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908" activeTab="2"/>
  </bookViews>
  <sheets>
    <sheet name="оглавление" sheetId="16" r:id="rId1"/>
    <sheet name="методология" sheetId="7" r:id="rId2"/>
    <sheet name="капитал" sheetId="1" r:id="rId3"/>
    <sheet name="сметы" sheetId="8" r:id="rId4"/>
    <sheet name="аренда" sheetId="17" r:id="rId5"/>
    <sheet name="сценарии" sheetId="9" r:id="rId6"/>
    <sheet name="ФОТ" sheetId="21" r:id="rId7"/>
    <sheet name="операции" sheetId="2" r:id="rId8"/>
    <sheet name="отчеты" sheetId="3" r:id="rId9"/>
    <sheet name="отч_беседки" sheetId="18" r:id="rId10"/>
    <sheet name="отч_вер_парк" sheetId="19" r:id="rId11"/>
    <sheet name="отч_прокат" sheetId="20" r:id="rId12"/>
    <sheet name="KPI" sheetId="4" r:id="rId13"/>
    <sheet name="структура" sheetId="5" r:id="rId14"/>
    <sheet name="опер1" sheetId="10" r:id="rId15"/>
    <sheet name="отч1" sheetId="11" r:id="rId16"/>
    <sheet name="опер2" sheetId="12" r:id="rId17"/>
    <sheet name="отч2" sheetId="13" r:id="rId18"/>
    <sheet name="опер3" sheetId="14" r:id="rId19"/>
    <sheet name="отч3" sheetId="15" r:id="rId20"/>
  </sheets>
  <definedNames>
    <definedName name="_xlnm._FilterDatabase" localSheetId="9" hidden="1">отч_беседки!$A$8:$B$277</definedName>
    <definedName name="_xlnm._FilterDatabase" localSheetId="10" hidden="1">отч_вер_парк!$A$8:$B$277</definedName>
    <definedName name="_xlnm._FilterDatabase" localSheetId="11" hidden="1">отч_прокат!$A$8:$B$277</definedName>
    <definedName name="_xlnm._FilterDatabase" localSheetId="15" hidden="1">отч1!$A$8:$B$330</definedName>
    <definedName name="_xlnm._FilterDatabase" localSheetId="17" hidden="1">отч2!$A$8:$B$8</definedName>
    <definedName name="_xlnm._FilterDatabase" localSheetId="19" hidden="1">отч3!$A$8:$B$8</definedName>
    <definedName name="_xlnm._FilterDatabase" localSheetId="8" hidden="1">отчеты!$A$8:$B$370</definedName>
  </definedNames>
  <calcPr calcId="162913"/>
</workbook>
</file>

<file path=xl/calcChain.xml><?xml version="1.0" encoding="utf-8"?>
<calcChain xmlns="http://schemas.openxmlformats.org/spreadsheetml/2006/main">
  <c r="M39" i="17" l="1"/>
  <c r="G12" i="5" l="1"/>
  <c r="E13" i="5"/>
  <c r="G13" i="5" s="1"/>
  <c r="E286" i="3"/>
  <c r="E256" i="3"/>
  <c r="E276" i="3"/>
  <c r="A295" i="3"/>
  <c r="A294" i="3"/>
  <c r="A293" i="3"/>
  <c r="B292" i="3"/>
  <c r="A292" i="3"/>
  <c r="A291" i="3"/>
  <c r="B290" i="3"/>
  <c r="A290" i="3"/>
  <c r="A289" i="3"/>
  <c r="B288" i="3"/>
  <c r="A288" i="3"/>
  <c r="A287" i="3"/>
  <c r="E292" i="3"/>
  <c r="B286" i="3"/>
  <c r="A286" i="3"/>
  <c r="A265" i="3"/>
  <c r="A264" i="3"/>
  <c r="A263" i="3"/>
  <c r="B262" i="3"/>
  <c r="A262" i="3"/>
  <c r="A261" i="3"/>
  <c r="B260" i="3"/>
  <c r="A260" i="3"/>
  <c r="A259" i="3"/>
  <c r="B258" i="3"/>
  <c r="A258" i="3"/>
  <c r="A257" i="3"/>
  <c r="E262" i="3"/>
  <c r="B256" i="3"/>
  <c r="A256" i="3"/>
  <c r="E282" i="3"/>
  <c r="E266" i="3"/>
  <c r="A285" i="3"/>
  <c r="A284" i="3"/>
  <c r="A283" i="3"/>
  <c r="B282" i="3"/>
  <c r="A282" i="3"/>
  <c r="A281" i="3"/>
  <c r="B280" i="3"/>
  <c r="A280" i="3"/>
  <c r="A279" i="3"/>
  <c r="B278" i="3"/>
  <c r="A278" i="3"/>
  <c r="A277" i="3"/>
  <c r="B276" i="3"/>
  <c r="A276" i="3"/>
  <c r="A275" i="3"/>
  <c r="A274" i="3"/>
  <c r="A273" i="3"/>
  <c r="B272" i="3"/>
  <c r="A272" i="3"/>
  <c r="A271" i="3"/>
  <c r="B270" i="3"/>
  <c r="A270" i="3"/>
  <c r="A269" i="3"/>
  <c r="B268" i="3"/>
  <c r="A268" i="3"/>
  <c r="A267" i="3"/>
  <c r="E272" i="3"/>
  <c r="B266" i="3"/>
  <c r="A266" i="3"/>
  <c r="A255" i="20"/>
  <c r="E14" i="5" l="1"/>
  <c r="E288" i="3"/>
  <c r="E290" i="3"/>
  <c r="E258" i="3"/>
  <c r="E260" i="3"/>
  <c r="E268" i="3"/>
  <c r="E270" i="3"/>
  <c r="E278" i="3"/>
  <c r="E280" i="3"/>
  <c r="M37" i="2"/>
  <c r="M36" i="2"/>
  <c r="G14" i="5" l="1"/>
  <c r="E15" i="5"/>
  <c r="E16" i="5" l="1"/>
  <c r="G15" i="5"/>
  <c r="P138" i="2"/>
  <c r="E17" i="5" l="1"/>
  <c r="G16" i="5"/>
  <c r="Q138" i="2"/>
  <c r="R138" i="2"/>
  <c r="S138" i="2"/>
  <c r="T138" i="2"/>
  <c r="U138" i="2"/>
  <c r="V138" i="2"/>
  <c r="W138" i="2"/>
  <c r="X138" i="2"/>
  <c r="Y138" i="2"/>
  <c r="Z138" i="2"/>
  <c r="AA138" i="2"/>
  <c r="Q139" i="2"/>
  <c r="R139" i="2"/>
  <c r="S139" i="2"/>
  <c r="T139" i="2"/>
  <c r="U139" i="2"/>
  <c r="V139" i="2"/>
  <c r="W139" i="2"/>
  <c r="X139" i="2"/>
  <c r="Y139" i="2"/>
  <c r="Z139" i="2"/>
  <c r="AA139" i="2"/>
  <c r="Q140" i="2"/>
  <c r="R140" i="2"/>
  <c r="S140" i="2"/>
  <c r="T140" i="2"/>
  <c r="U140" i="2"/>
  <c r="V140" i="2"/>
  <c r="W140" i="2"/>
  <c r="X140" i="2"/>
  <c r="Y140" i="2"/>
  <c r="Z140" i="2"/>
  <c r="AA140" i="2"/>
  <c r="Q141" i="2"/>
  <c r="R141" i="2"/>
  <c r="S141" i="2"/>
  <c r="T141" i="2"/>
  <c r="U141" i="2"/>
  <c r="V141" i="2"/>
  <c r="W141" i="2"/>
  <c r="X141" i="2"/>
  <c r="Y141" i="2"/>
  <c r="Z141" i="2"/>
  <c r="AA141" i="2"/>
  <c r="Q142" i="2"/>
  <c r="R142" i="2"/>
  <c r="S142" i="2"/>
  <c r="T142" i="2"/>
  <c r="U142" i="2"/>
  <c r="V142" i="2"/>
  <c r="W142" i="2"/>
  <c r="X142" i="2"/>
  <c r="Y142" i="2"/>
  <c r="Z142" i="2"/>
  <c r="AA142" i="2"/>
  <c r="Q143" i="2"/>
  <c r="R143" i="2"/>
  <c r="S143" i="2"/>
  <c r="T143" i="2"/>
  <c r="U143" i="2"/>
  <c r="V143" i="2"/>
  <c r="W143" i="2"/>
  <c r="X143" i="2"/>
  <c r="Y143" i="2"/>
  <c r="Z143" i="2"/>
  <c r="AA143" i="2"/>
  <c r="Q144" i="2"/>
  <c r="R144" i="2"/>
  <c r="S144" i="2"/>
  <c r="T144" i="2"/>
  <c r="U144" i="2"/>
  <c r="V144" i="2"/>
  <c r="W144" i="2"/>
  <c r="X144" i="2"/>
  <c r="Y144" i="2"/>
  <c r="Z144" i="2"/>
  <c r="AA144" i="2"/>
  <c r="Q145" i="2"/>
  <c r="R145" i="2"/>
  <c r="S145" i="2"/>
  <c r="T145" i="2"/>
  <c r="U145" i="2"/>
  <c r="V145" i="2"/>
  <c r="W145" i="2"/>
  <c r="X145" i="2"/>
  <c r="Y145" i="2"/>
  <c r="Z145" i="2"/>
  <c r="AA145" i="2"/>
  <c r="Q146" i="2"/>
  <c r="R146" i="2"/>
  <c r="S146" i="2"/>
  <c r="T146" i="2"/>
  <c r="U146" i="2"/>
  <c r="V146" i="2"/>
  <c r="W146" i="2"/>
  <c r="X146" i="2"/>
  <c r="Y146" i="2"/>
  <c r="Z146" i="2"/>
  <c r="AA146" i="2"/>
  <c r="Q147" i="2"/>
  <c r="R147" i="2"/>
  <c r="S147" i="2"/>
  <c r="T147" i="2"/>
  <c r="U147" i="2"/>
  <c r="V147" i="2"/>
  <c r="W147" i="2"/>
  <c r="X147" i="2"/>
  <c r="Y147" i="2"/>
  <c r="Z147" i="2"/>
  <c r="AA147" i="2"/>
  <c r="Q148" i="2"/>
  <c r="R148" i="2"/>
  <c r="S148" i="2"/>
  <c r="T148" i="2"/>
  <c r="U148" i="2"/>
  <c r="V148" i="2"/>
  <c r="W148" i="2"/>
  <c r="X148" i="2"/>
  <c r="Y148" i="2"/>
  <c r="Z148" i="2"/>
  <c r="AA148" i="2"/>
  <c r="P139" i="2"/>
  <c r="P140" i="2"/>
  <c r="P141" i="2"/>
  <c r="P142" i="2"/>
  <c r="P143" i="2"/>
  <c r="P144" i="2"/>
  <c r="P145" i="2"/>
  <c r="P146" i="2"/>
  <c r="P147" i="2"/>
  <c r="P148" i="2"/>
  <c r="E18" i="5" l="1"/>
  <c r="G17" i="5"/>
  <c r="A11" i="20"/>
  <c r="E19" i="5" l="1"/>
  <c r="G18" i="5"/>
  <c r="E86" i="21"/>
  <c r="E85" i="21"/>
  <c r="E84" i="21"/>
  <c r="E83" i="21"/>
  <c r="E82" i="21"/>
  <c r="E81" i="21"/>
  <c r="E80" i="21"/>
  <c r="E79" i="21"/>
  <c r="E78" i="21"/>
  <c r="E77" i="21"/>
  <c r="Q87" i="21"/>
  <c r="R87" i="21"/>
  <c r="S87" i="21"/>
  <c r="T87" i="21"/>
  <c r="U87" i="21"/>
  <c r="V87" i="21"/>
  <c r="W87" i="21"/>
  <c r="X87" i="21"/>
  <c r="Y87" i="21"/>
  <c r="Z87" i="21"/>
  <c r="AA87" i="21"/>
  <c r="Q89" i="21"/>
  <c r="R89" i="21"/>
  <c r="S89" i="21"/>
  <c r="S88" i="21" s="1"/>
  <c r="T89" i="21"/>
  <c r="U89" i="21"/>
  <c r="V89" i="21"/>
  <c r="W89" i="21"/>
  <c r="X89" i="21"/>
  <c r="Y89" i="21"/>
  <c r="Z89" i="21"/>
  <c r="AA89" i="21"/>
  <c r="AA88" i="21" s="1"/>
  <c r="P89" i="21"/>
  <c r="P87" i="21"/>
  <c r="E20" i="5" l="1"/>
  <c r="G19" i="5"/>
  <c r="W88" i="21"/>
  <c r="U88" i="21"/>
  <c r="Y88" i="21"/>
  <c r="Q88" i="21"/>
  <c r="X88" i="21"/>
  <c r="T88" i="21"/>
  <c r="Z88" i="21"/>
  <c r="V88" i="21"/>
  <c r="R88" i="21"/>
  <c r="P88" i="21"/>
  <c r="E21" i="5" l="1"/>
  <c r="G20" i="5"/>
  <c r="J137" i="21"/>
  <c r="H137" i="21"/>
  <c r="J136" i="21"/>
  <c r="H136" i="21"/>
  <c r="J135" i="21"/>
  <c r="H135" i="21"/>
  <c r="J134" i="21"/>
  <c r="H134" i="21"/>
  <c r="J133" i="21"/>
  <c r="H133" i="21"/>
  <c r="J132" i="21"/>
  <c r="H132" i="21"/>
  <c r="J131" i="21"/>
  <c r="H131" i="21"/>
  <c r="J130" i="21"/>
  <c r="H130" i="21"/>
  <c r="J129" i="21"/>
  <c r="H129" i="21"/>
  <c r="J128" i="21"/>
  <c r="H128" i="21"/>
  <c r="J127" i="21"/>
  <c r="H127" i="21"/>
  <c r="J126" i="21"/>
  <c r="H126" i="21"/>
  <c r="H125" i="21"/>
  <c r="E125" i="21"/>
  <c r="E137" i="21" s="1"/>
  <c r="J122" i="21"/>
  <c r="H122" i="21"/>
  <c r="J121" i="21"/>
  <c r="H121" i="21"/>
  <c r="J120" i="21"/>
  <c r="H120" i="21"/>
  <c r="J119" i="21"/>
  <c r="H119" i="21"/>
  <c r="J118" i="21"/>
  <c r="H118" i="21"/>
  <c r="J117" i="21"/>
  <c r="H117" i="21"/>
  <c r="J116" i="21"/>
  <c r="H116" i="21"/>
  <c r="J115" i="21"/>
  <c r="H115" i="21"/>
  <c r="J114" i="21"/>
  <c r="H114" i="21"/>
  <c r="J113" i="21"/>
  <c r="H113" i="21"/>
  <c r="J112" i="21"/>
  <c r="H112" i="21"/>
  <c r="J111" i="21"/>
  <c r="H111" i="21"/>
  <c r="E110" i="21"/>
  <c r="E116" i="21" s="1"/>
  <c r="E107" i="21"/>
  <c r="J104" i="21"/>
  <c r="H104" i="21"/>
  <c r="J103" i="21"/>
  <c r="H103" i="21"/>
  <c r="J102" i="21"/>
  <c r="H102" i="21"/>
  <c r="J101" i="21"/>
  <c r="H101" i="21"/>
  <c r="J100" i="21"/>
  <c r="H100" i="21"/>
  <c r="J99" i="21"/>
  <c r="H99" i="21"/>
  <c r="J98" i="21"/>
  <c r="H98" i="21"/>
  <c r="J97" i="21"/>
  <c r="H97" i="21"/>
  <c r="J96" i="21"/>
  <c r="H96" i="21"/>
  <c r="J95" i="21"/>
  <c r="H95" i="21"/>
  <c r="J94" i="21"/>
  <c r="H94" i="21"/>
  <c r="J93" i="21"/>
  <c r="H93" i="21"/>
  <c r="E92" i="21"/>
  <c r="E89" i="21"/>
  <c r="E88" i="21"/>
  <c r="E87" i="21"/>
  <c r="Q21" i="21"/>
  <c r="R21" i="21"/>
  <c r="S21" i="21"/>
  <c r="T21" i="21"/>
  <c r="U21" i="21"/>
  <c r="V21" i="21"/>
  <c r="W21" i="21"/>
  <c r="X21" i="21"/>
  <c r="Y21" i="21"/>
  <c r="Z21" i="21"/>
  <c r="AA21" i="21"/>
  <c r="Q23" i="21"/>
  <c r="R23" i="21"/>
  <c r="S23" i="21"/>
  <c r="T23" i="21"/>
  <c r="U23" i="21"/>
  <c r="V23" i="21"/>
  <c r="W23" i="21"/>
  <c r="X23" i="21"/>
  <c r="Y23" i="21"/>
  <c r="Z23" i="21"/>
  <c r="AA23" i="21"/>
  <c r="P23" i="21"/>
  <c r="P21" i="21"/>
  <c r="E20" i="21"/>
  <c r="E17" i="21"/>
  <c r="E18" i="21"/>
  <c r="E15" i="21"/>
  <c r="G15" i="21" s="1"/>
  <c r="E19" i="21"/>
  <c r="E16" i="21"/>
  <c r="B123" i="4"/>
  <c r="B124" i="4"/>
  <c r="B125" i="4"/>
  <c r="B126" i="4"/>
  <c r="B127" i="4"/>
  <c r="B128" i="4"/>
  <c r="B129" i="4"/>
  <c r="B130" i="4"/>
  <c r="B131" i="4"/>
  <c r="G77" i="21" s="1"/>
  <c r="B132" i="4"/>
  <c r="G78" i="21" s="1"/>
  <c r="B133" i="4"/>
  <c r="G79" i="21" s="1"/>
  <c r="B134" i="4"/>
  <c r="G80" i="21" s="1"/>
  <c r="B135" i="4"/>
  <c r="G81" i="21" s="1"/>
  <c r="B136" i="4"/>
  <c r="G82" i="21" s="1"/>
  <c r="B137" i="4"/>
  <c r="G83" i="21" s="1"/>
  <c r="B138" i="4"/>
  <c r="G84" i="21" s="1"/>
  <c r="B139" i="4"/>
  <c r="G85" i="21" s="1"/>
  <c r="B140" i="4"/>
  <c r="G86" i="21" s="1"/>
  <c r="B141" i="4"/>
  <c r="B142" i="4"/>
  <c r="B143" i="4"/>
  <c r="B144" i="4"/>
  <c r="B145" i="4"/>
  <c r="B146" i="4"/>
  <c r="B147" i="4"/>
  <c r="B148" i="4"/>
  <c r="B149" i="4"/>
  <c r="B150" i="4"/>
  <c r="B151" i="4"/>
  <c r="B152" i="4"/>
  <c r="B153" i="4"/>
  <c r="B154" i="4"/>
  <c r="B155" i="4"/>
  <c r="B156" i="4"/>
  <c r="E23" i="21"/>
  <c r="E22" i="21"/>
  <c r="E21" i="21"/>
  <c r="E22" i="5" l="1"/>
  <c r="G21" i="5"/>
  <c r="G88" i="21"/>
  <c r="G272" i="3"/>
  <c r="G266" i="3"/>
  <c r="G270" i="3"/>
  <c r="G268" i="3"/>
  <c r="G292" i="3"/>
  <c r="G286" i="3"/>
  <c r="G290" i="3"/>
  <c r="G288" i="3"/>
  <c r="G256" i="3"/>
  <c r="G262" i="3"/>
  <c r="G260" i="3"/>
  <c r="G258" i="3"/>
  <c r="G18" i="21"/>
  <c r="G276" i="3"/>
  <c r="G282" i="3"/>
  <c r="G278" i="3"/>
  <c r="G280" i="3"/>
  <c r="G17" i="21"/>
  <c r="E112" i="21"/>
  <c r="P22" i="21"/>
  <c r="G89" i="21"/>
  <c r="Y22" i="21"/>
  <c r="G20" i="21"/>
  <c r="E127" i="21"/>
  <c r="E126" i="21"/>
  <c r="E130" i="21"/>
  <c r="E103" i="21"/>
  <c r="E93" i="21"/>
  <c r="E97" i="21"/>
  <c r="E134" i="21"/>
  <c r="E135" i="21"/>
  <c r="E101" i="21"/>
  <c r="E120" i="21"/>
  <c r="E131" i="21"/>
  <c r="E94" i="21"/>
  <c r="E98" i="21"/>
  <c r="E104" i="21"/>
  <c r="E113" i="21"/>
  <c r="E121" i="21"/>
  <c r="E95" i="21"/>
  <c r="E99" i="21"/>
  <c r="E100" i="21"/>
  <c r="E102" i="21"/>
  <c r="E96" i="21"/>
  <c r="E119" i="21"/>
  <c r="E115" i="21"/>
  <c r="E111" i="21"/>
  <c r="E122" i="21"/>
  <c r="E118" i="21"/>
  <c r="E114" i="21"/>
  <c r="E117" i="21"/>
  <c r="E128" i="21"/>
  <c r="E132" i="21"/>
  <c r="E136" i="21"/>
  <c r="E129" i="21"/>
  <c r="E133" i="21"/>
  <c r="X22" i="21"/>
  <c r="U22" i="21"/>
  <c r="T22" i="21"/>
  <c r="W22" i="21"/>
  <c r="Z22" i="21"/>
  <c r="V22" i="21"/>
  <c r="AA22" i="21"/>
  <c r="S22" i="21"/>
  <c r="R22" i="21"/>
  <c r="Q22" i="21"/>
  <c r="E23" i="5" l="1"/>
  <c r="G22" i="5"/>
  <c r="G19" i="21"/>
  <c r="G16" i="21"/>
  <c r="M8" i="21"/>
  <c r="Q2" i="21"/>
  <c r="R2" i="21" s="1"/>
  <c r="S2" i="21" s="1"/>
  <c r="T2" i="21" s="1"/>
  <c r="U2" i="21" s="1"/>
  <c r="V2" i="21" s="1"/>
  <c r="W2" i="21" s="1"/>
  <c r="X2" i="21" s="1"/>
  <c r="Y2" i="21" s="1"/>
  <c r="Z2" i="21" s="1"/>
  <c r="AA2" i="21" s="1"/>
  <c r="M1" i="21"/>
  <c r="G8" i="21"/>
  <c r="E8" i="21"/>
  <c r="J71" i="21"/>
  <c r="H71" i="21"/>
  <c r="J70" i="21"/>
  <c r="H70" i="21"/>
  <c r="J69" i="21"/>
  <c r="H69" i="21"/>
  <c r="J68" i="21"/>
  <c r="H68" i="21"/>
  <c r="J67" i="21"/>
  <c r="H67" i="21"/>
  <c r="J66" i="21"/>
  <c r="H66" i="21"/>
  <c r="J65" i="21"/>
  <c r="H65" i="21"/>
  <c r="J64" i="21"/>
  <c r="H64" i="21"/>
  <c r="J63" i="21"/>
  <c r="H63" i="21"/>
  <c r="J62" i="21"/>
  <c r="H62" i="21"/>
  <c r="J61" i="21"/>
  <c r="H61" i="21"/>
  <c r="J60" i="21"/>
  <c r="H60" i="21"/>
  <c r="H59" i="21"/>
  <c r="E59" i="21"/>
  <c r="E62" i="21" s="1"/>
  <c r="J56" i="21"/>
  <c r="H56" i="21"/>
  <c r="J55" i="21"/>
  <c r="H55" i="21"/>
  <c r="J54" i="21"/>
  <c r="H54" i="21"/>
  <c r="J53" i="21"/>
  <c r="H53" i="21"/>
  <c r="J52" i="21"/>
  <c r="H52" i="21"/>
  <c r="J51" i="21"/>
  <c r="H51" i="21"/>
  <c r="J50" i="21"/>
  <c r="H50" i="21"/>
  <c r="J49" i="21"/>
  <c r="H49" i="21"/>
  <c r="J48" i="21"/>
  <c r="H48" i="21"/>
  <c r="J47" i="21"/>
  <c r="H47" i="21"/>
  <c r="J46" i="21"/>
  <c r="H46" i="21"/>
  <c r="J45" i="21"/>
  <c r="H45" i="21"/>
  <c r="E44" i="21"/>
  <c r="E41" i="21"/>
  <c r="J38" i="21"/>
  <c r="H38" i="21"/>
  <c r="J37" i="21"/>
  <c r="H37" i="21"/>
  <c r="J36" i="21"/>
  <c r="H36" i="21"/>
  <c r="J35" i="21"/>
  <c r="H35" i="21"/>
  <c r="J34" i="21"/>
  <c r="H34" i="21"/>
  <c r="J33" i="21"/>
  <c r="H33" i="21"/>
  <c r="J32" i="21"/>
  <c r="H32" i="21"/>
  <c r="J31" i="21"/>
  <c r="H31" i="21"/>
  <c r="J30" i="21"/>
  <c r="H30" i="21"/>
  <c r="J29" i="21"/>
  <c r="H29" i="21"/>
  <c r="J28" i="21"/>
  <c r="H28" i="21"/>
  <c r="J27" i="21"/>
  <c r="H27" i="21"/>
  <c r="E26" i="21"/>
  <c r="G23" i="21"/>
  <c r="G22" i="21"/>
  <c r="C4" i="21"/>
  <c r="C3" i="21"/>
  <c r="E152" i="2"/>
  <c r="E212" i="2"/>
  <c r="M149" i="2"/>
  <c r="E137" i="2"/>
  <c r="E136" i="2"/>
  <c r="E24" i="5" l="1"/>
  <c r="G23" i="5"/>
  <c r="R149" i="2"/>
  <c r="Z149" i="2"/>
  <c r="S149" i="2"/>
  <c r="AA149" i="2"/>
  <c r="V149" i="2"/>
  <c r="T149" i="2"/>
  <c r="U149" i="2"/>
  <c r="X149" i="2"/>
  <c r="Q149" i="2"/>
  <c r="Y149" i="2"/>
  <c r="P149" i="2"/>
  <c r="W149" i="2"/>
  <c r="E66" i="21"/>
  <c r="E70" i="21"/>
  <c r="E65" i="21"/>
  <c r="E69" i="21"/>
  <c r="E64" i="21"/>
  <c r="E68" i="21"/>
  <c r="E63" i="21"/>
  <c r="E67" i="21"/>
  <c r="E71" i="21"/>
  <c r="E36" i="21"/>
  <c r="E35" i="21"/>
  <c r="E34" i="21"/>
  <c r="E33" i="21"/>
  <c r="E32" i="21"/>
  <c r="E31" i="21"/>
  <c r="E30" i="21"/>
  <c r="E29" i="21"/>
  <c r="E28" i="21"/>
  <c r="E27" i="21"/>
  <c r="E38" i="21"/>
  <c r="E37" i="21"/>
  <c r="E56" i="21"/>
  <c r="E55" i="21"/>
  <c r="E54" i="21"/>
  <c r="E53" i="21"/>
  <c r="E52" i="21"/>
  <c r="E51" i="21"/>
  <c r="E50" i="21"/>
  <c r="E49" i="21"/>
  <c r="E48" i="21"/>
  <c r="E47" i="21"/>
  <c r="E46" i="21"/>
  <c r="E45" i="21"/>
  <c r="E60" i="21"/>
  <c r="E61" i="21"/>
  <c r="A263" i="15"/>
  <c r="B262" i="15"/>
  <c r="A262" i="15"/>
  <c r="A261" i="15"/>
  <c r="B260" i="15"/>
  <c r="A260" i="15"/>
  <c r="A259" i="15"/>
  <c r="B258" i="15"/>
  <c r="A258" i="15"/>
  <c r="A257" i="15"/>
  <c r="E256" i="15"/>
  <c r="E258" i="15" s="1"/>
  <c r="B256" i="15"/>
  <c r="A256" i="15"/>
  <c r="A255" i="15"/>
  <c r="A254" i="15"/>
  <c r="A263" i="13"/>
  <c r="B262" i="13"/>
  <c r="A262" i="13"/>
  <c r="A261" i="13"/>
  <c r="B260" i="13"/>
  <c r="A260" i="13"/>
  <c r="A259" i="13"/>
  <c r="B258" i="13"/>
  <c r="A258" i="13"/>
  <c r="A257" i="13"/>
  <c r="E256" i="13"/>
  <c r="E262" i="13" s="1"/>
  <c r="B256" i="13"/>
  <c r="A256" i="13"/>
  <c r="A255" i="13"/>
  <c r="A254" i="13"/>
  <c r="A264" i="11"/>
  <c r="A263" i="11"/>
  <c r="B262" i="11"/>
  <c r="A262" i="11"/>
  <c r="A261" i="11"/>
  <c r="B260" i="11"/>
  <c r="A260" i="11"/>
  <c r="A259" i="11"/>
  <c r="B258" i="11"/>
  <c r="A258" i="11"/>
  <c r="A257" i="11"/>
  <c r="E256" i="11"/>
  <c r="E260" i="11" s="1"/>
  <c r="B256" i="11"/>
  <c r="A256" i="11"/>
  <c r="A255" i="11"/>
  <c r="A254" i="11"/>
  <c r="M26" i="1"/>
  <c r="E11" i="19"/>
  <c r="A277" i="20"/>
  <c r="A276" i="20"/>
  <c r="A275" i="20"/>
  <c r="A274" i="20"/>
  <c r="A273" i="20"/>
  <c r="A272" i="20"/>
  <c r="A271" i="20"/>
  <c r="A270" i="20"/>
  <c r="A269" i="20"/>
  <c r="A268" i="20"/>
  <c r="A267" i="20"/>
  <c r="A266" i="20"/>
  <c r="A265" i="20"/>
  <c r="A264" i="20"/>
  <c r="A263" i="20"/>
  <c r="B262" i="20"/>
  <c r="A262" i="20"/>
  <c r="A261" i="20"/>
  <c r="B260" i="20"/>
  <c r="A260" i="20"/>
  <c r="A259" i="20"/>
  <c r="B258" i="20"/>
  <c r="A258" i="20"/>
  <c r="A257" i="20"/>
  <c r="E256" i="20"/>
  <c r="E262" i="20" s="1"/>
  <c r="B256" i="20"/>
  <c r="A256" i="20"/>
  <c r="A254" i="20"/>
  <c r="A253" i="20"/>
  <c r="B252" i="20"/>
  <c r="A252" i="20"/>
  <c r="A251" i="20"/>
  <c r="B250" i="20"/>
  <c r="A250" i="20"/>
  <c r="A249" i="20"/>
  <c r="B248" i="20"/>
  <c r="A248" i="20"/>
  <c r="A247" i="20"/>
  <c r="E246" i="20"/>
  <c r="E248" i="20" s="1"/>
  <c r="B246" i="20"/>
  <c r="A246" i="20"/>
  <c r="A245" i="20"/>
  <c r="A244" i="20"/>
  <c r="A243" i="20"/>
  <c r="B242" i="20"/>
  <c r="A242" i="20"/>
  <c r="A241" i="20"/>
  <c r="B240" i="20"/>
  <c r="A240" i="20"/>
  <c r="A239" i="20"/>
  <c r="B238" i="20"/>
  <c r="A238" i="20"/>
  <c r="A237" i="20"/>
  <c r="E236" i="20"/>
  <c r="E242" i="20" s="1"/>
  <c r="B236" i="20"/>
  <c r="A236" i="20"/>
  <c r="A235" i="20"/>
  <c r="A234" i="20"/>
  <c r="A233" i="20"/>
  <c r="B232" i="20"/>
  <c r="A232" i="20"/>
  <c r="A231" i="20"/>
  <c r="B230" i="20"/>
  <c r="A230" i="20"/>
  <c r="A229" i="20"/>
  <c r="B228" i="20"/>
  <c r="A228" i="20"/>
  <c r="A227" i="20"/>
  <c r="E226" i="20"/>
  <c r="B226" i="20"/>
  <c r="A226" i="20"/>
  <c r="A225" i="20"/>
  <c r="A224" i="20"/>
  <c r="A223" i="20"/>
  <c r="B222" i="20"/>
  <c r="A222" i="20"/>
  <c r="A221" i="20"/>
  <c r="B220" i="20"/>
  <c r="A220" i="20"/>
  <c r="A219" i="20"/>
  <c r="B218" i="20"/>
  <c r="A218" i="20"/>
  <c r="A217" i="20"/>
  <c r="E216" i="20"/>
  <c r="E222" i="20" s="1"/>
  <c r="B216" i="20"/>
  <c r="A216" i="20"/>
  <c r="A215" i="20"/>
  <c r="A214" i="20"/>
  <c r="A213" i="20"/>
  <c r="B212" i="20"/>
  <c r="A212" i="20"/>
  <c r="A211" i="20"/>
  <c r="B210" i="20"/>
  <c r="A210" i="20"/>
  <c r="A209" i="20"/>
  <c r="B208" i="20"/>
  <c r="A208" i="20"/>
  <c r="A207" i="20"/>
  <c r="E206" i="20"/>
  <c r="B206" i="20"/>
  <c r="A206" i="20"/>
  <c r="A205" i="20"/>
  <c r="A204" i="20"/>
  <c r="A203" i="20"/>
  <c r="B202" i="20"/>
  <c r="A202" i="20"/>
  <c r="A201" i="20"/>
  <c r="B200" i="20"/>
  <c r="A200" i="20"/>
  <c r="A199" i="20"/>
  <c r="B198" i="20"/>
  <c r="A198" i="20"/>
  <c r="A197" i="20"/>
  <c r="E196" i="20"/>
  <c r="E202" i="20" s="1"/>
  <c r="B196" i="20"/>
  <c r="A196" i="20"/>
  <c r="A195" i="20"/>
  <c r="A194" i="20"/>
  <c r="E193" i="20"/>
  <c r="A193" i="20"/>
  <c r="A192" i="20"/>
  <c r="A191" i="20"/>
  <c r="E190" i="20"/>
  <c r="A190" i="20"/>
  <c r="A189" i="20"/>
  <c r="A188" i="20"/>
  <c r="A187" i="20"/>
  <c r="A186" i="20"/>
  <c r="A185" i="20"/>
  <c r="A184" i="20"/>
  <c r="A183" i="20"/>
  <c r="A182" i="20"/>
  <c r="B181" i="20"/>
  <c r="A181" i="20"/>
  <c r="A180" i="20"/>
  <c r="B179" i="20"/>
  <c r="A179" i="20"/>
  <c r="A178" i="20"/>
  <c r="B177" i="20"/>
  <c r="A177" i="20"/>
  <c r="A176" i="20"/>
  <c r="E175" i="20"/>
  <c r="B175" i="20"/>
  <c r="A175" i="20"/>
  <c r="A174" i="20"/>
  <c r="A173" i="20"/>
  <c r="A172" i="20"/>
  <c r="B171" i="20"/>
  <c r="A171" i="20"/>
  <c r="A170" i="20"/>
  <c r="B169" i="20"/>
  <c r="A169" i="20"/>
  <c r="A168" i="20"/>
  <c r="B167" i="20"/>
  <c r="A167" i="20"/>
  <c r="A166" i="20"/>
  <c r="E165" i="20"/>
  <c r="B165" i="20"/>
  <c r="A165" i="20"/>
  <c r="A164" i="20"/>
  <c r="A163" i="20"/>
  <c r="A162" i="20"/>
  <c r="B161" i="20"/>
  <c r="A161" i="20"/>
  <c r="A160" i="20"/>
  <c r="B159" i="20"/>
  <c r="A159" i="20"/>
  <c r="A158" i="20"/>
  <c r="B157" i="20"/>
  <c r="A157" i="20"/>
  <c r="A156" i="20"/>
  <c r="E155" i="20"/>
  <c r="E159" i="20" s="1"/>
  <c r="B155" i="20"/>
  <c r="A155" i="20"/>
  <c r="A154" i="20"/>
  <c r="A153" i="20"/>
  <c r="E152" i="20"/>
  <c r="B152" i="20"/>
  <c r="A152" i="20"/>
  <c r="A151" i="20"/>
  <c r="A150" i="20"/>
  <c r="A149" i="20"/>
  <c r="A148" i="20"/>
  <c r="A147" i="20"/>
  <c r="A146" i="20"/>
  <c r="A145" i="20"/>
  <c r="A144" i="20"/>
  <c r="B143" i="20"/>
  <c r="A143" i="20"/>
  <c r="A142" i="20"/>
  <c r="B141" i="20"/>
  <c r="A141" i="20"/>
  <c r="A140" i="20"/>
  <c r="B139" i="20"/>
  <c r="A139" i="20"/>
  <c r="A138" i="20"/>
  <c r="E137" i="20"/>
  <c r="E141" i="20" s="1"/>
  <c r="B137" i="20"/>
  <c r="A137" i="20"/>
  <c r="A136" i="20"/>
  <c r="A135" i="20"/>
  <c r="A134" i="20"/>
  <c r="E133" i="20"/>
  <c r="B133" i="20"/>
  <c r="A133" i="20"/>
  <c r="A132" i="20"/>
  <c r="E131" i="20"/>
  <c r="B131" i="20"/>
  <c r="A131" i="20"/>
  <c r="A130" i="20"/>
  <c r="E129" i="20"/>
  <c r="B129" i="20"/>
  <c r="A129" i="20"/>
  <c r="A128" i="20"/>
  <c r="E127" i="20"/>
  <c r="B127" i="20"/>
  <c r="A127" i="20"/>
  <c r="A126" i="20"/>
  <c r="A125" i="20"/>
  <c r="A124" i="20"/>
  <c r="B123" i="20"/>
  <c r="A123" i="20"/>
  <c r="A122" i="20"/>
  <c r="B121" i="20"/>
  <c r="A121" i="20"/>
  <c r="A120" i="20"/>
  <c r="B119" i="20"/>
  <c r="A119" i="20"/>
  <c r="A118" i="20"/>
  <c r="J117" i="20"/>
  <c r="E117" i="20"/>
  <c r="E123" i="20" s="1"/>
  <c r="B117" i="20"/>
  <c r="A117" i="20"/>
  <c r="A116" i="20"/>
  <c r="A115" i="20"/>
  <c r="A114" i="20"/>
  <c r="A113" i="20"/>
  <c r="A112" i="20"/>
  <c r="J111" i="20"/>
  <c r="B111" i="20"/>
  <c r="A111" i="20"/>
  <c r="A110" i="20"/>
  <c r="J109" i="20"/>
  <c r="B109" i="20"/>
  <c r="A109" i="20"/>
  <c r="A108" i="20"/>
  <c r="J107" i="20"/>
  <c r="B107" i="20"/>
  <c r="A107" i="20"/>
  <c r="A106" i="20"/>
  <c r="J105" i="20"/>
  <c r="E105" i="20"/>
  <c r="B105" i="20"/>
  <c r="A105" i="20"/>
  <c r="A104" i="20"/>
  <c r="A103" i="20"/>
  <c r="A102" i="20"/>
  <c r="J101" i="20"/>
  <c r="B101" i="20"/>
  <c r="A101" i="20"/>
  <c r="A100" i="20"/>
  <c r="J99" i="20"/>
  <c r="B99" i="20"/>
  <c r="A99" i="20"/>
  <c r="A98" i="20"/>
  <c r="J97" i="20"/>
  <c r="B97" i="20"/>
  <c r="A97" i="20"/>
  <c r="A96" i="20"/>
  <c r="J95" i="20"/>
  <c r="E95" i="20"/>
  <c r="E99" i="20" s="1"/>
  <c r="B95" i="20"/>
  <c r="A95" i="20"/>
  <c r="A94" i="20"/>
  <c r="A93" i="20"/>
  <c r="A92" i="20"/>
  <c r="J91" i="20"/>
  <c r="B91" i="20"/>
  <c r="A91" i="20"/>
  <c r="A90" i="20"/>
  <c r="J89" i="20"/>
  <c r="B89" i="20"/>
  <c r="A89" i="20"/>
  <c r="A88" i="20"/>
  <c r="J87" i="20"/>
  <c r="B87" i="20"/>
  <c r="A87" i="20"/>
  <c r="A86" i="20"/>
  <c r="J85" i="20"/>
  <c r="E85" i="20"/>
  <c r="E87" i="20" s="1"/>
  <c r="B85" i="20"/>
  <c r="A85" i="20"/>
  <c r="A84" i="20"/>
  <c r="A83" i="20"/>
  <c r="B82" i="20"/>
  <c r="A82" i="20"/>
  <c r="A81" i="20"/>
  <c r="B80" i="20"/>
  <c r="A80" i="20"/>
  <c r="A79" i="20"/>
  <c r="B78" i="20"/>
  <c r="A78" i="20"/>
  <c r="A77" i="20"/>
  <c r="E76" i="20"/>
  <c r="B76" i="20"/>
  <c r="A76" i="20"/>
  <c r="A75" i="20"/>
  <c r="A74" i="20"/>
  <c r="A73" i="20"/>
  <c r="B72" i="20"/>
  <c r="A72" i="20"/>
  <c r="A71" i="20"/>
  <c r="B70" i="20"/>
  <c r="A70" i="20"/>
  <c r="A69" i="20"/>
  <c r="B68" i="20"/>
  <c r="A68" i="20"/>
  <c r="A67" i="20"/>
  <c r="E66" i="20"/>
  <c r="E70" i="20" s="1"/>
  <c r="B66" i="20"/>
  <c r="A66" i="20"/>
  <c r="A65" i="20"/>
  <c r="A64" i="20"/>
  <c r="A63" i="20"/>
  <c r="J62" i="20"/>
  <c r="B62" i="20"/>
  <c r="A62" i="20"/>
  <c r="A61" i="20"/>
  <c r="J60" i="20"/>
  <c r="B60" i="20"/>
  <c r="A60" i="20"/>
  <c r="A59" i="20"/>
  <c r="J58" i="20"/>
  <c r="B58" i="20"/>
  <c r="A58" i="20"/>
  <c r="A57" i="20"/>
  <c r="J56" i="20"/>
  <c r="E56" i="20"/>
  <c r="E58" i="20" s="1"/>
  <c r="B56" i="20"/>
  <c r="A56" i="20"/>
  <c r="A55" i="20"/>
  <c r="A54" i="20"/>
  <c r="A53" i="20"/>
  <c r="J52" i="20"/>
  <c r="B52" i="20"/>
  <c r="A52" i="20"/>
  <c r="A51" i="20"/>
  <c r="J50" i="20"/>
  <c r="B50" i="20"/>
  <c r="A50" i="20"/>
  <c r="A49" i="20"/>
  <c r="J48" i="20"/>
  <c r="B48" i="20"/>
  <c r="A48" i="20"/>
  <c r="A47" i="20"/>
  <c r="J46" i="20"/>
  <c r="E46" i="20"/>
  <c r="E50" i="20" s="1"/>
  <c r="B46" i="20"/>
  <c r="A46" i="20"/>
  <c r="A45" i="20"/>
  <c r="A44" i="20"/>
  <c r="A43" i="20"/>
  <c r="J42" i="20"/>
  <c r="B42" i="20"/>
  <c r="A42" i="20"/>
  <c r="A41" i="20"/>
  <c r="J40" i="20"/>
  <c r="B40" i="20"/>
  <c r="A40" i="20"/>
  <c r="A39" i="20"/>
  <c r="J38" i="20"/>
  <c r="B38" i="20"/>
  <c r="A38" i="20"/>
  <c r="A37" i="20"/>
  <c r="J36" i="20"/>
  <c r="E36" i="20"/>
  <c r="E40" i="20" s="1"/>
  <c r="B36" i="20"/>
  <c r="A36" i="20"/>
  <c r="A35" i="20"/>
  <c r="A34" i="20"/>
  <c r="A33" i="20"/>
  <c r="J32" i="20"/>
  <c r="B32" i="20"/>
  <c r="A32" i="20"/>
  <c r="A31" i="20"/>
  <c r="J30" i="20"/>
  <c r="B30" i="20"/>
  <c r="A30" i="20"/>
  <c r="A29" i="20"/>
  <c r="J28" i="20"/>
  <c r="B28" i="20"/>
  <c r="A28" i="20"/>
  <c r="A27" i="20"/>
  <c r="J26" i="20"/>
  <c r="E26" i="20"/>
  <c r="B26" i="20"/>
  <c r="A26" i="20"/>
  <c r="A25" i="20"/>
  <c r="A24" i="20"/>
  <c r="A23" i="20"/>
  <c r="B22" i="20"/>
  <c r="A22" i="20"/>
  <c r="A21" i="20"/>
  <c r="B20" i="20"/>
  <c r="A20" i="20"/>
  <c r="A19" i="20"/>
  <c r="B18" i="20"/>
  <c r="A18" i="20"/>
  <c r="A17" i="20"/>
  <c r="J16" i="20"/>
  <c r="E16" i="20"/>
  <c r="E20" i="20" s="1"/>
  <c r="B16" i="20"/>
  <c r="A16" i="20"/>
  <c r="A15" i="20"/>
  <c r="A14" i="20"/>
  <c r="A13" i="20"/>
  <c r="A12" i="20"/>
  <c r="A10" i="20"/>
  <c r="A9" i="20"/>
  <c r="M8" i="20"/>
  <c r="G8" i="20"/>
  <c r="E8" i="20"/>
  <c r="A8" i="20"/>
  <c r="G6" i="20"/>
  <c r="C4" i="20"/>
  <c r="C3" i="20"/>
  <c r="Q2" i="20"/>
  <c r="R2" i="20" s="1"/>
  <c r="S2" i="20" s="1"/>
  <c r="T2" i="20" s="1"/>
  <c r="U2" i="20" s="1"/>
  <c r="V2" i="20" s="1"/>
  <c r="W2" i="20" s="1"/>
  <c r="X2" i="20" s="1"/>
  <c r="Y2" i="20" s="1"/>
  <c r="Z2" i="20" s="1"/>
  <c r="AA2" i="20" s="1"/>
  <c r="M1" i="20"/>
  <c r="J224" i="2"/>
  <c r="H224" i="2"/>
  <c r="E224" i="2"/>
  <c r="J223" i="2"/>
  <c r="H223" i="2"/>
  <c r="E223" i="2"/>
  <c r="J222" i="2"/>
  <c r="H222" i="2"/>
  <c r="E222" i="2"/>
  <c r="J221" i="2"/>
  <c r="H221" i="2"/>
  <c r="E221" i="2"/>
  <c r="J220" i="2"/>
  <c r="H220" i="2"/>
  <c r="E220" i="2"/>
  <c r="J219" i="2"/>
  <c r="H219" i="2"/>
  <c r="E219" i="2"/>
  <c r="J218" i="2"/>
  <c r="H218" i="2"/>
  <c r="E218" i="2"/>
  <c r="J217" i="2"/>
  <c r="H217" i="2"/>
  <c r="E217" i="2"/>
  <c r="J216" i="2"/>
  <c r="H216" i="2"/>
  <c r="E216" i="2"/>
  <c r="J215" i="2"/>
  <c r="H215" i="2"/>
  <c r="E215" i="2"/>
  <c r="J214" i="2"/>
  <c r="H214" i="2"/>
  <c r="E214" i="2"/>
  <c r="J213" i="2"/>
  <c r="H213" i="2"/>
  <c r="E213" i="2"/>
  <c r="E197" i="2"/>
  <c r="E205" i="2" s="1"/>
  <c r="J209" i="2"/>
  <c r="H209" i="2"/>
  <c r="J208" i="2"/>
  <c r="H208" i="2"/>
  <c r="J207" i="2"/>
  <c r="H207" i="2"/>
  <c r="J206" i="2"/>
  <c r="H206" i="2"/>
  <c r="J205" i="2"/>
  <c r="H205" i="2"/>
  <c r="J204" i="2"/>
  <c r="H204" i="2"/>
  <c r="J203" i="2"/>
  <c r="H203" i="2"/>
  <c r="J202" i="2"/>
  <c r="H202" i="2"/>
  <c r="J201" i="2"/>
  <c r="H201" i="2"/>
  <c r="J200" i="2"/>
  <c r="H200" i="2"/>
  <c r="J199" i="2"/>
  <c r="H199" i="2"/>
  <c r="J198" i="2"/>
  <c r="H198" i="2"/>
  <c r="J149" i="2"/>
  <c r="H149" i="2"/>
  <c r="J148" i="2"/>
  <c r="H148" i="2"/>
  <c r="J147" i="2"/>
  <c r="H147" i="2"/>
  <c r="J146" i="2"/>
  <c r="H146" i="2"/>
  <c r="J145" i="2"/>
  <c r="H145" i="2"/>
  <c r="J144" i="2"/>
  <c r="H144" i="2"/>
  <c r="J143" i="2"/>
  <c r="H143" i="2"/>
  <c r="J142" i="2"/>
  <c r="H142" i="2"/>
  <c r="J141" i="2"/>
  <c r="H141" i="2"/>
  <c r="J140" i="2"/>
  <c r="H140" i="2"/>
  <c r="J139" i="2"/>
  <c r="H139" i="2"/>
  <c r="J138" i="2"/>
  <c r="H138" i="2"/>
  <c r="E122" i="2"/>
  <c r="E107" i="2"/>
  <c r="E119" i="2" s="1"/>
  <c r="J119" i="2"/>
  <c r="H119" i="2"/>
  <c r="J118" i="2"/>
  <c r="H118" i="2"/>
  <c r="J117" i="2"/>
  <c r="H117" i="2"/>
  <c r="J116" i="2"/>
  <c r="H116" i="2"/>
  <c r="J115" i="2"/>
  <c r="H115" i="2"/>
  <c r="J114" i="2"/>
  <c r="H114" i="2"/>
  <c r="J113" i="2"/>
  <c r="H113" i="2"/>
  <c r="J112" i="2"/>
  <c r="H112" i="2"/>
  <c r="J111" i="2"/>
  <c r="H111" i="2"/>
  <c r="J110" i="2"/>
  <c r="H110" i="2"/>
  <c r="J109" i="2"/>
  <c r="H109" i="2"/>
  <c r="J108" i="2"/>
  <c r="H108" i="2"/>
  <c r="J134" i="2"/>
  <c r="H134" i="2"/>
  <c r="J133" i="2"/>
  <c r="H133" i="2"/>
  <c r="J132" i="2"/>
  <c r="H132" i="2"/>
  <c r="J131" i="2"/>
  <c r="H131" i="2"/>
  <c r="J130" i="2"/>
  <c r="H130" i="2"/>
  <c r="J129" i="2"/>
  <c r="H129" i="2"/>
  <c r="J128" i="2"/>
  <c r="H128" i="2"/>
  <c r="J127" i="2"/>
  <c r="H127" i="2"/>
  <c r="J126" i="2"/>
  <c r="H126" i="2"/>
  <c r="J125" i="2"/>
  <c r="H125" i="2"/>
  <c r="J124" i="2"/>
  <c r="H124" i="2"/>
  <c r="J123" i="2"/>
  <c r="H123" i="2"/>
  <c r="A277" i="19"/>
  <c r="A276" i="19"/>
  <c r="A275" i="19"/>
  <c r="A274" i="19"/>
  <c r="A273" i="19"/>
  <c r="A272" i="19"/>
  <c r="A271" i="19"/>
  <c r="A270" i="19"/>
  <c r="A269" i="19"/>
  <c r="A268" i="19"/>
  <c r="A267" i="19"/>
  <c r="A266" i="19"/>
  <c r="A265" i="19"/>
  <c r="A264" i="19"/>
  <c r="A263" i="19"/>
  <c r="B262" i="19"/>
  <c r="A262" i="19"/>
  <c r="A261" i="19"/>
  <c r="B260" i="19"/>
  <c r="A260" i="19"/>
  <c r="A259" i="19"/>
  <c r="B258" i="19"/>
  <c r="A258" i="19"/>
  <c r="A257" i="19"/>
  <c r="E256" i="19"/>
  <c r="E262" i="19" s="1"/>
  <c r="B256" i="19"/>
  <c r="A256" i="19"/>
  <c r="A255" i="19"/>
  <c r="A254" i="19"/>
  <c r="A253" i="19"/>
  <c r="B252" i="19"/>
  <c r="A252" i="19"/>
  <c r="A251" i="19"/>
  <c r="B250" i="19"/>
  <c r="A250" i="19"/>
  <c r="A249" i="19"/>
  <c r="B248" i="19"/>
  <c r="A248" i="19"/>
  <c r="A247" i="19"/>
  <c r="E246" i="19"/>
  <c r="E248" i="19" s="1"/>
  <c r="B246" i="19"/>
  <c r="A246" i="19"/>
  <c r="A245" i="19"/>
  <c r="A244" i="19"/>
  <c r="A243" i="19"/>
  <c r="B242" i="19"/>
  <c r="A242" i="19"/>
  <c r="A241" i="19"/>
  <c r="B240" i="19"/>
  <c r="A240" i="19"/>
  <c r="A239" i="19"/>
  <c r="B238" i="19"/>
  <c r="A238" i="19"/>
  <c r="A237" i="19"/>
  <c r="E236" i="19"/>
  <c r="E242" i="19" s="1"/>
  <c r="B236" i="19"/>
  <c r="A236" i="19"/>
  <c r="A235" i="19"/>
  <c r="A234" i="19"/>
  <c r="A233" i="19"/>
  <c r="B232" i="19"/>
  <c r="A232" i="19"/>
  <c r="A231" i="19"/>
  <c r="B230" i="19"/>
  <c r="A230" i="19"/>
  <c r="A229" i="19"/>
  <c r="B228" i="19"/>
  <c r="A228" i="19"/>
  <c r="A227" i="19"/>
  <c r="E226" i="19"/>
  <c r="E228" i="19" s="1"/>
  <c r="B226" i="19"/>
  <c r="A226" i="19"/>
  <c r="A225" i="19"/>
  <c r="A224" i="19"/>
  <c r="A223" i="19"/>
  <c r="B222" i="19"/>
  <c r="A222" i="19"/>
  <c r="A221" i="19"/>
  <c r="B220" i="19"/>
  <c r="A220" i="19"/>
  <c r="A219" i="19"/>
  <c r="B218" i="19"/>
  <c r="A218" i="19"/>
  <c r="A217" i="19"/>
  <c r="E216" i="19"/>
  <c r="E222" i="19" s="1"/>
  <c r="B216" i="19"/>
  <c r="A216" i="19"/>
  <c r="A215" i="19"/>
  <c r="A214" i="19"/>
  <c r="A213" i="19"/>
  <c r="B212" i="19"/>
  <c r="A212" i="19"/>
  <c r="A211" i="19"/>
  <c r="B210" i="19"/>
  <c r="A210" i="19"/>
  <c r="A209" i="19"/>
  <c r="B208" i="19"/>
  <c r="A208" i="19"/>
  <c r="A207" i="19"/>
  <c r="E206" i="19"/>
  <c r="B206" i="19"/>
  <c r="A206" i="19"/>
  <c r="A205" i="19"/>
  <c r="A204" i="19"/>
  <c r="A203" i="19"/>
  <c r="B202" i="19"/>
  <c r="A202" i="19"/>
  <c r="A201" i="19"/>
  <c r="B200" i="19"/>
  <c r="A200" i="19"/>
  <c r="A199" i="19"/>
  <c r="B198" i="19"/>
  <c r="A198" i="19"/>
  <c r="A197" i="19"/>
  <c r="E196" i="19"/>
  <c r="E202" i="19" s="1"/>
  <c r="B196" i="19"/>
  <c r="A196" i="19"/>
  <c r="A195" i="19"/>
  <c r="A194" i="19"/>
  <c r="E193" i="19"/>
  <c r="A193" i="19"/>
  <c r="A192" i="19"/>
  <c r="A191" i="19"/>
  <c r="E190" i="19"/>
  <c r="A190" i="19"/>
  <c r="A189" i="19"/>
  <c r="A188" i="19"/>
  <c r="A187" i="19"/>
  <c r="A186" i="19"/>
  <c r="A185" i="19"/>
  <c r="A184" i="19"/>
  <c r="A183" i="19"/>
  <c r="A182" i="19"/>
  <c r="B181" i="19"/>
  <c r="A181" i="19"/>
  <c r="A180" i="19"/>
  <c r="B179" i="19"/>
  <c r="A179" i="19"/>
  <c r="A178" i="19"/>
  <c r="B177" i="19"/>
  <c r="A177" i="19"/>
  <c r="A176" i="19"/>
  <c r="E175" i="19"/>
  <c r="B175" i="19"/>
  <c r="A175" i="19"/>
  <c r="A174" i="19"/>
  <c r="A173" i="19"/>
  <c r="A172" i="19"/>
  <c r="B171" i="19"/>
  <c r="A171" i="19"/>
  <c r="A170" i="19"/>
  <c r="B169" i="19"/>
  <c r="A169" i="19"/>
  <c r="A168" i="19"/>
  <c r="B167" i="19"/>
  <c r="A167" i="19"/>
  <c r="A166" i="19"/>
  <c r="E165" i="19"/>
  <c r="E169" i="19" s="1"/>
  <c r="B165" i="19"/>
  <c r="A165" i="19"/>
  <c r="A164" i="19"/>
  <c r="A163" i="19"/>
  <c r="A162" i="19"/>
  <c r="B161" i="19"/>
  <c r="A161" i="19"/>
  <c r="A160" i="19"/>
  <c r="B159" i="19"/>
  <c r="A159" i="19"/>
  <c r="A158" i="19"/>
  <c r="B157" i="19"/>
  <c r="A157" i="19"/>
  <c r="A156" i="19"/>
  <c r="E155" i="19"/>
  <c r="E157" i="19" s="1"/>
  <c r="B155" i="19"/>
  <c r="A155" i="19"/>
  <c r="A154" i="19"/>
  <c r="A153" i="19"/>
  <c r="E152" i="19"/>
  <c r="B152" i="19"/>
  <c r="A152" i="19"/>
  <c r="A151" i="19"/>
  <c r="A150" i="19"/>
  <c r="A149" i="19"/>
  <c r="A148" i="19"/>
  <c r="A147" i="19"/>
  <c r="A146" i="19"/>
  <c r="A145" i="19"/>
  <c r="A144" i="19"/>
  <c r="B143" i="19"/>
  <c r="A143" i="19"/>
  <c r="A142" i="19"/>
  <c r="B141" i="19"/>
  <c r="A141" i="19"/>
  <c r="A140" i="19"/>
  <c r="B139" i="19"/>
  <c r="A139" i="19"/>
  <c r="A138" i="19"/>
  <c r="E137" i="19"/>
  <c r="E143" i="19" s="1"/>
  <c r="B137" i="19"/>
  <c r="A137" i="19"/>
  <c r="A136" i="19"/>
  <c r="A135" i="19"/>
  <c r="A134" i="19"/>
  <c r="E133" i="19"/>
  <c r="B133" i="19"/>
  <c r="A133" i="19"/>
  <c r="A132" i="19"/>
  <c r="E131" i="19"/>
  <c r="B131" i="19"/>
  <c r="A131" i="19"/>
  <c r="A130" i="19"/>
  <c r="E129" i="19"/>
  <c r="B129" i="19"/>
  <c r="A129" i="19"/>
  <c r="A128" i="19"/>
  <c r="E127" i="19"/>
  <c r="B127" i="19"/>
  <c r="A127" i="19"/>
  <c r="A126" i="19"/>
  <c r="A125" i="19"/>
  <c r="A124" i="19"/>
  <c r="B123" i="19"/>
  <c r="A123" i="19"/>
  <c r="A122" i="19"/>
  <c r="B121" i="19"/>
  <c r="A121" i="19"/>
  <c r="A120" i="19"/>
  <c r="B119" i="19"/>
  <c r="A119" i="19"/>
  <c r="A118" i="19"/>
  <c r="J117" i="19"/>
  <c r="E117" i="19"/>
  <c r="B117" i="19"/>
  <c r="A117" i="19"/>
  <c r="A116" i="19"/>
  <c r="A115" i="19"/>
  <c r="A114" i="19"/>
  <c r="A113" i="19"/>
  <c r="A112" i="19"/>
  <c r="J111" i="19"/>
  <c r="B111" i="19"/>
  <c r="A111" i="19"/>
  <c r="A110" i="19"/>
  <c r="J109" i="19"/>
  <c r="B109" i="19"/>
  <c r="A109" i="19"/>
  <c r="A108" i="19"/>
  <c r="J107" i="19"/>
  <c r="B107" i="19"/>
  <c r="A107" i="19"/>
  <c r="A106" i="19"/>
  <c r="J105" i="19"/>
  <c r="E105" i="19"/>
  <c r="B105" i="19"/>
  <c r="A105" i="19"/>
  <c r="A104" i="19"/>
  <c r="A103" i="19"/>
  <c r="A102" i="19"/>
  <c r="J101" i="19"/>
  <c r="B101" i="19"/>
  <c r="A101" i="19"/>
  <c r="A100" i="19"/>
  <c r="J99" i="19"/>
  <c r="B99" i="19"/>
  <c r="A99" i="19"/>
  <c r="A98" i="19"/>
  <c r="J97" i="19"/>
  <c r="B97" i="19"/>
  <c r="A97" i="19"/>
  <c r="A96" i="19"/>
  <c r="J95" i="19"/>
  <c r="E95" i="19"/>
  <c r="B95" i="19"/>
  <c r="A95" i="19"/>
  <c r="A94" i="19"/>
  <c r="A93" i="19"/>
  <c r="A92" i="19"/>
  <c r="J91" i="19"/>
  <c r="B91" i="19"/>
  <c r="A91" i="19"/>
  <c r="A90" i="19"/>
  <c r="J89" i="19"/>
  <c r="B89" i="19"/>
  <c r="A89" i="19"/>
  <c r="A88" i="19"/>
  <c r="J87" i="19"/>
  <c r="B87" i="19"/>
  <c r="A87" i="19"/>
  <c r="A86" i="19"/>
  <c r="J85" i="19"/>
  <c r="E85" i="19"/>
  <c r="B85" i="19"/>
  <c r="A85" i="19"/>
  <c r="A84" i="19"/>
  <c r="A83" i="19"/>
  <c r="B82" i="19"/>
  <c r="A82" i="19"/>
  <c r="A81" i="19"/>
  <c r="B80" i="19"/>
  <c r="A80" i="19"/>
  <c r="A79" i="19"/>
  <c r="B78" i="19"/>
  <c r="A78" i="19"/>
  <c r="A77" i="19"/>
  <c r="E76" i="19"/>
  <c r="E82" i="19" s="1"/>
  <c r="B76" i="19"/>
  <c r="A76" i="19"/>
  <c r="A75" i="19"/>
  <c r="A74" i="19"/>
  <c r="A73" i="19"/>
  <c r="B72" i="19"/>
  <c r="A72" i="19"/>
  <c r="A71" i="19"/>
  <c r="B70" i="19"/>
  <c r="A70" i="19"/>
  <c r="A69" i="19"/>
  <c r="B68" i="19"/>
  <c r="A68" i="19"/>
  <c r="A67" i="19"/>
  <c r="E66" i="19"/>
  <c r="E70" i="19" s="1"/>
  <c r="B66" i="19"/>
  <c r="A66" i="19"/>
  <c r="A65" i="19"/>
  <c r="A64" i="19"/>
  <c r="A63" i="19"/>
  <c r="J62" i="19"/>
  <c r="B62" i="19"/>
  <c r="A62" i="19"/>
  <c r="A61" i="19"/>
  <c r="J60" i="19"/>
  <c r="B60" i="19"/>
  <c r="A60" i="19"/>
  <c r="A59" i="19"/>
  <c r="J58" i="19"/>
  <c r="B58" i="19"/>
  <c r="A58" i="19"/>
  <c r="A57" i="19"/>
  <c r="J56" i="19"/>
  <c r="E56" i="19"/>
  <c r="E60" i="19" s="1"/>
  <c r="B56" i="19"/>
  <c r="A56" i="19"/>
  <c r="A55" i="19"/>
  <c r="A54" i="19"/>
  <c r="A53" i="19"/>
  <c r="B52" i="19"/>
  <c r="A52" i="19"/>
  <c r="A51" i="19"/>
  <c r="B50" i="19"/>
  <c r="A50" i="19"/>
  <c r="A49" i="19"/>
  <c r="B48" i="19"/>
  <c r="A48" i="19"/>
  <c r="A47" i="19"/>
  <c r="E46" i="19"/>
  <c r="E50" i="19" s="1"/>
  <c r="B46" i="19"/>
  <c r="A46" i="19"/>
  <c r="A45" i="19"/>
  <c r="A44" i="19"/>
  <c r="A43" i="19"/>
  <c r="J42" i="19"/>
  <c r="B42" i="19"/>
  <c r="A42" i="19"/>
  <c r="A41" i="19"/>
  <c r="J40" i="19"/>
  <c r="B40" i="19"/>
  <c r="A40" i="19"/>
  <c r="A39" i="19"/>
  <c r="J38" i="19"/>
  <c r="B38" i="19"/>
  <c r="A38" i="19"/>
  <c r="A37" i="19"/>
  <c r="J36" i="19"/>
  <c r="E36" i="19"/>
  <c r="E40" i="19" s="1"/>
  <c r="B36" i="19"/>
  <c r="A36" i="19"/>
  <c r="A35" i="19"/>
  <c r="A34" i="19"/>
  <c r="A33" i="19"/>
  <c r="J32" i="19"/>
  <c r="B32" i="19"/>
  <c r="A32" i="19"/>
  <c r="A31" i="19"/>
  <c r="J30" i="19"/>
  <c r="B30" i="19"/>
  <c r="A30" i="19"/>
  <c r="A29" i="19"/>
  <c r="J28" i="19"/>
  <c r="B28" i="19"/>
  <c r="A28" i="19"/>
  <c r="A27" i="19"/>
  <c r="J26" i="19"/>
  <c r="E26" i="19"/>
  <c r="E30" i="19" s="1"/>
  <c r="B26" i="19"/>
  <c r="A26" i="19"/>
  <c r="A25" i="19"/>
  <c r="A24" i="19"/>
  <c r="A23" i="19"/>
  <c r="B22" i="19"/>
  <c r="A22" i="19"/>
  <c r="A21" i="19"/>
  <c r="B20" i="19"/>
  <c r="A20" i="19"/>
  <c r="A19" i="19"/>
  <c r="B18" i="19"/>
  <c r="A18" i="19"/>
  <c r="A17" i="19"/>
  <c r="J16" i="19"/>
  <c r="E16" i="19"/>
  <c r="E18" i="19" s="1"/>
  <c r="B16" i="19"/>
  <c r="A16" i="19"/>
  <c r="A15" i="19"/>
  <c r="A14" i="19"/>
  <c r="A13" i="19"/>
  <c r="A12" i="19"/>
  <c r="A11" i="19"/>
  <c r="A10" i="19"/>
  <c r="A9" i="19"/>
  <c r="M8" i="19"/>
  <c r="G8" i="19"/>
  <c r="E8" i="19"/>
  <c r="A8" i="19"/>
  <c r="G6" i="19"/>
  <c r="C4" i="19"/>
  <c r="C3" i="19"/>
  <c r="Q2" i="19"/>
  <c r="R2" i="19" s="1"/>
  <c r="S2" i="19" s="1"/>
  <c r="T2" i="19" s="1"/>
  <c r="U2" i="19" s="1"/>
  <c r="V2" i="19" s="1"/>
  <c r="W2" i="19" s="1"/>
  <c r="X2" i="19" s="1"/>
  <c r="Y2" i="19" s="1"/>
  <c r="Z2" i="19" s="1"/>
  <c r="AA2" i="19" s="1"/>
  <c r="M1" i="19"/>
  <c r="E11" i="18"/>
  <c r="A48" i="17"/>
  <c r="E47" i="17"/>
  <c r="E45" i="17"/>
  <c r="G45" i="17" s="1"/>
  <c r="E43" i="17"/>
  <c r="E41" i="17"/>
  <c r="A49" i="17"/>
  <c r="A47" i="17"/>
  <c r="A46" i="17"/>
  <c r="A45" i="17"/>
  <c r="A44" i="17"/>
  <c r="A43" i="17"/>
  <c r="A42" i="17"/>
  <c r="A41" i="17"/>
  <c r="A50" i="17"/>
  <c r="E50" i="17"/>
  <c r="A277" i="18"/>
  <c r="A276" i="18"/>
  <c r="A275" i="18"/>
  <c r="A274" i="18"/>
  <c r="A273" i="18"/>
  <c r="A272" i="18"/>
  <c r="A271" i="18"/>
  <c r="A270" i="18"/>
  <c r="A269" i="18"/>
  <c r="A268" i="18"/>
  <c r="A267" i="18"/>
  <c r="A266" i="18"/>
  <c r="A265" i="18"/>
  <c r="A264" i="18"/>
  <c r="A263" i="18"/>
  <c r="B262" i="18"/>
  <c r="A262" i="18"/>
  <c r="A261" i="18"/>
  <c r="B260" i="18"/>
  <c r="A260" i="18"/>
  <c r="A259" i="18"/>
  <c r="B258" i="18"/>
  <c r="A258" i="18"/>
  <c r="A257" i="18"/>
  <c r="E256" i="18"/>
  <c r="B256" i="18"/>
  <c r="A256" i="18"/>
  <c r="A255" i="18"/>
  <c r="A254" i="18"/>
  <c r="A253" i="18"/>
  <c r="B252" i="18"/>
  <c r="A252" i="18"/>
  <c r="A251" i="18"/>
  <c r="B250" i="18"/>
  <c r="A250" i="18"/>
  <c r="A249" i="18"/>
  <c r="B248" i="18"/>
  <c r="A248" i="18"/>
  <c r="A247" i="18"/>
  <c r="E246" i="18"/>
  <c r="E248" i="18" s="1"/>
  <c r="B246" i="18"/>
  <c r="A246" i="18"/>
  <c r="A245" i="18"/>
  <c r="A244" i="18"/>
  <c r="A243" i="18"/>
  <c r="B242" i="18"/>
  <c r="A242" i="18"/>
  <c r="A241" i="18"/>
  <c r="B240" i="18"/>
  <c r="A240" i="18"/>
  <c r="A239" i="18"/>
  <c r="B238" i="18"/>
  <c r="A238" i="18"/>
  <c r="A237" i="18"/>
  <c r="E236" i="18"/>
  <c r="B236" i="18"/>
  <c r="A236" i="18"/>
  <c r="A235" i="18"/>
  <c r="A234" i="18"/>
  <c r="A233" i="18"/>
  <c r="B232" i="18"/>
  <c r="A232" i="18"/>
  <c r="A231" i="18"/>
  <c r="B230" i="18"/>
  <c r="A230" i="18"/>
  <c r="A229" i="18"/>
  <c r="B228" i="18"/>
  <c r="A228" i="18"/>
  <c r="A227" i="18"/>
  <c r="E226" i="18"/>
  <c r="B226" i="18"/>
  <c r="A226" i="18"/>
  <c r="A225" i="18"/>
  <c r="A224" i="18"/>
  <c r="A223" i="18"/>
  <c r="B222" i="18"/>
  <c r="A222" i="18"/>
  <c r="A221" i="18"/>
  <c r="B220" i="18"/>
  <c r="A220" i="18"/>
  <c r="A219" i="18"/>
  <c r="B218" i="18"/>
  <c r="A218" i="18"/>
  <c r="A217" i="18"/>
  <c r="E216" i="18"/>
  <c r="B216" i="18"/>
  <c r="A216" i="18"/>
  <c r="A215" i="18"/>
  <c r="A214" i="18"/>
  <c r="A213" i="18"/>
  <c r="B212" i="18"/>
  <c r="A212" i="18"/>
  <c r="A211" i="18"/>
  <c r="B210" i="18"/>
  <c r="A210" i="18"/>
  <c r="A209" i="18"/>
  <c r="B208" i="18"/>
  <c r="A208" i="18"/>
  <c r="A207" i="18"/>
  <c r="E206" i="18"/>
  <c r="B206" i="18"/>
  <c r="A206" i="18"/>
  <c r="A205" i="18"/>
  <c r="A204" i="18"/>
  <c r="A203" i="18"/>
  <c r="B202" i="18"/>
  <c r="A202" i="18"/>
  <c r="A201" i="18"/>
  <c r="B200" i="18"/>
  <c r="A200" i="18"/>
  <c r="A199" i="18"/>
  <c r="B198" i="18"/>
  <c r="A198" i="18"/>
  <c r="A197" i="18"/>
  <c r="E196" i="18"/>
  <c r="B196" i="18"/>
  <c r="A196" i="18"/>
  <c r="A195" i="18"/>
  <c r="A194" i="18"/>
  <c r="E193" i="18"/>
  <c r="A193" i="18"/>
  <c r="A192" i="18"/>
  <c r="A191" i="18"/>
  <c r="E190" i="18"/>
  <c r="A190" i="18"/>
  <c r="A189" i="18"/>
  <c r="A188" i="18"/>
  <c r="A187" i="18"/>
  <c r="A186" i="18"/>
  <c r="A185" i="18"/>
  <c r="A184" i="18"/>
  <c r="A183" i="18"/>
  <c r="A182" i="18"/>
  <c r="B181" i="18"/>
  <c r="A181" i="18"/>
  <c r="A180" i="18"/>
  <c r="B179" i="18"/>
  <c r="A179" i="18"/>
  <c r="A178" i="18"/>
  <c r="B177" i="18"/>
  <c r="A177" i="18"/>
  <c r="A176" i="18"/>
  <c r="E175" i="18"/>
  <c r="E177" i="18" s="1"/>
  <c r="B175" i="18"/>
  <c r="A175" i="18"/>
  <c r="A174" i="18"/>
  <c r="A173" i="18"/>
  <c r="A172" i="18"/>
  <c r="B171" i="18"/>
  <c r="A171" i="18"/>
  <c r="A170" i="18"/>
  <c r="B169" i="18"/>
  <c r="A169" i="18"/>
  <c r="A168" i="18"/>
  <c r="B167" i="18"/>
  <c r="A167" i="18"/>
  <c r="A166" i="18"/>
  <c r="E165" i="18"/>
  <c r="E171" i="18" s="1"/>
  <c r="B165" i="18"/>
  <c r="A165" i="18"/>
  <c r="A164" i="18"/>
  <c r="A163" i="18"/>
  <c r="A162" i="18"/>
  <c r="B161" i="18"/>
  <c r="A161" i="18"/>
  <c r="A160" i="18"/>
  <c r="B159" i="18"/>
  <c r="A159" i="18"/>
  <c r="A158" i="18"/>
  <c r="B157" i="18"/>
  <c r="A157" i="18"/>
  <c r="A156" i="18"/>
  <c r="E155" i="18"/>
  <c r="E157" i="18" s="1"/>
  <c r="B155" i="18"/>
  <c r="A155" i="18"/>
  <c r="A154" i="18"/>
  <c r="A153" i="18"/>
  <c r="E152" i="18"/>
  <c r="B152" i="18"/>
  <c r="A152" i="18"/>
  <c r="A151" i="18"/>
  <c r="A150" i="18"/>
  <c r="A149" i="18"/>
  <c r="A148" i="18"/>
  <c r="A147" i="18"/>
  <c r="A146" i="18"/>
  <c r="A145" i="18"/>
  <c r="A144" i="18"/>
  <c r="B143" i="18"/>
  <c r="A143" i="18"/>
  <c r="A142" i="18"/>
  <c r="B141" i="18"/>
  <c r="A141" i="18"/>
  <c r="A140" i="18"/>
  <c r="B139" i="18"/>
  <c r="A139" i="18"/>
  <c r="A138" i="18"/>
  <c r="E137" i="18"/>
  <c r="E141" i="18" s="1"/>
  <c r="B137" i="18"/>
  <c r="A137" i="18"/>
  <c r="A136" i="18"/>
  <c r="A135" i="18"/>
  <c r="A134" i="18"/>
  <c r="E133" i="18"/>
  <c r="B133" i="18"/>
  <c r="A133" i="18"/>
  <c r="A132" i="18"/>
  <c r="E131" i="18"/>
  <c r="B131" i="18"/>
  <c r="A131" i="18"/>
  <c r="A130" i="18"/>
  <c r="E129" i="18"/>
  <c r="B129" i="18"/>
  <c r="A129" i="18"/>
  <c r="A128" i="18"/>
  <c r="E127" i="18"/>
  <c r="B127" i="18"/>
  <c r="A127" i="18"/>
  <c r="A126" i="18"/>
  <c r="A125" i="18"/>
  <c r="A124" i="18"/>
  <c r="B123" i="18"/>
  <c r="A123" i="18"/>
  <c r="A122" i="18"/>
  <c r="B121" i="18"/>
  <c r="A121" i="18"/>
  <c r="A120" i="18"/>
  <c r="B119" i="18"/>
  <c r="A119" i="18"/>
  <c r="A118" i="18"/>
  <c r="J117" i="18"/>
  <c r="E117" i="18"/>
  <c r="B117" i="18"/>
  <c r="A117" i="18"/>
  <c r="A116" i="18"/>
  <c r="A115" i="18"/>
  <c r="A114" i="18"/>
  <c r="A113" i="18"/>
  <c r="A112" i="18"/>
  <c r="J111" i="18"/>
  <c r="B111" i="18"/>
  <c r="A111" i="18"/>
  <c r="A110" i="18"/>
  <c r="J109" i="18"/>
  <c r="B109" i="18"/>
  <c r="A109" i="18"/>
  <c r="A108" i="18"/>
  <c r="J107" i="18"/>
  <c r="B107" i="18"/>
  <c r="A107" i="18"/>
  <c r="A106" i="18"/>
  <c r="J105" i="18"/>
  <c r="E105" i="18"/>
  <c r="E109" i="18" s="1"/>
  <c r="B105" i="18"/>
  <c r="A105" i="18"/>
  <c r="A104" i="18"/>
  <c r="A103" i="18"/>
  <c r="A102" i="18"/>
  <c r="J101" i="18"/>
  <c r="B101" i="18"/>
  <c r="A101" i="18"/>
  <c r="A100" i="18"/>
  <c r="J99" i="18"/>
  <c r="B99" i="18"/>
  <c r="A99" i="18"/>
  <c r="A98" i="18"/>
  <c r="J97" i="18"/>
  <c r="B97" i="18"/>
  <c r="A97" i="18"/>
  <c r="A96" i="18"/>
  <c r="J95" i="18"/>
  <c r="E95" i="18"/>
  <c r="E99" i="18" s="1"/>
  <c r="B95" i="18"/>
  <c r="A95" i="18"/>
  <c r="A94" i="18"/>
  <c r="A93" i="18"/>
  <c r="A92" i="18"/>
  <c r="J91" i="18"/>
  <c r="B91" i="18"/>
  <c r="A91" i="18"/>
  <c r="A90" i="18"/>
  <c r="J89" i="18"/>
  <c r="B89" i="18"/>
  <c r="A89" i="18"/>
  <c r="A88" i="18"/>
  <c r="J87" i="18"/>
  <c r="B87" i="18"/>
  <c r="A87" i="18"/>
  <c r="A86" i="18"/>
  <c r="J85" i="18"/>
  <c r="E85" i="18"/>
  <c r="E89" i="18" s="1"/>
  <c r="B85" i="18"/>
  <c r="A85" i="18"/>
  <c r="A84" i="18"/>
  <c r="A83" i="18"/>
  <c r="B82" i="18"/>
  <c r="A82" i="18"/>
  <c r="A81" i="18"/>
  <c r="B80" i="18"/>
  <c r="A80" i="18"/>
  <c r="A79" i="18"/>
  <c r="B78" i="18"/>
  <c r="A78" i="18"/>
  <c r="A77" i="18"/>
  <c r="E76" i="18"/>
  <c r="E80" i="18" s="1"/>
  <c r="B76" i="18"/>
  <c r="A76" i="18"/>
  <c r="A75" i="18"/>
  <c r="A74" i="18"/>
  <c r="A73" i="18"/>
  <c r="B72" i="18"/>
  <c r="A72" i="18"/>
  <c r="A71" i="18"/>
  <c r="B70" i="18"/>
  <c r="A70" i="18"/>
  <c r="A69" i="18"/>
  <c r="B68" i="18"/>
  <c r="A68" i="18"/>
  <c r="A67" i="18"/>
  <c r="E66" i="18"/>
  <c r="E70" i="18" s="1"/>
  <c r="B66" i="18"/>
  <c r="A66" i="18"/>
  <c r="A65" i="18"/>
  <c r="A64" i="18"/>
  <c r="A63" i="18"/>
  <c r="J62" i="18"/>
  <c r="B62" i="18"/>
  <c r="A62" i="18"/>
  <c r="A61" i="18"/>
  <c r="J60" i="18"/>
  <c r="B60" i="18"/>
  <c r="A60" i="18"/>
  <c r="A59" i="18"/>
  <c r="J58" i="18"/>
  <c r="B58" i="18"/>
  <c r="A58" i="18"/>
  <c r="A57" i="18"/>
  <c r="J56" i="18"/>
  <c r="E56" i="18"/>
  <c r="E58" i="18" s="1"/>
  <c r="B56" i="18"/>
  <c r="A56" i="18"/>
  <c r="A55" i="18"/>
  <c r="A54" i="18"/>
  <c r="A53" i="18"/>
  <c r="B52" i="18"/>
  <c r="A52" i="18"/>
  <c r="A51" i="18"/>
  <c r="B50" i="18"/>
  <c r="A50" i="18"/>
  <c r="A49" i="18"/>
  <c r="B48" i="18"/>
  <c r="A48" i="18"/>
  <c r="A47" i="18"/>
  <c r="E46" i="18"/>
  <c r="E50" i="18" s="1"/>
  <c r="B46" i="18"/>
  <c r="A46" i="18"/>
  <c r="A45" i="18"/>
  <c r="A44" i="18"/>
  <c r="A43" i="18"/>
  <c r="J42" i="18"/>
  <c r="B42" i="18"/>
  <c r="A42" i="18"/>
  <c r="A41" i="18"/>
  <c r="J40" i="18"/>
  <c r="B40" i="18"/>
  <c r="A40" i="18"/>
  <c r="A39" i="18"/>
  <c r="J38" i="18"/>
  <c r="B38" i="18"/>
  <c r="A38" i="18"/>
  <c r="A37" i="18"/>
  <c r="J36" i="18"/>
  <c r="E36" i="18"/>
  <c r="E42" i="18" s="1"/>
  <c r="B36" i="18"/>
  <c r="A36" i="18"/>
  <c r="A35" i="18"/>
  <c r="A34" i="18"/>
  <c r="A33" i="18"/>
  <c r="J32" i="18"/>
  <c r="B32" i="18"/>
  <c r="A32" i="18"/>
  <c r="A31" i="18"/>
  <c r="J30" i="18"/>
  <c r="B30" i="18"/>
  <c r="A30" i="18"/>
  <c r="A29" i="18"/>
  <c r="J28" i="18"/>
  <c r="B28" i="18"/>
  <c r="A28" i="18"/>
  <c r="A27" i="18"/>
  <c r="J26" i="18"/>
  <c r="E26" i="18"/>
  <c r="E30" i="18" s="1"/>
  <c r="B26" i="18"/>
  <c r="A26" i="18"/>
  <c r="A25" i="18"/>
  <c r="A24" i="18"/>
  <c r="A23" i="18"/>
  <c r="B22" i="18"/>
  <c r="A22" i="18"/>
  <c r="A21" i="18"/>
  <c r="B20" i="18"/>
  <c r="A20" i="18"/>
  <c r="A19" i="18"/>
  <c r="B18" i="18"/>
  <c r="A18" i="18"/>
  <c r="A17" i="18"/>
  <c r="J16" i="18"/>
  <c r="E16" i="18"/>
  <c r="B16" i="18"/>
  <c r="A16" i="18"/>
  <c r="A15" i="18"/>
  <c r="A14" i="18"/>
  <c r="A13" i="18"/>
  <c r="A12" i="18"/>
  <c r="A11" i="18"/>
  <c r="A10" i="18"/>
  <c r="A9" i="18"/>
  <c r="M8" i="18"/>
  <c r="G8" i="18"/>
  <c r="E8" i="18"/>
  <c r="A8" i="18"/>
  <c r="G6" i="18"/>
  <c r="C4" i="18"/>
  <c r="C3" i="18"/>
  <c r="Q2" i="18"/>
  <c r="R2" i="18" s="1"/>
  <c r="S2" i="18" s="1"/>
  <c r="T2" i="18" s="1"/>
  <c r="U2" i="18" s="1"/>
  <c r="V2" i="18" s="1"/>
  <c r="W2" i="18" s="1"/>
  <c r="X2" i="18" s="1"/>
  <c r="Y2" i="18" s="1"/>
  <c r="Z2" i="18" s="1"/>
  <c r="AA2" i="18" s="1"/>
  <c r="M1" i="18"/>
  <c r="J69" i="17"/>
  <c r="J67" i="17"/>
  <c r="J65" i="17"/>
  <c r="E63" i="17"/>
  <c r="E53" i="17"/>
  <c r="E17" i="17"/>
  <c r="B122" i="4"/>
  <c r="B121" i="4"/>
  <c r="B120" i="4"/>
  <c r="G137" i="2" s="1"/>
  <c r="B119" i="4"/>
  <c r="G212" i="2" s="1"/>
  <c r="B118" i="4"/>
  <c r="B117" i="4"/>
  <c r="G136" i="2" s="1"/>
  <c r="B116" i="4"/>
  <c r="B115" i="4"/>
  <c r="B114" i="4"/>
  <c r="B113" i="4"/>
  <c r="B112" i="4"/>
  <c r="G43" i="17" s="1"/>
  <c r="B111" i="4"/>
  <c r="B110" i="4"/>
  <c r="B109" i="4"/>
  <c r="B108" i="4"/>
  <c r="M41" i="2"/>
  <c r="E25" i="5" l="1"/>
  <c r="G24" i="5"/>
  <c r="G11" i="18"/>
  <c r="E52" i="18"/>
  <c r="E32" i="18"/>
  <c r="E38" i="18"/>
  <c r="E48" i="18"/>
  <c r="E60" i="18"/>
  <c r="E28" i="19"/>
  <c r="E58" i="19"/>
  <c r="E161" i="19"/>
  <c r="E40" i="18"/>
  <c r="E62" i="19"/>
  <c r="E48" i="20"/>
  <c r="E252" i="20"/>
  <c r="E52" i="20"/>
  <c r="E68" i="20"/>
  <c r="E119" i="20"/>
  <c r="E161" i="20"/>
  <c r="E42" i="20"/>
  <c r="E72" i="20"/>
  <c r="G119" i="2"/>
  <c r="G219" i="2"/>
  <c r="G11" i="19"/>
  <c r="E42" i="19"/>
  <c r="E232" i="19"/>
  <c r="E252" i="19"/>
  <c r="G205" i="2"/>
  <c r="G214" i="2"/>
  <c r="G222" i="2"/>
  <c r="E28" i="18"/>
  <c r="E32" i="19"/>
  <c r="G217" i="2"/>
  <c r="G87" i="21"/>
  <c r="G21" i="21"/>
  <c r="G41" i="17"/>
  <c r="E22" i="19"/>
  <c r="E52" i="19"/>
  <c r="E48" i="19"/>
  <c r="G218" i="2"/>
  <c r="G213" i="2"/>
  <c r="G221" i="2"/>
  <c r="E80" i="20"/>
  <c r="G47" i="17"/>
  <c r="E38" i="19"/>
  <c r="G216" i="2"/>
  <c r="G224" i="2"/>
  <c r="E89" i="20"/>
  <c r="G220" i="2"/>
  <c r="E18" i="20"/>
  <c r="E22" i="20"/>
  <c r="E139" i="20"/>
  <c r="E143" i="20"/>
  <c r="E262" i="15"/>
  <c r="G215" i="2"/>
  <c r="G223" i="2"/>
  <c r="E260" i="15"/>
  <c r="E260" i="13"/>
  <c r="E258" i="13"/>
  <c r="E262" i="11"/>
  <c r="E258" i="11"/>
  <c r="E32" i="20"/>
  <c r="E28" i="20"/>
  <c r="E30" i="20"/>
  <c r="E181" i="20"/>
  <c r="E177" i="20"/>
  <c r="E179" i="20"/>
  <c r="E60" i="20"/>
  <c r="E62" i="20"/>
  <c r="E38" i="20"/>
  <c r="E82" i="20"/>
  <c r="E78" i="20"/>
  <c r="E91" i="20"/>
  <c r="E101" i="20"/>
  <c r="E97" i="20"/>
  <c r="E111" i="20"/>
  <c r="E109" i="20"/>
  <c r="E107" i="20"/>
  <c r="E121" i="20"/>
  <c r="E157" i="20"/>
  <c r="E169" i="20"/>
  <c r="E171" i="20"/>
  <c r="E167" i="20"/>
  <c r="E200" i="20"/>
  <c r="E208" i="20"/>
  <c r="E212" i="20"/>
  <c r="E220" i="20"/>
  <c r="E228" i="20"/>
  <c r="E232" i="20"/>
  <c r="E240" i="20"/>
  <c r="E260" i="20"/>
  <c r="E198" i="20"/>
  <c r="E210" i="20"/>
  <c r="E218" i="20"/>
  <c r="E230" i="20"/>
  <c r="E238" i="20"/>
  <c r="E250" i="20"/>
  <c r="E258" i="20"/>
  <c r="E208" i="2"/>
  <c r="G208" i="2" s="1"/>
  <c r="E209" i="2"/>
  <c r="G209" i="2" s="1"/>
  <c r="E206" i="2"/>
  <c r="G206" i="2" s="1"/>
  <c r="E203" i="2"/>
  <c r="G203" i="2" s="1"/>
  <c r="G197" i="2"/>
  <c r="E199" i="2"/>
  <c r="G199" i="2" s="1"/>
  <c r="E202" i="2"/>
  <c r="G202" i="2" s="1"/>
  <c r="E207" i="2"/>
  <c r="G207" i="2" s="1"/>
  <c r="E198" i="2"/>
  <c r="G198" i="2" s="1"/>
  <c r="E201" i="2"/>
  <c r="G201" i="2" s="1"/>
  <c r="E200" i="2"/>
  <c r="G200" i="2" s="1"/>
  <c r="E204" i="2"/>
  <c r="G204" i="2" s="1"/>
  <c r="E138" i="2"/>
  <c r="G138" i="2" s="1"/>
  <c r="E139" i="2"/>
  <c r="G139" i="2" s="1"/>
  <c r="E140" i="2"/>
  <c r="G140" i="2" s="1"/>
  <c r="E141" i="2"/>
  <c r="G141" i="2" s="1"/>
  <c r="E142" i="2"/>
  <c r="G142" i="2" s="1"/>
  <c r="E143" i="2"/>
  <c r="G143" i="2" s="1"/>
  <c r="E144" i="2"/>
  <c r="G144" i="2" s="1"/>
  <c r="E145" i="2"/>
  <c r="G145" i="2" s="1"/>
  <c r="E146" i="2"/>
  <c r="G146" i="2" s="1"/>
  <c r="E147" i="2"/>
  <c r="G147" i="2" s="1"/>
  <c r="E148" i="2"/>
  <c r="G148" i="2" s="1"/>
  <c r="E149" i="2"/>
  <c r="G149" i="2" s="1"/>
  <c r="G107" i="2"/>
  <c r="E108" i="2"/>
  <c r="G108" i="2" s="1"/>
  <c r="E109" i="2"/>
  <c r="G109" i="2" s="1"/>
  <c r="E110" i="2"/>
  <c r="G110" i="2" s="1"/>
  <c r="E111" i="2"/>
  <c r="G111" i="2" s="1"/>
  <c r="E112" i="2"/>
  <c r="G112" i="2" s="1"/>
  <c r="E113" i="2"/>
  <c r="G113" i="2" s="1"/>
  <c r="E114" i="2"/>
  <c r="G114" i="2" s="1"/>
  <c r="E115" i="2"/>
  <c r="G115" i="2" s="1"/>
  <c r="E116" i="2"/>
  <c r="G116" i="2" s="1"/>
  <c r="E117" i="2"/>
  <c r="G117" i="2" s="1"/>
  <c r="E118" i="2"/>
  <c r="G118" i="2" s="1"/>
  <c r="E134" i="2"/>
  <c r="G134" i="2" s="1"/>
  <c r="E133" i="2"/>
  <c r="G133" i="2" s="1"/>
  <c r="E132" i="2"/>
  <c r="G132" i="2" s="1"/>
  <c r="E131" i="2"/>
  <c r="G131" i="2" s="1"/>
  <c r="E130" i="2"/>
  <c r="G130" i="2" s="1"/>
  <c r="E129" i="2"/>
  <c r="G129" i="2" s="1"/>
  <c r="E128" i="2"/>
  <c r="G128" i="2" s="1"/>
  <c r="E127" i="2"/>
  <c r="G127" i="2" s="1"/>
  <c r="E126" i="2"/>
  <c r="G126" i="2" s="1"/>
  <c r="E125" i="2"/>
  <c r="G125" i="2" s="1"/>
  <c r="E124" i="2"/>
  <c r="G124" i="2" s="1"/>
  <c r="E123" i="2"/>
  <c r="G123" i="2" s="1"/>
  <c r="G122" i="2"/>
  <c r="E20" i="19"/>
  <c r="E91" i="19"/>
  <c r="E87" i="19"/>
  <c r="E97" i="19"/>
  <c r="E101" i="19"/>
  <c r="E107" i="19"/>
  <c r="E111" i="19"/>
  <c r="E109" i="19"/>
  <c r="E181" i="19"/>
  <c r="E177" i="19"/>
  <c r="E179" i="19"/>
  <c r="E89" i="19"/>
  <c r="E99" i="19"/>
  <c r="E123" i="19"/>
  <c r="E119" i="19"/>
  <c r="E121" i="19"/>
  <c r="E68" i="19"/>
  <c r="E72" i="19"/>
  <c r="E80" i="19"/>
  <c r="E159" i="19"/>
  <c r="E78" i="19"/>
  <c r="E171" i="19"/>
  <c r="E167" i="19"/>
  <c r="E141" i="19"/>
  <c r="E139" i="19"/>
  <c r="E200" i="19"/>
  <c r="E208" i="19"/>
  <c r="E212" i="19"/>
  <c r="E220" i="19"/>
  <c r="E240" i="19"/>
  <c r="E260" i="19"/>
  <c r="E198" i="19"/>
  <c r="E210" i="19"/>
  <c r="E218" i="19"/>
  <c r="E230" i="19"/>
  <c r="E238" i="19"/>
  <c r="E250" i="19"/>
  <c r="E258" i="19"/>
  <c r="E139" i="18"/>
  <c r="E62" i="18"/>
  <c r="E218" i="18"/>
  <c r="E220" i="18"/>
  <c r="E222" i="18"/>
  <c r="E97" i="18"/>
  <c r="E143" i="18"/>
  <c r="E78" i="18"/>
  <c r="E82" i="18"/>
  <c r="E232" i="18"/>
  <c r="E228" i="18"/>
  <c r="E238" i="18"/>
  <c r="E240" i="18"/>
  <c r="E242" i="18"/>
  <c r="E22" i="18"/>
  <c r="E18" i="18"/>
  <c r="E20" i="18"/>
  <c r="E87" i="18"/>
  <c r="E91" i="18"/>
  <c r="E107" i="18"/>
  <c r="E111" i="18"/>
  <c r="E208" i="18"/>
  <c r="E210" i="18"/>
  <c r="E212" i="18"/>
  <c r="E72" i="18"/>
  <c r="E68" i="18"/>
  <c r="E200" i="18"/>
  <c r="E202" i="18"/>
  <c r="E198" i="18"/>
  <c r="E101" i="18"/>
  <c r="E123" i="18"/>
  <c r="E119" i="18"/>
  <c r="E121" i="18"/>
  <c r="E260" i="18"/>
  <c r="E262" i="18"/>
  <c r="E258" i="18"/>
  <c r="E159" i="18"/>
  <c r="E169" i="18"/>
  <c r="E167" i="18"/>
  <c r="E179" i="18"/>
  <c r="E161" i="18"/>
  <c r="E181" i="18"/>
  <c r="E250" i="18"/>
  <c r="E252" i="18"/>
  <c r="E230" i="18"/>
  <c r="E296" i="3"/>
  <c r="E298" i="3" s="1"/>
  <c r="A303" i="3"/>
  <c r="B302" i="3"/>
  <c r="A302" i="3"/>
  <c r="A301" i="3"/>
  <c r="B300" i="3"/>
  <c r="A300" i="3"/>
  <c r="A299" i="3"/>
  <c r="B298" i="3"/>
  <c r="A298" i="3"/>
  <c r="A297" i="3"/>
  <c r="B296" i="3"/>
  <c r="A296" i="3"/>
  <c r="A255" i="3"/>
  <c r="A254" i="3"/>
  <c r="E39" i="17"/>
  <c r="A39" i="17"/>
  <c r="A38" i="17"/>
  <c r="A37" i="17"/>
  <c r="E26" i="5" l="1"/>
  <c r="G25" i="5"/>
  <c r="E302" i="3"/>
  <c r="E300" i="3"/>
  <c r="M34" i="17"/>
  <c r="M35" i="17"/>
  <c r="M33" i="17"/>
  <c r="E35" i="17"/>
  <c r="E34" i="17"/>
  <c r="E33" i="17"/>
  <c r="E23" i="1"/>
  <c r="E22" i="1"/>
  <c r="E21" i="1"/>
  <c r="E27" i="5" l="1"/>
  <c r="G26" i="5"/>
  <c r="A113" i="17"/>
  <c r="A112" i="17"/>
  <c r="A111" i="17"/>
  <c r="A110" i="17"/>
  <c r="B109" i="17"/>
  <c r="A109" i="17"/>
  <c r="A108" i="17"/>
  <c r="B107" i="17"/>
  <c r="A107" i="17"/>
  <c r="A106" i="17"/>
  <c r="B105" i="17"/>
  <c r="A105" i="17"/>
  <c r="A104" i="17"/>
  <c r="E103" i="17"/>
  <c r="E107" i="17" s="1"/>
  <c r="B103" i="17"/>
  <c r="A103" i="17"/>
  <c r="A102" i="17"/>
  <c r="A101" i="17"/>
  <c r="A100" i="17"/>
  <c r="B99" i="17"/>
  <c r="A99" i="17"/>
  <c r="A98" i="17"/>
  <c r="B97" i="17"/>
  <c r="A97" i="17"/>
  <c r="A96" i="17"/>
  <c r="B95" i="17"/>
  <c r="A95" i="17"/>
  <c r="A94" i="17"/>
  <c r="E93" i="17"/>
  <c r="E97" i="17" s="1"/>
  <c r="B93" i="17"/>
  <c r="A93" i="17"/>
  <c r="A92" i="17"/>
  <c r="A91" i="17"/>
  <c r="A90" i="17"/>
  <c r="B89" i="17"/>
  <c r="A89" i="17"/>
  <c r="A88" i="17"/>
  <c r="B87" i="17"/>
  <c r="A87" i="17"/>
  <c r="A86" i="17"/>
  <c r="B85" i="17"/>
  <c r="A85" i="17"/>
  <c r="A84" i="17"/>
  <c r="E83" i="17"/>
  <c r="B83" i="17"/>
  <c r="A83" i="17"/>
  <c r="A82" i="17"/>
  <c r="A81" i="17"/>
  <c r="A80" i="17"/>
  <c r="B79" i="17"/>
  <c r="A79" i="17"/>
  <c r="A78" i="17"/>
  <c r="B77" i="17"/>
  <c r="A77" i="17"/>
  <c r="A76" i="17"/>
  <c r="B75" i="17"/>
  <c r="A75" i="17"/>
  <c r="A74" i="17"/>
  <c r="E73" i="17"/>
  <c r="B73" i="17"/>
  <c r="A73" i="17"/>
  <c r="A72" i="17"/>
  <c r="A71" i="17"/>
  <c r="A70" i="17"/>
  <c r="B69" i="17"/>
  <c r="A69" i="17"/>
  <c r="A68" i="17"/>
  <c r="B67" i="17"/>
  <c r="A67" i="17"/>
  <c r="A66" i="17"/>
  <c r="B65" i="17"/>
  <c r="A65" i="17"/>
  <c r="A64" i="17"/>
  <c r="E69" i="17"/>
  <c r="B63" i="17"/>
  <c r="A63" i="17"/>
  <c r="A62" i="17"/>
  <c r="A61" i="17"/>
  <c r="A60" i="17"/>
  <c r="B59" i="17"/>
  <c r="A59" i="17"/>
  <c r="A58" i="17"/>
  <c r="B57" i="17"/>
  <c r="A57" i="17"/>
  <c r="A56" i="17"/>
  <c r="B55" i="17"/>
  <c r="A55" i="17"/>
  <c r="A54" i="17"/>
  <c r="B53" i="17"/>
  <c r="A53" i="17"/>
  <c r="A52" i="17"/>
  <c r="A51" i="17"/>
  <c r="A40" i="17"/>
  <c r="A36" i="17"/>
  <c r="E32" i="17"/>
  <c r="A32" i="17"/>
  <c r="A31" i="17"/>
  <c r="A30" i="17"/>
  <c r="A29" i="17"/>
  <c r="A28" i="17"/>
  <c r="A27" i="17"/>
  <c r="A26" i="17"/>
  <c r="A25" i="17"/>
  <c r="A24" i="17"/>
  <c r="B23" i="17"/>
  <c r="A23" i="17"/>
  <c r="A22" i="17"/>
  <c r="B21" i="17"/>
  <c r="A21" i="17"/>
  <c r="A20" i="17"/>
  <c r="B19" i="17"/>
  <c r="A19" i="17"/>
  <c r="A18" i="17"/>
  <c r="E21" i="17"/>
  <c r="B17" i="17"/>
  <c r="A17" i="17"/>
  <c r="A16" i="17"/>
  <c r="A15" i="17"/>
  <c r="A14" i="17"/>
  <c r="A13" i="17"/>
  <c r="A12" i="17"/>
  <c r="A11" i="17"/>
  <c r="A10" i="17"/>
  <c r="A9" i="17"/>
  <c r="M8" i="17"/>
  <c r="G8" i="17"/>
  <c r="E8" i="17"/>
  <c r="A8" i="17"/>
  <c r="G6" i="17"/>
  <c r="C4" i="17"/>
  <c r="C3" i="17"/>
  <c r="Q2" i="17"/>
  <c r="R2" i="17" s="1"/>
  <c r="S2" i="17" s="1"/>
  <c r="T2" i="17" s="1"/>
  <c r="U2" i="17" s="1"/>
  <c r="V2" i="17" s="1"/>
  <c r="W2" i="17" s="1"/>
  <c r="X2" i="17" s="1"/>
  <c r="Y2" i="17" s="1"/>
  <c r="Z2" i="17" s="1"/>
  <c r="AA2" i="17" s="1"/>
  <c r="M1" i="17"/>
  <c r="E28" i="5" l="1"/>
  <c r="G27" i="5"/>
  <c r="E19" i="17"/>
  <c r="E23" i="17"/>
  <c r="E109" i="17"/>
  <c r="E89" i="17"/>
  <c r="E105" i="17"/>
  <c r="E85" i="17"/>
  <c r="E59" i="17"/>
  <c r="E55" i="17"/>
  <c r="E57" i="17"/>
  <c r="E79" i="17"/>
  <c r="E75" i="17"/>
  <c r="E77" i="17"/>
  <c r="E67" i="17"/>
  <c r="E95" i="17"/>
  <c r="E99" i="17"/>
  <c r="E87" i="17"/>
  <c r="E65" i="17"/>
  <c r="D5" i="16"/>
  <c r="D4" i="16"/>
  <c r="E29" i="5" l="1"/>
  <c r="G28" i="5"/>
  <c r="G6" i="3"/>
  <c r="G6" i="2"/>
  <c r="P16" i="5"/>
  <c r="M8" i="15"/>
  <c r="M1" i="15"/>
  <c r="A330" i="15"/>
  <c r="A329" i="15"/>
  <c r="A328" i="15"/>
  <c r="A327" i="15"/>
  <c r="A326" i="15"/>
  <c r="A325" i="15"/>
  <c r="A324" i="15"/>
  <c r="A323" i="15"/>
  <c r="A322" i="15"/>
  <c r="A321" i="15"/>
  <c r="A320" i="15"/>
  <c r="A319" i="15"/>
  <c r="A318" i="15"/>
  <c r="B317" i="15"/>
  <c r="A317" i="15"/>
  <c r="A316" i="15"/>
  <c r="B315" i="15"/>
  <c r="A315" i="15"/>
  <c r="A314" i="15"/>
  <c r="B313" i="15"/>
  <c r="A313" i="15"/>
  <c r="A312" i="15"/>
  <c r="E311" i="15"/>
  <c r="E313" i="15" s="1"/>
  <c r="B311" i="15"/>
  <c r="A311" i="15"/>
  <c r="A310" i="15"/>
  <c r="A309" i="15"/>
  <c r="A308" i="15"/>
  <c r="B307" i="15"/>
  <c r="A307" i="15"/>
  <c r="A306" i="15"/>
  <c r="B305" i="15"/>
  <c r="A305" i="15"/>
  <c r="A304" i="15"/>
  <c r="B303" i="15"/>
  <c r="A303" i="15"/>
  <c r="A302" i="15"/>
  <c r="E301" i="15"/>
  <c r="E307" i="15" s="1"/>
  <c r="B301" i="15"/>
  <c r="A301" i="15"/>
  <c r="A300" i="15"/>
  <c r="A299" i="15"/>
  <c r="A298" i="15"/>
  <c r="B297" i="15"/>
  <c r="A297" i="15"/>
  <c r="A296" i="15"/>
  <c r="B295" i="15"/>
  <c r="A295" i="15"/>
  <c r="A294" i="15"/>
  <c r="B293" i="15"/>
  <c r="A293" i="15"/>
  <c r="A292" i="15"/>
  <c r="E291" i="15"/>
  <c r="E293" i="15" s="1"/>
  <c r="B291" i="15"/>
  <c r="A291" i="15"/>
  <c r="A290" i="15"/>
  <c r="A289" i="15"/>
  <c r="A288" i="15"/>
  <c r="B287" i="15"/>
  <c r="A287" i="15"/>
  <c r="A286" i="15"/>
  <c r="B285" i="15"/>
  <c r="A285" i="15"/>
  <c r="A284" i="15"/>
  <c r="B283" i="15"/>
  <c r="A283" i="15"/>
  <c r="A282" i="15"/>
  <c r="E281" i="15"/>
  <c r="B281" i="15"/>
  <c r="A281" i="15"/>
  <c r="A280" i="15"/>
  <c r="A279" i="15"/>
  <c r="A278" i="15"/>
  <c r="J277" i="15"/>
  <c r="B277" i="15"/>
  <c r="A277" i="15"/>
  <c r="A276" i="15"/>
  <c r="J275" i="15"/>
  <c r="B275" i="15"/>
  <c r="A275" i="15"/>
  <c r="A274" i="15"/>
  <c r="J273" i="15"/>
  <c r="B273" i="15"/>
  <c r="A273" i="15"/>
  <c r="A272" i="15"/>
  <c r="J271" i="15"/>
  <c r="E271" i="15"/>
  <c r="B271" i="15"/>
  <c r="A271" i="15"/>
  <c r="A270" i="15"/>
  <c r="A269" i="15"/>
  <c r="A268" i="15"/>
  <c r="A267" i="15"/>
  <c r="A266" i="15"/>
  <c r="A265" i="15"/>
  <c r="A264" i="15"/>
  <c r="A253" i="15"/>
  <c r="B252" i="15"/>
  <c r="A252" i="15"/>
  <c r="A251" i="15"/>
  <c r="B250" i="15"/>
  <c r="A250" i="15"/>
  <c r="A249" i="15"/>
  <c r="B248" i="15"/>
  <c r="A248" i="15"/>
  <c r="A247" i="15"/>
  <c r="E246" i="15"/>
  <c r="E250" i="15" s="1"/>
  <c r="B246" i="15"/>
  <c r="A246" i="15"/>
  <c r="A245" i="15"/>
  <c r="A244" i="15"/>
  <c r="A243" i="15"/>
  <c r="B242" i="15"/>
  <c r="A242" i="15"/>
  <c r="A241" i="15"/>
  <c r="B240" i="15"/>
  <c r="A240" i="15"/>
  <c r="A239" i="15"/>
  <c r="B238" i="15"/>
  <c r="A238" i="15"/>
  <c r="A237" i="15"/>
  <c r="E236" i="15"/>
  <c r="B236" i="15"/>
  <c r="A236" i="15"/>
  <c r="A235" i="15"/>
  <c r="A234" i="15"/>
  <c r="A233" i="15"/>
  <c r="B232" i="15"/>
  <c r="A232" i="15"/>
  <c r="A231" i="15"/>
  <c r="B230" i="15"/>
  <c r="A230" i="15"/>
  <c r="A229" i="15"/>
  <c r="B228" i="15"/>
  <c r="A228" i="15"/>
  <c r="A227" i="15"/>
  <c r="E226" i="15"/>
  <c r="B226" i="15"/>
  <c r="A226" i="15"/>
  <c r="A225" i="15"/>
  <c r="A224" i="15"/>
  <c r="A223" i="15"/>
  <c r="B222" i="15"/>
  <c r="A222" i="15"/>
  <c r="A221" i="15"/>
  <c r="B220" i="15"/>
  <c r="A220" i="15"/>
  <c r="A219" i="15"/>
  <c r="B218" i="15"/>
  <c r="A218" i="15"/>
  <c r="A217" i="15"/>
  <c r="E216" i="15"/>
  <c r="E220" i="15" s="1"/>
  <c r="B216" i="15"/>
  <c r="A216" i="15"/>
  <c r="A215" i="15"/>
  <c r="A214" i="15"/>
  <c r="A213" i="15"/>
  <c r="B212" i="15"/>
  <c r="A212" i="15"/>
  <c r="A211" i="15"/>
  <c r="B210" i="15"/>
  <c r="A210" i="15"/>
  <c r="A209" i="15"/>
  <c r="B208" i="15"/>
  <c r="A208" i="15"/>
  <c r="A207" i="15"/>
  <c r="E206" i="15"/>
  <c r="B206" i="15"/>
  <c r="A206" i="15"/>
  <c r="A205" i="15"/>
  <c r="A204" i="15"/>
  <c r="A203" i="15"/>
  <c r="B202" i="15"/>
  <c r="A202" i="15"/>
  <c r="A201" i="15"/>
  <c r="B200" i="15"/>
  <c r="A200" i="15"/>
  <c r="A199" i="15"/>
  <c r="B198" i="15"/>
  <c r="A198" i="15"/>
  <c r="A197" i="15"/>
  <c r="E196" i="15"/>
  <c r="B196" i="15"/>
  <c r="A196" i="15"/>
  <c r="A195" i="15"/>
  <c r="A194" i="15"/>
  <c r="E193" i="15"/>
  <c r="A193" i="15"/>
  <c r="A192" i="15"/>
  <c r="A191" i="15"/>
  <c r="E190" i="15"/>
  <c r="A190" i="15"/>
  <c r="A189" i="15"/>
  <c r="A188" i="15"/>
  <c r="A187" i="15"/>
  <c r="A186" i="15"/>
  <c r="A185" i="15"/>
  <c r="A184" i="15"/>
  <c r="A183" i="15"/>
  <c r="A182" i="15"/>
  <c r="B181" i="15"/>
  <c r="A181" i="15"/>
  <c r="A180" i="15"/>
  <c r="B179" i="15"/>
  <c r="A179" i="15"/>
  <c r="A178" i="15"/>
  <c r="B177" i="15"/>
  <c r="A177" i="15"/>
  <c r="A176" i="15"/>
  <c r="E175" i="15"/>
  <c r="E179" i="15" s="1"/>
  <c r="B175" i="15"/>
  <c r="A175" i="15"/>
  <c r="A174" i="15"/>
  <c r="A173" i="15"/>
  <c r="A172" i="15"/>
  <c r="B171" i="15"/>
  <c r="A171" i="15"/>
  <c r="A170" i="15"/>
  <c r="B169" i="15"/>
  <c r="A169" i="15"/>
  <c r="A168" i="15"/>
  <c r="B167" i="15"/>
  <c r="A167" i="15"/>
  <c r="A166" i="15"/>
  <c r="E165" i="15"/>
  <c r="E169" i="15" s="1"/>
  <c r="B165" i="15"/>
  <c r="A165" i="15"/>
  <c r="A164" i="15"/>
  <c r="A163" i="15"/>
  <c r="A162" i="15"/>
  <c r="B161" i="15"/>
  <c r="A161" i="15"/>
  <c r="A160" i="15"/>
  <c r="B159" i="15"/>
  <c r="A159" i="15"/>
  <c r="A158" i="15"/>
  <c r="B157" i="15"/>
  <c r="A157" i="15"/>
  <c r="A156" i="15"/>
  <c r="E155" i="15"/>
  <c r="E159" i="15" s="1"/>
  <c r="B155" i="15"/>
  <c r="A155" i="15"/>
  <c r="A154" i="15"/>
  <c r="A153" i="15"/>
  <c r="E152" i="15"/>
  <c r="B152" i="15"/>
  <c r="A152" i="15"/>
  <c r="A151" i="15"/>
  <c r="A150" i="15"/>
  <c r="A149" i="15"/>
  <c r="A148" i="15"/>
  <c r="A147" i="15"/>
  <c r="A146" i="15"/>
  <c r="A145" i="15"/>
  <c r="A144" i="15"/>
  <c r="B143" i="15"/>
  <c r="A143" i="15"/>
  <c r="A142" i="15"/>
  <c r="B141" i="15"/>
  <c r="A141" i="15"/>
  <c r="A140" i="15"/>
  <c r="B139" i="15"/>
  <c r="A139" i="15"/>
  <c r="A138" i="15"/>
  <c r="E137" i="15"/>
  <c r="E143" i="15" s="1"/>
  <c r="B137" i="15"/>
  <c r="A137" i="15"/>
  <c r="A136" i="15"/>
  <c r="A135" i="15"/>
  <c r="A134" i="15"/>
  <c r="E133" i="15"/>
  <c r="B133" i="15"/>
  <c r="A133" i="15"/>
  <c r="A132" i="15"/>
  <c r="E131" i="15"/>
  <c r="B131" i="15"/>
  <c r="A131" i="15"/>
  <c r="A130" i="15"/>
  <c r="E129" i="15"/>
  <c r="B129" i="15"/>
  <c r="A129" i="15"/>
  <c r="A128" i="15"/>
  <c r="E127" i="15"/>
  <c r="B127" i="15"/>
  <c r="A127" i="15"/>
  <c r="A126" i="15"/>
  <c r="A125" i="15"/>
  <c r="A124" i="15"/>
  <c r="B123" i="15"/>
  <c r="A123" i="15"/>
  <c r="A122" i="15"/>
  <c r="B121" i="15"/>
  <c r="A121" i="15"/>
  <c r="A120" i="15"/>
  <c r="B119" i="15"/>
  <c r="A119" i="15"/>
  <c r="A118" i="15"/>
  <c r="J117" i="15"/>
  <c r="E117" i="15"/>
  <c r="E123" i="15" s="1"/>
  <c r="B117" i="15"/>
  <c r="A117" i="15"/>
  <c r="A116" i="15"/>
  <c r="A115" i="15"/>
  <c r="A114" i="15"/>
  <c r="A113" i="15"/>
  <c r="A112" i="15"/>
  <c r="J111" i="15"/>
  <c r="B111" i="15"/>
  <c r="A111" i="15"/>
  <c r="A110" i="15"/>
  <c r="J109" i="15"/>
  <c r="B109" i="15"/>
  <c r="A109" i="15"/>
  <c r="A108" i="15"/>
  <c r="J107" i="15"/>
  <c r="B107" i="15"/>
  <c r="A107" i="15"/>
  <c r="A106" i="15"/>
  <c r="J105" i="15"/>
  <c r="E105" i="15"/>
  <c r="E109" i="15" s="1"/>
  <c r="B105" i="15"/>
  <c r="A105" i="15"/>
  <c r="A104" i="15"/>
  <c r="A103" i="15"/>
  <c r="A102" i="15"/>
  <c r="J101" i="15"/>
  <c r="B101" i="15"/>
  <c r="A101" i="15"/>
  <c r="A100" i="15"/>
  <c r="J99" i="15"/>
  <c r="B99" i="15"/>
  <c r="A99" i="15"/>
  <c r="A98" i="15"/>
  <c r="J97" i="15"/>
  <c r="B97" i="15"/>
  <c r="A97" i="15"/>
  <c r="A96" i="15"/>
  <c r="J95" i="15"/>
  <c r="E95" i="15"/>
  <c r="E99" i="15" s="1"/>
  <c r="B95" i="15"/>
  <c r="A95" i="15"/>
  <c r="A94" i="15"/>
  <c r="A93" i="15"/>
  <c r="A92" i="15"/>
  <c r="J91" i="15"/>
  <c r="B91" i="15"/>
  <c r="A91" i="15"/>
  <c r="A90" i="15"/>
  <c r="J89" i="15"/>
  <c r="B89" i="15"/>
  <c r="A89" i="15"/>
  <c r="A88" i="15"/>
  <c r="J87" i="15"/>
  <c r="B87" i="15"/>
  <c r="A87" i="15"/>
  <c r="A86" i="15"/>
  <c r="J85" i="15"/>
  <c r="E85" i="15"/>
  <c r="E91" i="15" s="1"/>
  <c r="B85" i="15"/>
  <c r="A85" i="15"/>
  <c r="A84" i="15"/>
  <c r="A83" i="15"/>
  <c r="B82" i="15"/>
  <c r="A82" i="15"/>
  <c r="A81" i="15"/>
  <c r="B80" i="15"/>
  <c r="A80" i="15"/>
  <c r="A79" i="15"/>
  <c r="B78" i="15"/>
  <c r="A78" i="15"/>
  <c r="A77" i="15"/>
  <c r="E76" i="15"/>
  <c r="E80" i="15" s="1"/>
  <c r="B76" i="15"/>
  <c r="A76" i="15"/>
  <c r="A75" i="15"/>
  <c r="A74" i="15"/>
  <c r="A73" i="15"/>
  <c r="B72" i="15"/>
  <c r="A72" i="15"/>
  <c r="A71" i="15"/>
  <c r="B70" i="15"/>
  <c r="A70" i="15"/>
  <c r="A69" i="15"/>
  <c r="B68" i="15"/>
  <c r="A68" i="15"/>
  <c r="A67" i="15"/>
  <c r="E66" i="15"/>
  <c r="B66" i="15"/>
  <c r="A66" i="15"/>
  <c r="A65" i="15"/>
  <c r="A64" i="15"/>
  <c r="A63" i="15"/>
  <c r="J62" i="15"/>
  <c r="B62" i="15"/>
  <c r="A62" i="15"/>
  <c r="A61" i="15"/>
  <c r="J60" i="15"/>
  <c r="B60" i="15"/>
  <c r="A60" i="15"/>
  <c r="A59" i="15"/>
  <c r="J58" i="15"/>
  <c r="B58" i="15"/>
  <c r="A58" i="15"/>
  <c r="A57" i="15"/>
  <c r="J56" i="15"/>
  <c r="E56" i="15"/>
  <c r="B56" i="15"/>
  <c r="A56" i="15"/>
  <c r="A55" i="15"/>
  <c r="A54" i="15"/>
  <c r="A53" i="15"/>
  <c r="J52" i="15"/>
  <c r="B52" i="15"/>
  <c r="A52" i="15"/>
  <c r="A51" i="15"/>
  <c r="J50" i="15"/>
  <c r="B50" i="15"/>
  <c r="A50" i="15"/>
  <c r="A49" i="15"/>
  <c r="J48" i="15"/>
  <c r="B48" i="15"/>
  <c r="A48" i="15"/>
  <c r="A47" i="15"/>
  <c r="J46" i="15"/>
  <c r="E46" i="15"/>
  <c r="E48" i="15" s="1"/>
  <c r="B46" i="15"/>
  <c r="A46" i="15"/>
  <c r="A45" i="15"/>
  <c r="A44" i="15"/>
  <c r="A43" i="15"/>
  <c r="J42" i="15"/>
  <c r="B42" i="15"/>
  <c r="A42" i="15"/>
  <c r="A41" i="15"/>
  <c r="J40" i="15"/>
  <c r="B40" i="15"/>
  <c r="A40" i="15"/>
  <c r="A39" i="15"/>
  <c r="J38" i="15"/>
  <c r="B38" i="15"/>
  <c r="A38" i="15"/>
  <c r="A37" i="15"/>
  <c r="J36" i="15"/>
  <c r="E36" i="15"/>
  <c r="E40" i="15" s="1"/>
  <c r="B36" i="15"/>
  <c r="A36" i="15"/>
  <c r="A35" i="15"/>
  <c r="A34" i="15"/>
  <c r="A33" i="15"/>
  <c r="J32" i="15"/>
  <c r="B32" i="15"/>
  <c r="A32" i="15"/>
  <c r="A31" i="15"/>
  <c r="J30" i="15"/>
  <c r="B30" i="15"/>
  <c r="A30" i="15"/>
  <c r="A29" i="15"/>
  <c r="J28" i="15"/>
  <c r="B28" i="15"/>
  <c r="A28" i="15"/>
  <c r="A27" i="15"/>
  <c r="J26" i="15"/>
  <c r="E26" i="15"/>
  <c r="E32" i="15" s="1"/>
  <c r="B26" i="15"/>
  <c r="A26" i="15"/>
  <c r="A25" i="15"/>
  <c r="A24" i="15"/>
  <c r="A23" i="15"/>
  <c r="B22" i="15"/>
  <c r="A22" i="15"/>
  <c r="A21" i="15"/>
  <c r="B20" i="15"/>
  <c r="A20" i="15"/>
  <c r="A19" i="15"/>
  <c r="B18" i="15"/>
  <c r="A18" i="15"/>
  <c r="A17" i="15"/>
  <c r="J16" i="15"/>
  <c r="E16" i="15"/>
  <c r="E20" i="15" s="1"/>
  <c r="B16" i="15"/>
  <c r="A16" i="15"/>
  <c r="A15" i="15"/>
  <c r="A14" i="15"/>
  <c r="A13" i="15"/>
  <c r="A12" i="15"/>
  <c r="A11" i="15"/>
  <c r="A10" i="15"/>
  <c r="A9" i="15"/>
  <c r="G8" i="15"/>
  <c r="E8" i="15"/>
  <c r="A8" i="15"/>
  <c r="C4" i="15"/>
  <c r="C3" i="15"/>
  <c r="Q2" i="15"/>
  <c r="R2" i="15" s="1"/>
  <c r="S2" i="15" s="1"/>
  <c r="T2" i="15" s="1"/>
  <c r="U2" i="15" s="1"/>
  <c r="V2" i="15" s="1"/>
  <c r="W2" i="15" s="1"/>
  <c r="X2" i="15" s="1"/>
  <c r="Y2" i="15" s="1"/>
  <c r="Z2" i="15" s="1"/>
  <c r="AA2" i="15" s="1"/>
  <c r="M8" i="13"/>
  <c r="M1" i="13"/>
  <c r="A330" i="13"/>
  <c r="A329" i="13"/>
  <c r="A328" i="13"/>
  <c r="A327" i="13"/>
  <c r="A326" i="13"/>
  <c r="A325" i="13"/>
  <c r="A324" i="13"/>
  <c r="A323" i="13"/>
  <c r="A322" i="13"/>
  <c r="A321" i="13"/>
  <c r="A320" i="13"/>
  <c r="A319" i="13"/>
  <c r="A318" i="13"/>
  <c r="B317" i="13"/>
  <c r="A317" i="13"/>
  <c r="A316" i="13"/>
  <c r="B315" i="13"/>
  <c r="A315" i="13"/>
  <c r="A314" i="13"/>
  <c r="B313" i="13"/>
  <c r="A313" i="13"/>
  <c r="A312" i="13"/>
  <c r="E311" i="13"/>
  <c r="E313" i="13" s="1"/>
  <c r="B311" i="13"/>
  <c r="A311" i="13"/>
  <c r="A310" i="13"/>
  <c r="A309" i="13"/>
  <c r="A308" i="13"/>
  <c r="B307" i="13"/>
  <c r="A307" i="13"/>
  <c r="A306" i="13"/>
  <c r="B305" i="13"/>
  <c r="A305" i="13"/>
  <c r="A304" i="13"/>
  <c r="B303" i="13"/>
  <c r="A303" i="13"/>
  <c r="A302" i="13"/>
  <c r="E301" i="13"/>
  <c r="B301" i="13"/>
  <c r="A301" i="13"/>
  <c r="A300" i="13"/>
  <c r="A299" i="13"/>
  <c r="A298" i="13"/>
  <c r="B297" i="13"/>
  <c r="A297" i="13"/>
  <c r="A296" i="13"/>
  <c r="B295" i="13"/>
  <c r="A295" i="13"/>
  <c r="A294" i="13"/>
  <c r="B293" i="13"/>
  <c r="A293" i="13"/>
  <c r="A292" i="13"/>
  <c r="E291" i="13"/>
  <c r="E293" i="13" s="1"/>
  <c r="B291" i="13"/>
  <c r="A291" i="13"/>
  <c r="A290" i="13"/>
  <c r="A289" i="13"/>
  <c r="A288" i="13"/>
  <c r="B287" i="13"/>
  <c r="A287" i="13"/>
  <c r="A286" i="13"/>
  <c r="B285" i="13"/>
  <c r="A285" i="13"/>
  <c r="A284" i="13"/>
  <c r="B283" i="13"/>
  <c r="A283" i="13"/>
  <c r="A282" i="13"/>
  <c r="E281" i="13"/>
  <c r="B281" i="13"/>
  <c r="A281" i="13"/>
  <c r="A280" i="13"/>
  <c r="A279" i="13"/>
  <c r="A278" i="13"/>
  <c r="J277" i="13"/>
  <c r="B277" i="13"/>
  <c r="A277" i="13"/>
  <c r="A276" i="13"/>
  <c r="J275" i="13"/>
  <c r="B275" i="13"/>
  <c r="A275" i="13"/>
  <c r="A274" i="13"/>
  <c r="J273" i="13"/>
  <c r="B273" i="13"/>
  <c r="A273" i="13"/>
  <c r="A272" i="13"/>
  <c r="J271" i="13"/>
  <c r="E271" i="13"/>
  <c r="B271" i="13"/>
  <c r="A271" i="13"/>
  <c r="A270" i="13"/>
  <c r="A269" i="13"/>
  <c r="A268" i="13"/>
  <c r="A267" i="13"/>
  <c r="A266" i="13"/>
  <c r="A265" i="13"/>
  <c r="A264" i="13"/>
  <c r="A253" i="13"/>
  <c r="B252" i="13"/>
  <c r="A252" i="13"/>
  <c r="A251" i="13"/>
  <c r="B250" i="13"/>
  <c r="A250" i="13"/>
  <c r="A249" i="13"/>
  <c r="B248" i="13"/>
  <c r="A248" i="13"/>
  <c r="A247" i="13"/>
  <c r="E246" i="13"/>
  <c r="B246" i="13"/>
  <c r="A246" i="13"/>
  <c r="A245" i="13"/>
  <c r="A244" i="13"/>
  <c r="A243" i="13"/>
  <c r="B242" i="13"/>
  <c r="A242" i="13"/>
  <c r="A241" i="13"/>
  <c r="B240" i="13"/>
  <c r="A240" i="13"/>
  <c r="A239" i="13"/>
  <c r="B238" i="13"/>
  <c r="A238" i="13"/>
  <c r="A237" i="13"/>
  <c r="E236" i="13"/>
  <c r="B236" i="13"/>
  <c r="A236" i="13"/>
  <c r="A235" i="13"/>
  <c r="A234" i="13"/>
  <c r="A233" i="13"/>
  <c r="B232" i="13"/>
  <c r="A232" i="13"/>
  <c r="A231" i="13"/>
  <c r="B230" i="13"/>
  <c r="A230" i="13"/>
  <c r="A229" i="13"/>
  <c r="B228" i="13"/>
  <c r="A228" i="13"/>
  <c r="A227" i="13"/>
  <c r="E226" i="13"/>
  <c r="E230" i="13" s="1"/>
  <c r="B226" i="13"/>
  <c r="A226" i="13"/>
  <c r="A225" i="13"/>
  <c r="A224" i="13"/>
  <c r="A223" i="13"/>
  <c r="B222" i="13"/>
  <c r="A222" i="13"/>
  <c r="A221" i="13"/>
  <c r="B220" i="13"/>
  <c r="A220" i="13"/>
  <c r="A219" i="13"/>
  <c r="B218" i="13"/>
  <c r="A218" i="13"/>
  <c r="A217" i="13"/>
  <c r="E216" i="13"/>
  <c r="E220" i="13" s="1"/>
  <c r="B216" i="13"/>
  <c r="A216" i="13"/>
  <c r="A215" i="13"/>
  <c r="A214" i="13"/>
  <c r="A213" i="13"/>
  <c r="B212" i="13"/>
  <c r="A212" i="13"/>
  <c r="A211" i="13"/>
  <c r="B210" i="13"/>
  <c r="A210" i="13"/>
  <c r="A209" i="13"/>
  <c r="B208" i="13"/>
  <c r="A208" i="13"/>
  <c r="A207" i="13"/>
  <c r="E206" i="13"/>
  <c r="B206" i="13"/>
  <c r="A206" i="13"/>
  <c r="A205" i="13"/>
  <c r="A204" i="13"/>
  <c r="A203" i="13"/>
  <c r="B202" i="13"/>
  <c r="A202" i="13"/>
  <c r="A201" i="13"/>
  <c r="B200" i="13"/>
  <c r="A200" i="13"/>
  <c r="A199" i="13"/>
  <c r="B198" i="13"/>
  <c r="A198" i="13"/>
  <c r="A197" i="13"/>
  <c r="E196" i="13"/>
  <c r="B196" i="13"/>
  <c r="A196" i="13"/>
  <c r="A195" i="13"/>
  <c r="A194" i="13"/>
  <c r="E193" i="13"/>
  <c r="A193" i="13"/>
  <c r="A192" i="13"/>
  <c r="A191" i="13"/>
  <c r="E190" i="13"/>
  <c r="A190" i="13"/>
  <c r="A189" i="13"/>
  <c r="A188" i="13"/>
  <c r="A187" i="13"/>
  <c r="A186" i="13"/>
  <c r="A185" i="13"/>
  <c r="A184" i="13"/>
  <c r="A183" i="13"/>
  <c r="A182" i="13"/>
  <c r="B181" i="13"/>
  <c r="A181" i="13"/>
  <c r="A180" i="13"/>
  <c r="B179" i="13"/>
  <c r="A179" i="13"/>
  <c r="A178" i="13"/>
  <c r="B177" i="13"/>
  <c r="A177" i="13"/>
  <c r="A176" i="13"/>
  <c r="E175" i="13"/>
  <c r="E179" i="13" s="1"/>
  <c r="B175" i="13"/>
  <c r="A175" i="13"/>
  <c r="A174" i="13"/>
  <c r="A173" i="13"/>
  <c r="A172" i="13"/>
  <c r="B171" i="13"/>
  <c r="A171" i="13"/>
  <c r="A170" i="13"/>
  <c r="B169" i="13"/>
  <c r="A169" i="13"/>
  <c r="A168" i="13"/>
  <c r="B167" i="13"/>
  <c r="A167" i="13"/>
  <c r="A166" i="13"/>
  <c r="E165" i="13"/>
  <c r="B165" i="13"/>
  <c r="A165" i="13"/>
  <c r="A164" i="13"/>
  <c r="A163" i="13"/>
  <c r="A162" i="13"/>
  <c r="B161" i="13"/>
  <c r="A161" i="13"/>
  <c r="A160" i="13"/>
  <c r="B159" i="13"/>
  <c r="A159" i="13"/>
  <c r="A158" i="13"/>
  <c r="B157" i="13"/>
  <c r="A157" i="13"/>
  <c r="A156" i="13"/>
  <c r="E155" i="13"/>
  <c r="E159" i="13" s="1"/>
  <c r="B155" i="13"/>
  <c r="A155" i="13"/>
  <c r="A154" i="13"/>
  <c r="A153" i="13"/>
  <c r="E152" i="13"/>
  <c r="B152" i="13"/>
  <c r="A152" i="13"/>
  <c r="A151" i="13"/>
  <c r="A150" i="13"/>
  <c r="A149" i="13"/>
  <c r="A148" i="13"/>
  <c r="A147" i="13"/>
  <c r="A146" i="13"/>
  <c r="A145" i="13"/>
  <c r="A144" i="13"/>
  <c r="B143" i="13"/>
  <c r="A143" i="13"/>
  <c r="A142" i="13"/>
  <c r="B141" i="13"/>
  <c r="A141" i="13"/>
  <c r="A140" i="13"/>
  <c r="B139" i="13"/>
  <c r="A139" i="13"/>
  <c r="A138" i="13"/>
  <c r="E137" i="13"/>
  <c r="B137" i="13"/>
  <c r="A137" i="13"/>
  <c r="A136" i="13"/>
  <c r="A135" i="13"/>
  <c r="A134" i="13"/>
  <c r="E133" i="13"/>
  <c r="B133" i="13"/>
  <c r="A133" i="13"/>
  <c r="A132" i="13"/>
  <c r="E131" i="13"/>
  <c r="B131" i="13"/>
  <c r="A131" i="13"/>
  <c r="A130" i="13"/>
  <c r="E129" i="13"/>
  <c r="B129" i="13"/>
  <c r="A129" i="13"/>
  <c r="A128" i="13"/>
  <c r="E127" i="13"/>
  <c r="B127" i="13"/>
  <c r="A127" i="13"/>
  <c r="A126" i="13"/>
  <c r="A125" i="13"/>
  <c r="A124" i="13"/>
  <c r="B123" i="13"/>
  <c r="A123" i="13"/>
  <c r="A122" i="13"/>
  <c r="B121" i="13"/>
  <c r="A121" i="13"/>
  <c r="A120" i="13"/>
  <c r="B119" i="13"/>
  <c r="A119" i="13"/>
  <c r="A118" i="13"/>
  <c r="J117" i="13"/>
  <c r="E117" i="13"/>
  <c r="E121" i="13" s="1"/>
  <c r="B117" i="13"/>
  <c r="A117" i="13"/>
  <c r="A116" i="13"/>
  <c r="A115" i="13"/>
  <c r="A114" i="13"/>
  <c r="A113" i="13"/>
  <c r="A112" i="13"/>
  <c r="J111" i="13"/>
  <c r="B111" i="13"/>
  <c r="A111" i="13"/>
  <c r="A110" i="13"/>
  <c r="J109" i="13"/>
  <c r="B109" i="13"/>
  <c r="A109" i="13"/>
  <c r="A108" i="13"/>
  <c r="J107" i="13"/>
  <c r="B107" i="13"/>
  <c r="A107" i="13"/>
  <c r="A106" i="13"/>
  <c r="J105" i="13"/>
  <c r="E105" i="13"/>
  <c r="E111" i="13" s="1"/>
  <c r="B105" i="13"/>
  <c r="A105" i="13"/>
  <c r="A104" i="13"/>
  <c r="A103" i="13"/>
  <c r="A102" i="13"/>
  <c r="J101" i="13"/>
  <c r="B101" i="13"/>
  <c r="A101" i="13"/>
  <c r="A100" i="13"/>
  <c r="J99" i="13"/>
  <c r="B99" i="13"/>
  <c r="A99" i="13"/>
  <c r="A98" i="13"/>
  <c r="J97" i="13"/>
  <c r="B97" i="13"/>
  <c r="A97" i="13"/>
  <c r="A96" i="13"/>
  <c r="J95" i="13"/>
  <c r="E95" i="13"/>
  <c r="E99" i="13" s="1"/>
  <c r="B95" i="13"/>
  <c r="A95" i="13"/>
  <c r="A94" i="13"/>
  <c r="A93" i="13"/>
  <c r="A92" i="13"/>
  <c r="J91" i="13"/>
  <c r="B91" i="13"/>
  <c r="A91" i="13"/>
  <c r="A90" i="13"/>
  <c r="J89" i="13"/>
  <c r="B89" i="13"/>
  <c r="A89" i="13"/>
  <c r="A88" i="13"/>
  <c r="J87" i="13"/>
  <c r="B87" i="13"/>
  <c r="A87" i="13"/>
  <c r="A86" i="13"/>
  <c r="J85" i="13"/>
  <c r="E85" i="13"/>
  <c r="E91" i="13" s="1"/>
  <c r="B85" i="13"/>
  <c r="A85" i="13"/>
  <c r="A84" i="13"/>
  <c r="A83" i="13"/>
  <c r="B82" i="13"/>
  <c r="A82" i="13"/>
  <c r="A81" i="13"/>
  <c r="B80" i="13"/>
  <c r="A80" i="13"/>
  <c r="A79" i="13"/>
  <c r="B78" i="13"/>
  <c r="A78" i="13"/>
  <c r="A77" i="13"/>
  <c r="E76" i="13"/>
  <c r="B76" i="13"/>
  <c r="A76" i="13"/>
  <c r="A75" i="13"/>
  <c r="A74" i="13"/>
  <c r="A73" i="13"/>
  <c r="B72" i="13"/>
  <c r="A72" i="13"/>
  <c r="A71" i="13"/>
  <c r="B70" i="13"/>
  <c r="A70" i="13"/>
  <c r="A69" i="13"/>
  <c r="B68" i="13"/>
  <c r="A68" i="13"/>
  <c r="A67" i="13"/>
  <c r="E66" i="13"/>
  <c r="E72" i="13" s="1"/>
  <c r="B66" i="13"/>
  <c r="A66" i="13"/>
  <c r="A65" i="13"/>
  <c r="A64" i="13"/>
  <c r="A63" i="13"/>
  <c r="J62" i="13"/>
  <c r="B62" i="13"/>
  <c r="A62" i="13"/>
  <c r="A61" i="13"/>
  <c r="J60" i="13"/>
  <c r="B60" i="13"/>
  <c r="A60" i="13"/>
  <c r="A59" i="13"/>
  <c r="J58" i="13"/>
  <c r="B58" i="13"/>
  <c r="A58" i="13"/>
  <c r="A57" i="13"/>
  <c r="J56" i="13"/>
  <c r="E56" i="13"/>
  <c r="B56" i="13"/>
  <c r="A56" i="13"/>
  <c r="A55" i="13"/>
  <c r="A54" i="13"/>
  <c r="A53" i="13"/>
  <c r="J52" i="13"/>
  <c r="B52" i="13"/>
  <c r="A52" i="13"/>
  <c r="A51" i="13"/>
  <c r="J50" i="13"/>
  <c r="B50" i="13"/>
  <c r="A50" i="13"/>
  <c r="A49" i="13"/>
  <c r="J48" i="13"/>
  <c r="B48" i="13"/>
  <c r="A48" i="13"/>
  <c r="A47" i="13"/>
  <c r="J46" i="13"/>
  <c r="E46" i="13"/>
  <c r="B46" i="13"/>
  <c r="A46" i="13"/>
  <c r="A45" i="13"/>
  <c r="A44" i="13"/>
  <c r="A43" i="13"/>
  <c r="J42" i="13"/>
  <c r="B42" i="13"/>
  <c r="A42" i="13"/>
  <c r="A41" i="13"/>
  <c r="J40" i="13"/>
  <c r="B40" i="13"/>
  <c r="A40" i="13"/>
  <c r="A39" i="13"/>
  <c r="J38" i="13"/>
  <c r="B38" i="13"/>
  <c r="A38" i="13"/>
  <c r="A37" i="13"/>
  <c r="J36" i="13"/>
  <c r="E36" i="13"/>
  <c r="B36" i="13"/>
  <c r="A36" i="13"/>
  <c r="A35" i="13"/>
  <c r="A34" i="13"/>
  <c r="A33" i="13"/>
  <c r="J32" i="13"/>
  <c r="B32" i="13"/>
  <c r="A32" i="13"/>
  <c r="A31" i="13"/>
  <c r="J30" i="13"/>
  <c r="B30" i="13"/>
  <c r="A30" i="13"/>
  <c r="A29" i="13"/>
  <c r="J28" i="13"/>
  <c r="B28" i="13"/>
  <c r="A28" i="13"/>
  <c r="A27" i="13"/>
  <c r="J26" i="13"/>
  <c r="E26" i="13"/>
  <c r="E32" i="13" s="1"/>
  <c r="B26" i="13"/>
  <c r="A26" i="13"/>
  <c r="A25" i="13"/>
  <c r="A24" i="13"/>
  <c r="A23" i="13"/>
  <c r="B22" i="13"/>
  <c r="A22" i="13"/>
  <c r="A21" i="13"/>
  <c r="B20" i="13"/>
  <c r="A20" i="13"/>
  <c r="A19" i="13"/>
  <c r="B18" i="13"/>
  <c r="A18" i="13"/>
  <c r="A17" i="13"/>
  <c r="J16" i="13"/>
  <c r="E16" i="13"/>
  <c r="E20" i="13" s="1"/>
  <c r="B16" i="13"/>
  <c r="A16" i="13"/>
  <c r="A15" i="13"/>
  <c r="A14" i="13"/>
  <c r="A13" i="13"/>
  <c r="A12" i="13"/>
  <c r="A11" i="13"/>
  <c r="A10" i="13"/>
  <c r="A9" i="13"/>
  <c r="G8" i="13"/>
  <c r="E8" i="13"/>
  <c r="A8" i="13"/>
  <c r="C4" i="13"/>
  <c r="C3" i="13"/>
  <c r="Q2" i="13"/>
  <c r="R2" i="13" s="1"/>
  <c r="S2" i="13" s="1"/>
  <c r="T2" i="13" s="1"/>
  <c r="U2" i="13" s="1"/>
  <c r="V2" i="13" s="1"/>
  <c r="W2" i="13" s="1"/>
  <c r="X2" i="13" s="1"/>
  <c r="Y2" i="13" s="1"/>
  <c r="Z2" i="13" s="1"/>
  <c r="AA2" i="13" s="1"/>
  <c r="M8" i="11"/>
  <c r="M1" i="11"/>
  <c r="A330" i="11"/>
  <c r="A329" i="11"/>
  <c r="A328" i="11"/>
  <c r="A327" i="11"/>
  <c r="A326" i="11"/>
  <c r="A325" i="11"/>
  <c r="A324" i="11"/>
  <c r="A323" i="11"/>
  <c r="A322" i="11"/>
  <c r="A321" i="11"/>
  <c r="A320" i="11"/>
  <c r="A319" i="11"/>
  <c r="A318" i="11"/>
  <c r="B317" i="11"/>
  <c r="A317" i="11"/>
  <c r="A316" i="11"/>
  <c r="B315" i="11"/>
  <c r="A315" i="11"/>
  <c r="A314" i="11"/>
  <c r="B313" i="11"/>
  <c r="A313" i="11"/>
  <c r="A312" i="11"/>
  <c r="E311" i="11"/>
  <c r="E313" i="11" s="1"/>
  <c r="B311" i="11"/>
  <c r="A311" i="11"/>
  <c r="A310" i="11"/>
  <c r="A309" i="11"/>
  <c r="A308" i="11"/>
  <c r="B307" i="11"/>
  <c r="A307" i="11"/>
  <c r="A306" i="11"/>
  <c r="B305" i="11"/>
  <c r="A305" i="11"/>
  <c r="A304" i="11"/>
  <c r="B303" i="11"/>
  <c r="A303" i="11"/>
  <c r="A302" i="11"/>
  <c r="E301" i="11"/>
  <c r="B301" i="11"/>
  <c r="A301" i="11"/>
  <c r="A300" i="11"/>
  <c r="A299" i="11"/>
  <c r="A298" i="11"/>
  <c r="B297" i="11"/>
  <c r="A297" i="11"/>
  <c r="A296" i="11"/>
  <c r="B295" i="11"/>
  <c r="A295" i="11"/>
  <c r="A294" i="11"/>
  <c r="B293" i="11"/>
  <c r="A293" i="11"/>
  <c r="A292" i="11"/>
  <c r="E291" i="11"/>
  <c r="B291" i="11"/>
  <c r="A291" i="11"/>
  <c r="A290" i="11"/>
  <c r="A289" i="11"/>
  <c r="A288" i="11"/>
  <c r="B287" i="11"/>
  <c r="A287" i="11"/>
  <c r="A286" i="11"/>
  <c r="B285" i="11"/>
  <c r="A285" i="11"/>
  <c r="A284" i="11"/>
  <c r="B283" i="11"/>
  <c r="A283" i="11"/>
  <c r="A282" i="11"/>
  <c r="E281" i="11"/>
  <c r="B281" i="11"/>
  <c r="A281" i="11"/>
  <c r="A280" i="11"/>
  <c r="A279" i="11"/>
  <c r="A278" i="11"/>
  <c r="J277" i="11"/>
  <c r="B277" i="11"/>
  <c r="A277" i="11"/>
  <c r="A276" i="11"/>
  <c r="J275" i="11"/>
  <c r="B275" i="11"/>
  <c r="A275" i="11"/>
  <c r="A274" i="11"/>
  <c r="J273" i="11"/>
  <c r="B273" i="11"/>
  <c r="A273" i="11"/>
  <c r="A272" i="11"/>
  <c r="J271" i="11"/>
  <c r="E271" i="11"/>
  <c r="B271" i="11"/>
  <c r="A271" i="11"/>
  <c r="A270" i="11"/>
  <c r="A269" i="11"/>
  <c r="A268" i="11"/>
  <c r="A267" i="11"/>
  <c r="A266" i="11"/>
  <c r="A265" i="11"/>
  <c r="A253" i="11"/>
  <c r="B252" i="11"/>
  <c r="A252" i="11"/>
  <c r="A251" i="11"/>
  <c r="B250" i="11"/>
  <c r="A250" i="11"/>
  <c r="A249" i="11"/>
  <c r="B248" i="11"/>
  <c r="A248" i="11"/>
  <c r="A247" i="11"/>
  <c r="E246" i="11"/>
  <c r="B246" i="11"/>
  <c r="A246" i="11"/>
  <c r="A245" i="11"/>
  <c r="A244" i="11"/>
  <c r="A243" i="11"/>
  <c r="B242" i="11"/>
  <c r="A242" i="11"/>
  <c r="A241" i="11"/>
  <c r="B240" i="11"/>
  <c r="A240" i="11"/>
  <c r="A239" i="11"/>
  <c r="B238" i="11"/>
  <c r="A238" i="11"/>
  <c r="A237" i="11"/>
  <c r="E236" i="11"/>
  <c r="E242" i="11" s="1"/>
  <c r="B236" i="11"/>
  <c r="A236" i="11"/>
  <c r="A235" i="11"/>
  <c r="A234" i="11"/>
  <c r="A233" i="11"/>
  <c r="B232" i="11"/>
  <c r="A232" i="11"/>
  <c r="A231" i="11"/>
  <c r="B230" i="11"/>
  <c r="A230" i="11"/>
  <c r="A229" i="11"/>
  <c r="B228" i="11"/>
  <c r="A228" i="11"/>
  <c r="A227" i="11"/>
  <c r="E226" i="11"/>
  <c r="B226" i="11"/>
  <c r="A226" i="11"/>
  <c r="A225" i="11"/>
  <c r="A224" i="11"/>
  <c r="A223" i="11"/>
  <c r="B222" i="11"/>
  <c r="A222" i="11"/>
  <c r="A221" i="11"/>
  <c r="B220" i="11"/>
  <c r="A220" i="11"/>
  <c r="A219" i="11"/>
  <c r="B218" i="11"/>
  <c r="A218" i="11"/>
  <c r="A217" i="11"/>
  <c r="E216" i="11"/>
  <c r="B216" i="11"/>
  <c r="A216" i="11"/>
  <c r="A215" i="11"/>
  <c r="A214" i="11"/>
  <c r="A213" i="11"/>
  <c r="B212" i="11"/>
  <c r="A212" i="11"/>
  <c r="A211" i="11"/>
  <c r="B210" i="11"/>
  <c r="A210" i="11"/>
  <c r="A209" i="11"/>
  <c r="B208" i="11"/>
  <c r="A208" i="11"/>
  <c r="A207" i="11"/>
  <c r="E206" i="11"/>
  <c r="B206" i="11"/>
  <c r="A206" i="11"/>
  <c r="A205" i="11"/>
  <c r="A204" i="11"/>
  <c r="A203" i="11"/>
  <c r="B202" i="11"/>
  <c r="A202" i="11"/>
  <c r="A201" i="11"/>
  <c r="B200" i="11"/>
  <c r="A200" i="11"/>
  <c r="A199" i="11"/>
  <c r="B198" i="11"/>
  <c r="A198" i="11"/>
  <c r="A197" i="11"/>
  <c r="E196" i="11"/>
  <c r="E200" i="11" s="1"/>
  <c r="B196" i="11"/>
  <c r="A196" i="11"/>
  <c r="A195" i="11"/>
  <c r="A194" i="11"/>
  <c r="E193" i="11"/>
  <c r="A193" i="11"/>
  <c r="A192" i="11"/>
  <c r="A191" i="11"/>
  <c r="E190" i="11"/>
  <c r="A190" i="11"/>
  <c r="A189" i="11"/>
  <c r="A188" i="11"/>
  <c r="A187" i="11"/>
  <c r="A186" i="11"/>
  <c r="A185" i="11"/>
  <c r="A184" i="11"/>
  <c r="A183" i="11"/>
  <c r="A182" i="11"/>
  <c r="B181" i="11"/>
  <c r="A181" i="11"/>
  <c r="A180" i="11"/>
  <c r="B179" i="11"/>
  <c r="A179" i="11"/>
  <c r="A178" i="11"/>
  <c r="B177" i="11"/>
  <c r="A177" i="11"/>
  <c r="A176" i="11"/>
  <c r="E175" i="11"/>
  <c r="B175" i="11"/>
  <c r="A175" i="11"/>
  <c r="A174" i="11"/>
  <c r="A173" i="11"/>
  <c r="A172" i="11"/>
  <c r="B171" i="11"/>
  <c r="A171" i="11"/>
  <c r="A170" i="11"/>
  <c r="B169" i="11"/>
  <c r="A169" i="11"/>
  <c r="A168" i="11"/>
  <c r="B167" i="11"/>
  <c r="A167" i="11"/>
  <c r="A166" i="11"/>
  <c r="E165" i="11"/>
  <c r="B165" i="11"/>
  <c r="A165" i="11"/>
  <c r="A164" i="11"/>
  <c r="A163" i="11"/>
  <c r="A162" i="11"/>
  <c r="B161" i="11"/>
  <c r="A161" i="11"/>
  <c r="A160" i="11"/>
  <c r="B159" i="11"/>
  <c r="A159" i="11"/>
  <c r="A158" i="11"/>
  <c r="B157" i="11"/>
  <c r="A157" i="11"/>
  <c r="A156" i="11"/>
  <c r="E155" i="11"/>
  <c r="B155" i="11"/>
  <c r="A155" i="11"/>
  <c r="A154" i="11"/>
  <c r="A153" i="11"/>
  <c r="E152" i="11"/>
  <c r="B152" i="11"/>
  <c r="A152" i="11"/>
  <c r="A151" i="11"/>
  <c r="A150" i="11"/>
  <c r="A149" i="11"/>
  <c r="A148" i="11"/>
  <c r="A147" i="11"/>
  <c r="A146" i="11"/>
  <c r="A145" i="11"/>
  <c r="A144" i="11"/>
  <c r="B143" i="11"/>
  <c r="A143" i="11"/>
  <c r="A142" i="11"/>
  <c r="B141" i="11"/>
  <c r="A141" i="11"/>
  <c r="A140" i="11"/>
  <c r="B139" i="11"/>
  <c r="A139" i="11"/>
  <c r="A138" i="11"/>
  <c r="E137" i="11"/>
  <c r="E143" i="11" s="1"/>
  <c r="B137" i="11"/>
  <c r="A137" i="11"/>
  <c r="A136" i="11"/>
  <c r="A135" i="11"/>
  <c r="A134" i="11"/>
  <c r="E133" i="11"/>
  <c r="B133" i="11"/>
  <c r="A133" i="11"/>
  <c r="A132" i="11"/>
  <c r="E131" i="11"/>
  <c r="B131" i="11"/>
  <c r="A131" i="11"/>
  <c r="A130" i="11"/>
  <c r="E129" i="11"/>
  <c r="B129" i="11"/>
  <c r="A129" i="11"/>
  <c r="A128" i="11"/>
  <c r="E127" i="11"/>
  <c r="B127" i="11"/>
  <c r="A127" i="11"/>
  <c r="A126" i="11"/>
  <c r="A125" i="11"/>
  <c r="A124" i="11"/>
  <c r="B123" i="11"/>
  <c r="A123" i="11"/>
  <c r="A122" i="11"/>
  <c r="B121" i="11"/>
  <c r="A121" i="11"/>
  <c r="A120" i="11"/>
  <c r="B119" i="11"/>
  <c r="A119" i="11"/>
  <c r="A118" i="11"/>
  <c r="J117" i="11"/>
  <c r="E117" i="11"/>
  <c r="E119" i="11" s="1"/>
  <c r="B117" i="11"/>
  <c r="A117" i="11"/>
  <c r="A116" i="11"/>
  <c r="A115" i="11"/>
  <c r="A114" i="11"/>
  <c r="A113" i="11"/>
  <c r="A112" i="11"/>
  <c r="J111" i="11"/>
  <c r="B111" i="11"/>
  <c r="A111" i="11"/>
  <c r="A110" i="11"/>
  <c r="J109" i="11"/>
  <c r="B109" i="11"/>
  <c r="A109" i="11"/>
  <c r="A108" i="11"/>
  <c r="J107" i="11"/>
  <c r="B107" i="11"/>
  <c r="A107" i="11"/>
  <c r="A106" i="11"/>
  <c r="J105" i="11"/>
  <c r="E105" i="11"/>
  <c r="B105" i="11"/>
  <c r="A105" i="11"/>
  <c r="A104" i="11"/>
  <c r="A103" i="11"/>
  <c r="A102" i="11"/>
  <c r="J101" i="11"/>
  <c r="B101" i="11"/>
  <c r="A101" i="11"/>
  <c r="A100" i="11"/>
  <c r="J99" i="11"/>
  <c r="B99" i="11"/>
  <c r="A99" i="11"/>
  <c r="A98" i="11"/>
  <c r="J97" i="11"/>
  <c r="B97" i="11"/>
  <c r="A97" i="11"/>
  <c r="A96" i="11"/>
  <c r="J95" i="11"/>
  <c r="E95" i="11"/>
  <c r="E101" i="11" s="1"/>
  <c r="B95" i="11"/>
  <c r="A95" i="11"/>
  <c r="A94" i="11"/>
  <c r="A93" i="11"/>
  <c r="A92" i="11"/>
  <c r="J91" i="11"/>
  <c r="B91" i="11"/>
  <c r="A91" i="11"/>
  <c r="A90" i="11"/>
  <c r="J89" i="11"/>
  <c r="B89" i="11"/>
  <c r="A89" i="11"/>
  <c r="A88" i="11"/>
  <c r="J87" i="11"/>
  <c r="B87" i="11"/>
  <c r="A87" i="11"/>
  <c r="A86" i="11"/>
  <c r="J85" i="11"/>
  <c r="E85" i="11"/>
  <c r="B85" i="11"/>
  <c r="A85" i="11"/>
  <c r="A84" i="11"/>
  <c r="A83" i="11"/>
  <c r="B82" i="11"/>
  <c r="A82" i="11"/>
  <c r="A81" i="11"/>
  <c r="B80" i="11"/>
  <c r="A80" i="11"/>
  <c r="A79" i="11"/>
  <c r="B78" i="11"/>
  <c r="A78" i="11"/>
  <c r="A77" i="11"/>
  <c r="E76" i="11"/>
  <c r="E78" i="11" s="1"/>
  <c r="B76" i="11"/>
  <c r="A76" i="11"/>
  <c r="A75" i="11"/>
  <c r="A74" i="11"/>
  <c r="A73" i="11"/>
  <c r="B72" i="11"/>
  <c r="A72" i="11"/>
  <c r="A71" i="11"/>
  <c r="B70" i="11"/>
  <c r="A70" i="11"/>
  <c r="A69" i="11"/>
  <c r="B68" i="11"/>
  <c r="A68" i="11"/>
  <c r="A67" i="11"/>
  <c r="E66" i="11"/>
  <c r="E72" i="11" s="1"/>
  <c r="B66" i="11"/>
  <c r="A66" i="11"/>
  <c r="A65" i="11"/>
  <c r="A64" i="11"/>
  <c r="A63" i="11"/>
  <c r="J62" i="11"/>
  <c r="B62" i="11"/>
  <c r="A62" i="11"/>
  <c r="A61" i="11"/>
  <c r="J60" i="11"/>
  <c r="B60" i="11"/>
  <c r="A60" i="11"/>
  <c r="A59" i="11"/>
  <c r="J58" i="11"/>
  <c r="B58" i="11"/>
  <c r="A58" i="11"/>
  <c r="A57" i="11"/>
  <c r="J56" i="11"/>
  <c r="E56" i="11"/>
  <c r="E60" i="11" s="1"/>
  <c r="B56" i="11"/>
  <c r="A56" i="11"/>
  <c r="A55" i="11"/>
  <c r="A54" i="11"/>
  <c r="A53" i="11"/>
  <c r="J52" i="11"/>
  <c r="B52" i="11"/>
  <c r="A52" i="11"/>
  <c r="A51" i="11"/>
  <c r="J50" i="11"/>
  <c r="B50" i="11"/>
  <c r="A50" i="11"/>
  <c r="A49" i="11"/>
  <c r="J48" i="11"/>
  <c r="B48" i="11"/>
  <c r="A48" i="11"/>
  <c r="A47" i="11"/>
  <c r="J46" i="11"/>
  <c r="E46" i="11"/>
  <c r="E52" i="11" s="1"/>
  <c r="B46" i="11"/>
  <c r="A46" i="11"/>
  <c r="A45" i="11"/>
  <c r="A44" i="11"/>
  <c r="A43" i="11"/>
  <c r="J42" i="11"/>
  <c r="B42" i="11"/>
  <c r="A42" i="11"/>
  <c r="A41" i="11"/>
  <c r="J40" i="11"/>
  <c r="B40" i="11"/>
  <c r="A40" i="11"/>
  <c r="A39" i="11"/>
  <c r="J38" i="11"/>
  <c r="B38" i="11"/>
  <c r="A38" i="11"/>
  <c r="A37" i="11"/>
  <c r="J36" i="11"/>
  <c r="E36" i="11"/>
  <c r="B36" i="11"/>
  <c r="A36" i="11"/>
  <c r="A35" i="11"/>
  <c r="A34" i="11"/>
  <c r="A33" i="11"/>
  <c r="J32" i="11"/>
  <c r="B32" i="11"/>
  <c r="A32" i="11"/>
  <c r="A31" i="11"/>
  <c r="J30" i="11"/>
  <c r="B30" i="11"/>
  <c r="A30" i="11"/>
  <c r="A29" i="11"/>
  <c r="J28" i="11"/>
  <c r="B28" i="11"/>
  <c r="A28" i="11"/>
  <c r="A27" i="11"/>
  <c r="J26" i="11"/>
  <c r="E26" i="11"/>
  <c r="E32" i="11" s="1"/>
  <c r="B26" i="11"/>
  <c r="A26" i="11"/>
  <c r="A25" i="11"/>
  <c r="A24" i="11"/>
  <c r="A23" i="11"/>
  <c r="B22" i="11"/>
  <c r="A22" i="11"/>
  <c r="A21" i="11"/>
  <c r="B20" i="11"/>
  <c r="A20" i="11"/>
  <c r="A19" i="11"/>
  <c r="B18" i="11"/>
  <c r="A18" i="11"/>
  <c r="A17" i="11"/>
  <c r="J16" i="11"/>
  <c r="E16" i="11"/>
  <c r="E20" i="11" s="1"/>
  <c r="B16" i="11"/>
  <c r="A16" i="11"/>
  <c r="A15" i="11"/>
  <c r="A14" i="11"/>
  <c r="A13" i="11"/>
  <c r="A12" i="11"/>
  <c r="A11" i="11"/>
  <c r="A10" i="11"/>
  <c r="A9" i="11"/>
  <c r="G8" i="11"/>
  <c r="E8" i="11"/>
  <c r="A8" i="11"/>
  <c r="C4" i="11"/>
  <c r="C3" i="11"/>
  <c r="Q2" i="11"/>
  <c r="R2" i="11" s="1"/>
  <c r="S2" i="11" s="1"/>
  <c r="T2" i="11" s="1"/>
  <c r="U2" i="11" s="1"/>
  <c r="V2" i="11" s="1"/>
  <c r="W2" i="11" s="1"/>
  <c r="X2" i="11" s="1"/>
  <c r="Y2" i="11" s="1"/>
  <c r="Z2" i="11" s="1"/>
  <c r="AA2" i="11" s="1"/>
  <c r="J401" i="14"/>
  <c r="H401" i="14"/>
  <c r="J400" i="14"/>
  <c r="H400" i="14"/>
  <c r="J399" i="14"/>
  <c r="H399" i="14"/>
  <c r="J398" i="14"/>
  <c r="H398" i="14"/>
  <c r="J397" i="14"/>
  <c r="H397" i="14"/>
  <c r="J396" i="14"/>
  <c r="H396" i="14"/>
  <c r="J395" i="14"/>
  <c r="H395" i="14"/>
  <c r="J394" i="14"/>
  <c r="H394" i="14"/>
  <c r="J393" i="14"/>
  <c r="H393" i="14"/>
  <c r="J392" i="14"/>
  <c r="H392" i="14"/>
  <c r="J391" i="14"/>
  <c r="H391" i="14"/>
  <c r="J390" i="14"/>
  <c r="H390" i="14"/>
  <c r="E389" i="14"/>
  <c r="J386" i="14"/>
  <c r="H386" i="14"/>
  <c r="J385" i="14"/>
  <c r="H385" i="14"/>
  <c r="J384" i="14"/>
  <c r="H384" i="14"/>
  <c r="J383" i="14"/>
  <c r="H383" i="14"/>
  <c r="J382" i="14"/>
  <c r="H382" i="14"/>
  <c r="J381" i="14"/>
  <c r="H381" i="14"/>
  <c r="J380" i="14"/>
  <c r="H380" i="14"/>
  <c r="J379" i="14"/>
  <c r="H379" i="14"/>
  <c r="J378" i="14"/>
  <c r="H378" i="14"/>
  <c r="J377" i="14"/>
  <c r="H377" i="14"/>
  <c r="J376" i="14"/>
  <c r="H376" i="14"/>
  <c r="J375" i="14"/>
  <c r="H375" i="14"/>
  <c r="E374" i="14"/>
  <c r="E383" i="14" s="1"/>
  <c r="AA370" i="14"/>
  <c r="Z370" i="14"/>
  <c r="Y370" i="14"/>
  <c r="X370" i="14"/>
  <c r="W370" i="14"/>
  <c r="V370" i="14"/>
  <c r="U370" i="14"/>
  <c r="T370" i="14"/>
  <c r="S370" i="14"/>
  <c r="R370" i="14"/>
  <c r="Q370" i="14"/>
  <c r="P370" i="14"/>
  <c r="E370" i="14"/>
  <c r="AA367" i="14"/>
  <c r="Z367" i="14"/>
  <c r="Y367" i="14"/>
  <c r="X367" i="14"/>
  <c r="W367" i="14"/>
  <c r="V367" i="14"/>
  <c r="U367" i="14"/>
  <c r="T367" i="14"/>
  <c r="S367" i="14"/>
  <c r="R367" i="14"/>
  <c r="Q367" i="14"/>
  <c r="P367" i="14"/>
  <c r="E367" i="14"/>
  <c r="AA364" i="14"/>
  <c r="Z364" i="14"/>
  <c r="Y364" i="14"/>
  <c r="X364" i="14"/>
  <c r="W364" i="14"/>
  <c r="V364" i="14"/>
  <c r="U364" i="14"/>
  <c r="T364" i="14"/>
  <c r="S364" i="14"/>
  <c r="R364" i="14"/>
  <c r="Q364" i="14"/>
  <c r="P364" i="14"/>
  <c r="E364" i="14"/>
  <c r="AA361" i="14"/>
  <c r="Z361" i="14"/>
  <c r="Y361" i="14"/>
  <c r="X361" i="14"/>
  <c r="W361" i="14"/>
  <c r="V361" i="14"/>
  <c r="U361" i="14"/>
  <c r="T361" i="14"/>
  <c r="S361" i="14"/>
  <c r="R361" i="14"/>
  <c r="Q361" i="14"/>
  <c r="P361" i="14"/>
  <c r="E361" i="14"/>
  <c r="AA358" i="14"/>
  <c r="Z358" i="14"/>
  <c r="Y358" i="14"/>
  <c r="X358" i="14"/>
  <c r="W358" i="14"/>
  <c r="V358" i="14"/>
  <c r="U358" i="14"/>
  <c r="T358" i="14"/>
  <c r="S358" i="14"/>
  <c r="R358" i="14"/>
  <c r="Q358" i="14"/>
  <c r="P358" i="14"/>
  <c r="E358" i="14"/>
  <c r="AA355" i="14"/>
  <c r="Z355" i="14"/>
  <c r="Y355" i="14"/>
  <c r="X355" i="14"/>
  <c r="W355" i="14"/>
  <c r="V355" i="14"/>
  <c r="U355" i="14"/>
  <c r="T355" i="14"/>
  <c r="S355" i="14"/>
  <c r="R355" i="14"/>
  <c r="Q355" i="14"/>
  <c r="P355" i="14"/>
  <c r="E355" i="14"/>
  <c r="AA352" i="14"/>
  <c r="Z352" i="14"/>
  <c r="Y352" i="14"/>
  <c r="X352" i="14"/>
  <c r="W352" i="14"/>
  <c r="V352" i="14"/>
  <c r="U352" i="14"/>
  <c r="T352" i="14"/>
  <c r="S352" i="14"/>
  <c r="R352" i="14"/>
  <c r="Q352" i="14"/>
  <c r="P352" i="14"/>
  <c r="E352" i="14"/>
  <c r="AA349" i="14"/>
  <c r="Z349" i="14"/>
  <c r="Y349" i="14"/>
  <c r="X349" i="14"/>
  <c r="W349" i="14"/>
  <c r="V349" i="14"/>
  <c r="U349" i="14"/>
  <c r="T349" i="14"/>
  <c r="S349" i="14"/>
  <c r="R349" i="14"/>
  <c r="Q349" i="14"/>
  <c r="P349" i="14"/>
  <c r="E349" i="14"/>
  <c r="AA346" i="14"/>
  <c r="Z346" i="14"/>
  <c r="Y346" i="14"/>
  <c r="X346" i="14"/>
  <c r="W346" i="14"/>
  <c r="V346" i="14"/>
  <c r="U346" i="14"/>
  <c r="T346" i="14"/>
  <c r="S346" i="14"/>
  <c r="R346" i="14"/>
  <c r="Q346" i="14"/>
  <c r="P346" i="14"/>
  <c r="E346" i="14"/>
  <c r="J341" i="14"/>
  <c r="H341" i="14"/>
  <c r="J340" i="14"/>
  <c r="H340" i="14"/>
  <c r="J339" i="14"/>
  <c r="H339" i="14"/>
  <c r="J338" i="14"/>
  <c r="H338" i="14"/>
  <c r="J337" i="14"/>
  <c r="H337" i="14"/>
  <c r="J336" i="14"/>
  <c r="H336" i="14"/>
  <c r="J335" i="14"/>
  <c r="H335" i="14"/>
  <c r="J334" i="14"/>
  <c r="H334" i="14"/>
  <c r="J333" i="14"/>
  <c r="H333" i="14"/>
  <c r="J332" i="14"/>
  <c r="H332" i="14"/>
  <c r="J331" i="14"/>
  <c r="H331" i="14"/>
  <c r="J330" i="14"/>
  <c r="H330" i="14"/>
  <c r="E329" i="14"/>
  <c r="E331" i="14" s="1"/>
  <c r="J326" i="14"/>
  <c r="E326" i="14"/>
  <c r="J323" i="14"/>
  <c r="H323" i="14"/>
  <c r="J322" i="14"/>
  <c r="H322" i="14"/>
  <c r="J321" i="14"/>
  <c r="H321" i="14"/>
  <c r="J320" i="14"/>
  <c r="H320" i="14"/>
  <c r="J319" i="14"/>
  <c r="H319" i="14"/>
  <c r="J318" i="14"/>
  <c r="H318" i="14"/>
  <c r="J317" i="14"/>
  <c r="H317" i="14"/>
  <c r="J316" i="14"/>
  <c r="H316" i="14"/>
  <c r="J315" i="14"/>
  <c r="H315" i="14"/>
  <c r="J314" i="14"/>
  <c r="H314" i="14"/>
  <c r="J313" i="14"/>
  <c r="H313" i="14"/>
  <c r="J312" i="14"/>
  <c r="H312" i="14"/>
  <c r="E311" i="14"/>
  <c r="J308" i="14"/>
  <c r="E308" i="14"/>
  <c r="J305" i="14"/>
  <c r="H305" i="14"/>
  <c r="J304" i="14"/>
  <c r="H304" i="14"/>
  <c r="J303" i="14"/>
  <c r="H303" i="14"/>
  <c r="J302" i="14"/>
  <c r="H302" i="14"/>
  <c r="J301" i="14"/>
  <c r="H301" i="14"/>
  <c r="J300" i="14"/>
  <c r="H300" i="14"/>
  <c r="J299" i="14"/>
  <c r="H299" i="14"/>
  <c r="J298" i="14"/>
  <c r="H298" i="14"/>
  <c r="J297" i="14"/>
  <c r="H297" i="14"/>
  <c r="J296" i="14"/>
  <c r="H296" i="14"/>
  <c r="J295" i="14"/>
  <c r="H295" i="14"/>
  <c r="J294" i="14"/>
  <c r="H294" i="14"/>
  <c r="H293" i="14"/>
  <c r="E293" i="14"/>
  <c r="J290" i="14"/>
  <c r="H290" i="14"/>
  <c r="J289" i="14"/>
  <c r="H289" i="14"/>
  <c r="J288" i="14"/>
  <c r="H288" i="14"/>
  <c r="J287" i="14"/>
  <c r="H287" i="14"/>
  <c r="J286" i="14"/>
  <c r="H286" i="14"/>
  <c r="J285" i="14"/>
  <c r="H285" i="14"/>
  <c r="J284" i="14"/>
  <c r="H284" i="14"/>
  <c r="J283" i="14"/>
  <c r="H283" i="14"/>
  <c r="J282" i="14"/>
  <c r="H282" i="14"/>
  <c r="J281" i="14"/>
  <c r="H281" i="14"/>
  <c r="J280" i="14"/>
  <c r="H280" i="14"/>
  <c r="J279" i="14"/>
  <c r="H279" i="14"/>
  <c r="E278" i="14"/>
  <c r="J275" i="14"/>
  <c r="E275" i="14"/>
  <c r="J272" i="14"/>
  <c r="H272" i="14"/>
  <c r="J271" i="14"/>
  <c r="H271" i="14"/>
  <c r="J270" i="14"/>
  <c r="H270" i="14"/>
  <c r="J269" i="14"/>
  <c r="H269" i="14"/>
  <c r="J268" i="14"/>
  <c r="H268" i="14"/>
  <c r="J267" i="14"/>
  <c r="H267" i="14"/>
  <c r="J266" i="14"/>
  <c r="H266" i="14"/>
  <c r="J265" i="14"/>
  <c r="H265" i="14"/>
  <c r="J264" i="14"/>
  <c r="H264" i="14"/>
  <c r="J263" i="14"/>
  <c r="H263" i="14"/>
  <c r="J262" i="14"/>
  <c r="H262" i="14"/>
  <c r="J261" i="14"/>
  <c r="H261" i="14"/>
  <c r="E260" i="14"/>
  <c r="E269" i="14" s="1"/>
  <c r="E257" i="14"/>
  <c r="J256" i="14"/>
  <c r="E256" i="14"/>
  <c r="J255" i="14"/>
  <c r="E255" i="14"/>
  <c r="J252" i="14"/>
  <c r="H252" i="14"/>
  <c r="J251" i="14"/>
  <c r="H251" i="14"/>
  <c r="J250" i="14"/>
  <c r="H250" i="14"/>
  <c r="J249" i="14"/>
  <c r="H249" i="14"/>
  <c r="J248" i="14"/>
  <c r="H248" i="14"/>
  <c r="J247" i="14"/>
  <c r="H247" i="14"/>
  <c r="J246" i="14"/>
  <c r="H246" i="14"/>
  <c r="J245" i="14"/>
  <c r="H245" i="14"/>
  <c r="J244" i="14"/>
  <c r="H244" i="14"/>
  <c r="J243" i="14"/>
  <c r="H243" i="14"/>
  <c r="J242" i="14"/>
  <c r="H242" i="14"/>
  <c r="J241" i="14"/>
  <c r="H241" i="14"/>
  <c r="H240" i="14"/>
  <c r="E240" i="14"/>
  <c r="J237" i="14"/>
  <c r="H237" i="14"/>
  <c r="J236" i="14"/>
  <c r="H236" i="14"/>
  <c r="J235" i="14"/>
  <c r="H235" i="14"/>
  <c r="J234" i="14"/>
  <c r="H234" i="14"/>
  <c r="J233" i="14"/>
  <c r="H233" i="14"/>
  <c r="J232" i="14"/>
  <c r="H232" i="14"/>
  <c r="J231" i="14"/>
  <c r="H231" i="14"/>
  <c r="J230" i="14"/>
  <c r="H230" i="14"/>
  <c r="J229" i="14"/>
  <c r="H229" i="14"/>
  <c r="J228" i="14"/>
  <c r="H228" i="14"/>
  <c r="J227" i="14"/>
  <c r="H227" i="14"/>
  <c r="J226" i="14"/>
  <c r="H226" i="14"/>
  <c r="E225" i="14"/>
  <c r="E229" i="14" s="1"/>
  <c r="M222" i="14"/>
  <c r="J222" i="14"/>
  <c r="H222" i="14"/>
  <c r="M221" i="14"/>
  <c r="J221" i="14"/>
  <c r="H221" i="14"/>
  <c r="M220" i="14"/>
  <c r="J220" i="14"/>
  <c r="H220" i="14"/>
  <c r="M219" i="14"/>
  <c r="J219" i="14"/>
  <c r="H219" i="14"/>
  <c r="M218" i="14"/>
  <c r="J218" i="14"/>
  <c r="H218" i="14"/>
  <c r="M217" i="14"/>
  <c r="J217" i="14"/>
  <c r="H217" i="14"/>
  <c r="M216" i="14"/>
  <c r="J216" i="14"/>
  <c r="H216" i="14"/>
  <c r="M215" i="14"/>
  <c r="J215" i="14"/>
  <c r="H215" i="14"/>
  <c r="M214" i="14"/>
  <c r="J214" i="14"/>
  <c r="H214" i="14"/>
  <c r="M213" i="14"/>
  <c r="J213" i="14"/>
  <c r="H213" i="14"/>
  <c r="M212" i="14"/>
  <c r="J212" i="14"/>
  <c r="H212" i="14"/>
  <c r="M211" i="14"/>
  <c r="J211" i="14"/>
  <c r="H211" i="14"/>
  <c r="E210" i="14"/>
  <c r="E214" i="14" s="1"/>
  <c r="E207" i="14"/>
  <c r="J206" i="14"/>
  <c r="E206" i="14"/>
  <c r="J205" i="14"/>
  <c r="E205" i="14"/>
  <c r="J202" i="14"/>
  <c r="H202" i="14"/>
  <c r="J201" i="14"/>
  <c r="H201" i="14"/>
  <c r="J200" i="14"/>
  <c r="H200" i="14"/>
  <c r="J199" i="14"/>
  <c r="H199" i="14"/>
  <c r="J198" i="14"/>
  <c r="H198" i="14"/>
  <c r="J197" i="14"/>
  <c r="H197" i="14"/>
  <c r="J196" i="14"/>
  <c r="H196" i="14"/>
  <c r="J195" i="14"/>
  <c r="H195" i="14"/>
  <c r="J194" i="14"/>
  <c r="H194" i="14"/>
  <c r="J193" i="14"/>
  <c r="H193" i="14"/>
  <c r="J192" i="14"/>
  <c r="H192" i="14"/>
  <c r="J191" i="14"/>
  <c r="H191" i="14"/>
  <c r="E190" i="14"/>
  <c r="E199" i="14" s="1"/>
  <c r="J187" i="14"/>
  <c r="H187" i="14"/>
  <c r="J186" i="14"/>
  <c r="H186" i="14"/>
  <c r="J185" i="14"/>
  <c r="H185" i="14"/>
  <c r="J184" i="14"/>
  <c r="H184" i="14"/>
  <c r="J183" i="14"/>
  <c r="H183" i="14"/>
  <c r="J182" i="14"/>
  <c r="H182" i="14"/>
  <c r="J181" i="14"/>
  <c r="H181" i="14"/>
  <c r="J180" i="14"/>
  <c r="H180" i="14"/>
  <c r="J179" i="14"/>
  <c r="H179" i="14"/>
  <c r="J178" i="14"/>
  <c r="H178" i="14"/>
  <c r="J177" i="14"/>
  <c r="H177" i="14"/>
  <c r="J176" i="14"/>
  <c r="H176" i="14"/>
  <c r="E175" i="14"/>
  <c r="E177" i="14" s="1"/>
  <c r="E172" i="14"/>
  <c r="J169" i="14"/>
  <c r="H169" i="14"/>
  <c r="J168" i="14"/>
  <c r="H168" i="14"/>
  <c r="J167" i="14"/>
  <c r="H167" i="14"/>
  <c r="J166" i="14"/>
  <c r="H166" i="14"/>
  <c r="J165" i="14"/>
  <c r="H165" i="14"/>
  <c r="J164" i="14"/>
  <c r="H164" i="14"/>
  <c r="J163" i="14"/>
  <c r="H163" i="14"/>
  <c r="J162" i="14"/>
  <c r="H162" i="14"/>
  <c r="J161" i="14"/>
  <c r="H161" i="14"/>
  <c r="J160" i="14"/>
  <c r="H160" i="14"/>
  <c r="J159" i="14"/>
  <c r="H159" i="14"/>
  <c r="J158" i="14"/>
  <c r="H158" i="14"/>
  <c r="H157" i="14"/>
  <c r="E157" i="14"/>
  <c r="E169" i="14" s="1"/>
  <c r="E154" i="14"/>
  <c r="E152" i="14"/>
  <c r="J149" i="14"/>
  <c r="H149" i="14"/>
  <c r="J148" i="14"/>
  <c r="H148" i="14"/>
  <c r="J147" i="14"/>
  <c r="H147" i="14"/>
  <c r="J146" i="14"/>
  <c r="H146" i="14"/>
  <c r="J145" i="14"/>
  <c r="H145" i="14"/>
  <c r="J144" i="14"/>
  <c r="H144" i="14"/>
  <c r="J143" i="14"/>
  <c r="H143" i="14"/>
  <c r="J142" i="14"/>
  <c r="H142" i="14"/>
  <c r="J141" i="14"/>
  <c r="H141" i="14"/>
  <c r="J140" i="14"/>
  <c r="H140" i="14"/>
  <c r="J139" i="14"/>
  <c r="H139" i="14"/>
  <c r="E139" i="14"/>
  <c r="J138" i="14"/>
  <c r="H138" i="14"/>
  <c r="E137" i="14"/>
  <c r="E149" i="14" s="1"/>
  <c r="J134" i="14"/>
  <c r="H134" i="14"/>
  <c r="J133" i="14"/>
  <c r="H133" i="14"/>
  <c r="J132" i="14"/>
  <c r="H132" i="14"/>
  <c r="J131" i="14"/>
  <c r="H131" i="14"/>
  <c r="J130" i="14"/>
  <c r="H130" i="14"/>
  <c r="J129" i="14"/>
  <c r="H129" i="14"/>
  <c r="J128" i="14"/>
  <c r="H128" i="14"/>
  <c r="J127" i="14"/>
  <c r="H127" i="14"/>
  <c r="J126" i="14"/>
  <c r="H126" i="14"/>
  <c r="J125" i="14"/>
  <c r="H125" i="14"/>
  <c r="J124" i="14"/>
  <c r="H124" i="14"/>
  <c r="J123" i="14"/>
  <c r="H123" i="14"/>
  <c r="E122" i="14"/>
  <c r="E131" i="14" s="1"/>
  <c r="E104" i="14"/>
  <c r="J101" i="14"/>
  <c r="H101" i="14"/>
  <c r="J100" i="14"/>
  <c r="H100" i="14"/>
  <c r="J99" i="14"/>
  <c r="H99" i="14"/>
  <c r="J98" i="14"/>
  <c r="H98" i="14"/>
  <c r="J97" i="14"/>
  <c r="H97" i="14"/>
  <c r="J96" i="14"/>
  <c r="H96" i="14"/>
  <c r="J95" i="14"/>
  <c r="H95" i="14"/>
  <c r="J94" i="14"/>
  <c r="H94" i="14"/>
  <c r="J93" i="14"/>
  <c r="H93" i="14"/>
  <c r="J92" i="14"/>
  <c r="H92" i="14"/>
  <c r="J91" i="14"/>
  <c r="H91" i="14"/>
  <c r="J90" i="14"/>
  <c r="H90" i="14"/>
  <c r="E89" i="14"/>
  <c r="J87" i="14"/>
  <c r="E87" i="14"/>
  <c r="E84" i="14"/>
  <c r="E83" i="14"/>
  <c r="E82" i="14"/>
  <c r="E80" i="14"/>
  <c r="J77" i="14"/>
  <c r="E77" i="14"/>
  <c r="J76" i="14"/>
  <c r="E76" i="14"/>
  <c r="J75" i="14"/>
  <c r="E75" i="14"/>
  <c r="E73" i="14"/>
  <c r="J70" i="14"/>
  <c r="H70" i="14"/>
  <c r="J69" i="14"/>
  <c r="H69" i="14"/>
  <c r="J68" i="14"/>
  <c r="H68" i="14"/>
  <c r="J67" i="14"/>
  <c r="H67" i="14"/>
  <c r="J66" i="14"/>
  <c r="H66" i="14"/>
  <c r="J65" i="14"/>
  <c r="H65" i="14"/>
  <c r="J64" i="14"/>
  <c r="H64" i="14"/>
  <c r="J63" i="14"/>
  <c r="H63" i="14"/>
  <c r="J62" i="14"/>
  <c r="H62" i="14"/>
  <c r="J61" i="14"/>
  <c r="H61" i="14"/>
  <c r="J60" i="14"/>
  <c r="H60" i="14"/>
  <c r="J59" i="14"/>
  <c r="H59" i="14"/>
  <c r="E58" i="14"/>
  <c r="E69" i="14" s="1"/>
  <c r="J55" i="14"/>
  <c r="H55" i="14"/>
  <c r="J54" i="14"/>
  <c r="H54" i="14"/>
  <c r="J53" i="14"/>
  <c r="H53" i="14"/>
  <c r="J52" i="14"/>
  <c r="H52" i="14"/>
  <c r="J51" i="14"/>
  <c r="H51" i="14"/>
  <c r="J50" i="14"/>
  <c r="H50" i="14"/>
  <c r="J49" i="14"/>
  <c r="H49" i="14"/>
  <c r="J48" i="14"/>
  <c r="H48" i="14"/>
  <c r="J47" i="14"/>
  <c r="H47" i="14"/>
  <c r="J46" i="14"/>
  <c r="H46" i="14"/>
  <c r="J45" i="14"/>
  <c r="H45" i="14"/>
  <c r="J44" i="14"/>
  <c r="H44" i="14"/>
  <c r="E43" i="14"/>
  <c r="E46" i="14" s="1"/>
  <c r="J41" i="14"/>
  <c r="E41" i="14"/>
  <c r="J38" i="14"/>
  <c r="E38" i="14"/>
  <c r="J37" i="14"/>
  <c r="E37" i="14"/>
  <c r="J36" i="14"/>
  <c r="E36" i="14"/>
  <c r="E34" i="14"/>
  <c r="J31" i="14"/>
  <c r="H31" i="14"/>
  <c r="J30" i="14"/>
  <c r="H30" i="14"/>
  <c r="J29" i="14"/>
  <c r="H29" i="14"/>
  <c r="J28" i="14"/>
  <c r="H28" i="14"/>
  <c r="J27" i="14"/>
  <c r="H27" i="14"/>
  <c r="J26" i="14"/>
  <c r="H26" i="14"/>
  <c r="J25" i="14"/>
  <c r="H25" i="14"/>
  <c r="J24" i="14"/>
  <c r="H24" i="14"/>
  <c r="J23" i="14"/>
  <c r="H23" i="14"/>
  <c r="J22" i="14"/>
  <c r="H22" i="14"/>
  <c r="J21" i="14"/>
  <c r="H21" i="14"/>
  <c r="J20" i="14"/>
  <c r="H20" i="14"/>
  <c r="E19" i="14"/>
  <c r="J16" i="14"/>
  <c r="E16" i="14"/>
  <c r="J13" i="14"/>
  <c r="E13" i="14"/>
  <c r="E11" i="14"/>
  <c r="G8" i="14"/>
  <c r="E8" i="14"/>
  <c r="C4" i="14"/>
  <c r="C3" i="14"/>
  <c r="J401" i="12"/>
  <c r="H401" i="12"/>
  <c r="J400" i="12"/>
  <c r="H400" i="12"/>
  <c r="J399" i="12"/>
  <c r="H399" i="12"/>
  <c r="J398" i="12"/>
  <c r="H398" i="12"/>
  <c r="J397" i="12"/>
  <c r="H397" i="12"/>
  <c r="J396" i="12"/>
  <c r="H396" i="12"/>
  <c r="J395" i="12"/>
  <c r="H395" i="12"/>
  <c r="J394" i="12"/>
  <c r="H394" i="12"/>
  <c r="J393" i="12"/>
  <c r="H393" i="12"/>
  <c r="J392" i="12"/>
  <c r="H392" i="12"/>
  <c r="J391" i="12"/>
  <c r="H391" i="12"/>
  <c r="J390" i="12"/>
  <c r="H390" i="12"/>
  <c r="E389" i="12"/>
  <c r="J386" i="12"/>
  <c r="H386" i="12"/>
  <c r="J385" i="12"/>
  <c r="H385" i="12"/>
  <c r="J384" i="12"/>
  <c r="H384" i="12"/>
  <c r="J383" i="12"/>
  <c r="H383" i="12"/>
  <c r="J382" i="12"/>
  <c r="H382" i="12"/>
  <c r="J381" i="12"/>
  <c r="H381" i="12"/>
  <c r="J380" i="12"/>
  <c r="H380" i="12"/>
  <c r="J379" i="12"/>
  <c r="H379" i="12"/>
  <c r="J378" i="12"/>
  <c r="H378" i="12"/>
  <c r="J377" i="12"/>
  <c r="H377" i="12"/>
  <c r="J376" i="12"/>
  <c r="H376" i="12"/>
  <c r="J375" i="12"/>
  <c r="H375" i="12"/>
  <c r="E375" i="12"/>
  <c r="E374" i="12"/>
  <c r="E377" i="12" s="1"/>
  <c r="AA370" i="12"/>
  <c r="Z370" i="12"/>
  <c r="Y370" i="12"/>
  <c r="X370" i="12"/>
  <c r="W370" i="12"/>
  <c r="V370" i="12"/>
  <c r="U370" i="12"/>
  <c r="T370" i="12"/>
  <c r="S370" i="12"/>
  <c r="R370" i="12"/>
  <c r="Q370" i="12"/>
  <c r="P370" i="12"/>
  <c r="E370" i="12"/>
  <c r="AA367" i="12"/>
  <c r="Z367" i="12"/>
  <c r="Y367" i="12"/>
  <c r="X367" i="12"/>
  <c r="W367" i="12"/>
  <c r="V367" i="12"/>
  <c r="U367" i="12"/>
  <c r="T367" i="12"/>
  <c r="S367" i="12"/>
  <c r="R367" i="12"/>
  <c r="Q367" i="12"/>
  <c r="P367" i="12"/>
  <c r="E367" i="12"/>
  <c r="AA364" i="12"/>
  <c r="Z364" i="12"/>
  <c r="Y364" i="12"/>
  <c r="X364" i="12"/>
  <c r="W364" i="12"/>
  <c r="V364" i="12"/>
  <c r="U364" i="12"/>
  <c r="T364" i="12"/>
  <c r="S364" i="12"/>
  <c r="R364" i="12"/>
  <c r="Q364" i="12"/>
  <c r="P364" i="12"/>
  <c r="E364" i="12"/>
  <c r="AA361" i="12"/>
  <c r="Z361" i="12"/>
  <c r="Y361" i="12"/>
  <c r="X361" i="12"/>
  <c r="W361" i="12"/>
  <c r="V361" i="12"/>
  <c r="U361" i="12"/>
  <c r="T361" i="12"/>
  <c r="S361" i="12"/>
  <c r="R361" i="12"/>
  <c r="Q361" i="12"/>
  <c r="P361" i="12"/>
  <c r="E361" i="12"/>
  <c r="AA358" i="12"/>
  <c r="Z358" i="12"/>
  <c r="Y358" i="12"/>
  <c r="X358" i="12"/>
  <c r="W358" i="12"/>
  <c r="V358" i="12"/>
  <c r="U358" i="12"/>
  <c r="T358" i="12"/>
  <c r="S358" i="12"/>
  <c r="R358" i="12"/>
  <c r="Q358" i="12"/>
  <c r="P358" i="12"/>
  <c r="E358" i="12"/>
  <c r="AA355" i="12"/>
  <c r="Z355" i="12"/>
  <c r="Y355" i="12"/>
  <c r="X355" i="12"/>
  <c r="W355" i="12"/>
  <c r="V355" i="12"/>
  <c r="U355" i="12"/>
  <c r="T355" i="12"/>
  <c r="S355" i="12"/>
  <c r="R355" i="12"/>
  <c r="Q355" i="12"/>
  <c r="P355" i="12"/>
  <c r="E355" i="12"/>
  <c r="AA352" i="12"/>
  <c r="Z352" i="12"/>
  <c r="Y352" i="12"/>
  <c r="X352" i="12"/>
  <c r="W352" i="12"/>
  <c r="V352" i="12"/>
  <c r="U352" i="12"/>
  <c r="T352" i="12"/>
  <c r="S352" i="12"/>
  <c r="R352" i="12"/>
  <c r="Q352" i="12"/>
  <c r="P352" i="12"/>
  <c r="E352" i="12"/>
  <c r="AA349" i="12"/>
  <c r="Z349" i="12"/>
  <c r="Y349" i="12"/>
  <c r="X349" i="12"/>
  <c r="W349" i="12"/>
  <c r="V349" i="12"/>
  <c r="U349" i="12"/>
  <c r="T349" i="12"/>
  <c r="S349" i="12"/>
  <c r="R349" i="12"/>
  <c r="Q349" i="12"/>
  <c r="P349" i="12"/>
  <c r="E349" i="12"/>
  <c r="AA346" i="12"/>
  <c r="Z346" i="12"/>
  <c r="Y346" i="12"/>
  <c r="X346" i="12"/>
  <c r="W346" i="12"/>
  <c r="V346" i="12"/>
  <c r="U346" i="12"/>
  <c r="T346" i="12"/>
  <c r="S346" i="12"/>
  <c r="R346" i="12"/>
  <c r="Q346" i="12"/>
  <c r="P346" i="12"/>
  <c r="E346" i="12"/>
  <c r="J341" i="12"/>
  <c r="H341" i="12"/>
  <c r="J340" i="12"/>
  <c r="H340" i="12"/>
  <c r="J339" i="12"/>
  <c r="H339" i="12"/>
  <c r="J338" i="12"/>
  <c r="H338" i="12"/>
  <c r="J337" i="12"/>
  <c r="H337" i="12"/>
  <c r="J336" i="12"/>
  <c r="H336" i="12"/>
  <c r="J335" i="12"/>
  <c r="H335" i="12"/>
  <c r="J334" i="12"/>
  <c r="H334" i="12"/>
  <c r="J333" i="12"/>
  <c r="H333" i="12"/>
  <c r="J332" i="12"/>
  <c r="H332" i="12"/>
  <c r="J331" i="12"/>
  <c r="H331" i="12"/>
  <c r="J330" i="12"/>
  <c r="H330" i="12"/>
  <c r="E329" i="12"/>
  <c r="E330" i="12" s="1"/>
  <c r="J326" i="12"/>
  <c r="E326" i="12"/>
  <c r="J323" i="12"/>
  <c r="H323" i="12"/>
  <c r="J322" i="12"/>
  <c r="H322" i="12"/>
  <c r="J321" i="12"/>
  <c r="H321" i="12"/>
  <c r="J320" i="12"/>
  <c r="H320" i="12"/>
  <c r="J319" i="12"/>
  <c r="H319" i="12"/>
  <c r="J318" i="12"/>
  <c r="H318" i="12"/>
  <c r="J317" i="12"/>
  <c r="H317" i="12"/>
  <c r="J316" i="12"/>
  <c r="H316" i="12"/>
  <c r="J315" i="12"/>
  <c r="H315" i="12"/>
  <c r="J314" i="12"/>
  <c r="H314" i="12"/>
  <c r="J313" i="12"/>
  <c r="H313" i="12"/>
  <c r="J312" i="12"/>
  <c r="H312" i="12"/>
  <c r="E311" i="12"/>
  <c r="E321" i="12" s="1"/>
  <c r="J308" i="12"/>
  <c r="E308" i="12"/>
  <c r="J305" i="12"/>
  <c r="H305" i="12"/>
  <c r="J304" i="12"/>
  <c r="H304" i="12"/>
  <c r="J303" i="12"/>
  <c r="H303" i="12"/>
  <c r="J302" i="12"/>
  <c r="H302" i="12"/>
  <c r="J301" i="12"/>
  <c r="H301" i="12"/>
  <c r="J300" i="12"/>
  <c r="H300" i="12"/>
  <c r="J299" i="12"/>
  <c r="H299" i="12"/>
  <c r="J298" i="12"/>
  <c r="H298" i="12"/>
  <c r="J297" i="12"/>
  <c r="H297" i="12"/>
  <c r="J296" i="12"/>
  <c r="H296" i="12"/>
  <c r="J295" i="12"/>
  <c r="H295" i="12"/>
  <c r="J294" i="12"/>
  <c r="H294" i="12"/>
  <c r="H293" i="12"/>
  <c r="E293" i="12"/>
  <c r="E305" i="12" s="1"/>
  <c r="J290" i="12"/>
  <c r="H290" i="12"/>
  <c r="J289" i="12"/>
  <c r="H289" i="12"/>
  <c r="J288" i="12"/>
  <c r="H288" i="12"/>
  <c r="J287" i="12"/>
  <c r="H287" i="12"/>
  <c r="J286" i="12"/>
  <c r="H286" i="12"/>
  <c r="J285" i="12"/>
  <c r="H285" i="12"/>
  <c r="J284" i="12"/>
  <c r="H284" i="12"/>
  <c r="J283" i="12"/>
  <c r="H283" i="12"/>
  <c r="J282" i="12"/>
  <c r="H282" i="12"/>
  <c r="J281" i="12"/>
  <c r="H281" i="12"/>
  <c r="J280" i="12"/>
  <c r="H280" i="12"/>
  <c r="J279" i="12"/>
  <c r="H279" i="12"/>
  <c r="E278" i="12"/>
  <c r="J275" i="12"/>
  <c r="E275" i="12"/>
  <c r="J272" i="12"/>
  <c r="H272" i="12"/>
  <c r="J271" i="12"/>
  <c r="H271" i="12"/>
  <c r="J270" i="12"/>
  <c r="H270" i="12"/>
  <c r="J269" i="12"/>
  <c r="H269" i="12"/>
  <c r="J268" i="12"/>
  <c r="H268" i="12"/>
  <c r="J267" i="12"/>
  <c r="H267" i="12"/>
  <c r="J266" i="12"/>
  <c r="H266" i="12"/>
  <c r="J265" i="12"/>
  <c r="H265" i="12"/>
  <c r="J264" i="12"/>
  <c r="H264" i="12"/>
  <c r="J263" i="12"/>
  <c r="H263" i="12"/>
  <c r="J262" i="12"/>
  <c r="H262" i="12"/>
  <c r="J261" i="12"/>
  <c r="H261" i="12"/>
  <c r="E260" i="12"/>
  <c r="E268" i="12" s="1"/>
  <c r="E257" i="12"/>
  <c r="J256" i="12"/>
  <c r="E256" i="12"/>
  <c r="J255" i="12"/>
  <c r="E255" i="12"/>
  <c r="J252" i="12"/>
  <c r="H252" i="12"/>
  <c r="J251" i="12"/>
  <c r="H251" i="12"/>
  <c r="J250" i="12"/>
  <c r="H250" i="12"/>
  <c r="J249" i="12"/>
  <c r="H249" i="12"/>
  <c r="J248" i="12"/>
  <c r="H248" i="12"/>
  <c r="J247" i="12"/>
  <c r="H247" i="12"/>
  <c r="J246" i="12"/>
  <c r="H246" i="12"/>
  <c r="J245" i="12"/>
  <c r="H245" i="12"/>
  <c r="J244" i="12"/>
  <c r="H244" i="12"/>
  <c r="J243" i="12"/>
  <c r="H243" i="12"/>
  <c r="J242" i="12"/>
  <c r="H242" i="12"/>
  <c r="J241" i="12"/>
  <c r="H241" i="12"/>
  <c r="H240" i="12"/>
  <c r="E240" i="12"/>
  <c r="J237" i="12"/>
  <c r="H237" i="12"/>
  <c r="J236" i="12"/>
  <c r="H236" i="12"/>
  <c r="J235" i="12"/>
  <c r="H235" i="12"/>
  <c r="J234" i="12"/>
  <c r="H234" i="12"/>
  <c r="J233" i="12"/>
  <c r="H233" i="12"/>
  <c r="J232" i="12"/>
  <c r="H232" i="12"/>
  <c r="J231" i="12"/>
  <c r="H231" i="12"/>
  <c r="J230" i="12"/>
  <c r="H230" i="12"/>
  <c r="J229" i="12"/>
  <c r="H229" i="12"/>
  <c r="J228" i="12"/>
  <c r="H228" i="12"/>
  <c r="J227" i="12"/>
  <c r="H227" i="12"/>
  <c r="J226" i="12"/>
  <c r="H226" i="12"/>
  <c r="E225" i="12"/>
  <c r="E229" i="12" s="1"/>
  <c r="M222" i="12"/>
  <c r="J222" i="12"/>
  <c r="H222" i="12"/>
  <c r="M221" i="12"/>
  <c r="J221" i="12"/>
  <c r="H221" i="12"/>
  <c r="M220" i="12"/>
  <c r="J220" i="12"/>
  <c r="H220" i="12"/>
  <c r="M219" i="12"/>
  <c r="J219" i="12"/>
  <c r="H219" i="12"/>
  <c r="M218" i="12"/>
  <c r="J218" i="12"/>
  <c r="H218" i="12"/>
  <c r="M217" i="12"/>
  <c r="J217" i="12"/>
  <c r="H217" i="12"/>
  <c r="M216" i="12"/>
  <c r="J216" i="12"/>
  <c r="H216" i="12"/>
  <c r="M215" i="12"/>
  <c r="J215" i="12"/>
  <c r="H215" i="12"/>
  <c r="M214" i="12"/>
  <c r="J214" i="12"/>
  <c r="H214" i="12"/>
  <c r="M213" i="12"/>
  <c r="J213" i="12"/>
  <c r="H213" i="12"/>
  <c r="M212" i="12"/>
  <c r="J212" i="12"/>
  <c r="H212" i="12"/>
  <c r="M211" i="12"/>
  <c r="J211" i="12"/>
  <c r="H211" i="12"/>
  <c r="E210" i="12"/>
  <c r="E221" i="12" s="1"/>
  <c r="E207" i="12"/>
  <c r="J206" i="12"/>
  <c r="E206" i="12"/>
  <c r="J205" i="12"/>
  <c r="E205" i="12"/>
  <c r="J202" i="12"/>
  <c r="H202" i="12"/>
  <c r="J201" i="12"/>
  <c r="H201" i="12"/>
  <c r="J200" i="12"/>
  <c r="H200" i="12"/>
  <c r="J199" i="12"/>
  <c r="H199" i="12"/>
  <c r="J198" i="12"/>
  <c r="H198" i="12"/>
  <c r="J197" i="12"/>
  <c r="H197" i="12"/>
  <c r="J196" i="12"/>
  <c r="H196" i="12"/>
  <c r="J195" i="12"/>
  <c r="H195" i="12"/>
  <c r="J194" i="12"/>
  <c r="H194" i="12"/>
  <c r="J193" i="12"/>
  <c r="H193" i="12"/>
  <c r="J192" i="12"/>
  <c r="H192" i="12"/>
  <c r="J191" i="12"/>
  <c r="H191" i="12"/>
  <c r="E190" i="12"/>
  <c r="E196" i="12" s="1"/>
  <c r="J187" i="12"/>
  <c r="H187" i="12"/>
  <c r="J186" i="12"/>
  <c r="H186" i="12"/>
  <c r="J185" i="12"/>
  <c r="H185" i="12"/>
  <c r="J184" i="12"/>
  <c r="H184" i="12"/>
  <c r="J183" i="12"/>
  <c r="H183" i="12"/>
  <c r="J182" i="12"/>
  <c r="H182" i="12"/>
  <c r="J181" i="12"/>
  <c r="H181" i="12"/>
  <c r="J180" i="12"/>
  <c r="H180" i="12"/>
  <c r="J179" i="12"/>
  <c r="H179" i="12"/>
  <c r="J178" i="12"/>
  <c r="H178" i="12"/>
  <c r="J177" i="12"/>
  <c r="H177" i="12"/>
  <c r="J176" i="12"/>
  <c r="H176" i="12"/>
  <c r="E175" i="12"/>
  <c r="E172" i="12"/>
  <c r="J169" i="12"/>
  <c r="H169" i="12"/>
  <c r="J168" i="12"/>
  <c r="H168" i="12"/>
  <c r="J167" i="12"/>
  <c r="H167" i="12"/>
  <c r="J166" i="12"/>
  <c r="H166" i="12"/>
  <c r="J165" i="12"/>
  <c r="H165" i="12"/>
  <c r="J164" i="12"/>
  <c r="H164" i="12"/>
  <c r="J163" i="12"/>
  <c r="H163" i="12"/>
  <c r="J162" i="12"/>
  <c r="H162" i="12"/>
  <c r="J161" i="12"/>
  <c r="H161" i="12"/>
  <c r="J160" i="12"/>
  <c r="H160" i="12"/>
  <c r="J159" i="12"/>
  <c r="H159" i="12"/>
  <c r="J158" i="12"/>
  <c r="H158" i="12"/>
  <c r="H157" i="12"/>
  <c r="E157" i="12"/>
  <c r="E165" i="12" s="1"/>
  <c r="E154" i="12"/>
  <c r="E152" i="12"/>
  <c r="J149" i="12"/>
  <c r="H149" i="12"/>
  <c r="J148" i="12"/>
  <c r="H148" i="12"/>
  <c r="J147" i="12"/>
  <c r="H147" i="12"/>
  <c r="J146" i="12"/>
  <c r="H146" i="12"/>
  <c r="J145" i="12"/>
  <c r="H145" i="12"/>
  <c r="J144" i="12"/>
  <c r="H144" i="12"/>
  <c r="J143" i="12"/>
  <c r="H143" i="12"/>
  <c r="J142" i="12"/>
  <c r="H142" i="12"/>
  <c r="J141" i="12"/>
  <c r="H141" i="12"/>
  <c r="J140" i="12"/>
  <c r="H140" i="12"/>
  <c r="J139" i="12"/>
  <c r="H139" i="12"/>
  <c r="J138" i="12"/>
  <c r="H138" i="12"/>
  <c r="E137" i="12"/>
  <c r="E144" i="12" s="1"/>
  <c r="J134" i="12"/>
  <c r="H134" i="12"/>
  <c r="J133" i="12"/>
  <c r="H133" i="12"/>
  <c r="J132" i="12"/>
  <c r="H132" i="12"/>
  <c r="J131" i="12"/>
  <c r="H131" i="12"/>
  <c r="J130" i="12"/>
  <c r="H130" i="12"/>
  <c r="J129" i="12"/>
  <c r="H129" i="12"/>
  <c r="J128" i="12"/>
  <c r="H128" i="12"/>
  <c r="J127" i="12"/>
  <c r="H127" i="12"/>
  <c r="J126" i="12"/>
  <c r="H126" i="12"/>
  <c r="J125" i="12"/>
  <c r="H125" i="12"/>
  <c r="J124" i="12"/>
  <c r="H124" i="12"/>
  <c r="J123" i="12"/>
  <c r="H123" i="12"/>
  <c r="E122" i="12"/>
  <c r="E133" i="12" s="1"/>
  <c r="M119" i="12"/>
  <c r="J119" i="12"/>
  <c r="H119" i="12"/>
  <c r="M118" i="12"/>
  <c r="J118" i="12"/>
  <c r="H118" i="12"/>
  <c r="M117" i="12"/>
  <c r="J117" i="12"/>
  <c r="H117" i="12"/>
  <c r="M116" i="12"/>
  <c r="J116" i="12"/>
  <c r="H116" i="12"/>
  <c r="M115" i="12"/>
  <c r="J115" i="12"/>
  <c r="H115" i="12"/>
  <c r="M114" i="12"/>
  <c r="J114" i="12"/>
  <c r="H114" i="12"/>
  <c r="M113" i="12"/>
  <c r="J113" i="12"/>
  <c r="H113" i="12"/>
  <c r="M112" i="12"/>
  <c r="J112" i="12"/>
  <c r="H112" i="12"/>
  <c r="M111" i="12"/>
  <c r="J111" i="12"/>
  <c r="H111" i="12"/>
  <c r="M110" i="12"/>
  <c r="J110" i="12"/>
  <c r="H110" i="12"/>
  <c r="M109" i="12"/>
  <c r="J109" i="12"/>
  <c r="H109" i="12"/>
  <c r="M108" i="12"/>
  <c r="J108" i="12"/>
  <c r="H108" i="12"/>
  <c r="E107" i="12"/>
  <c r="E104" i="12"/>
  <c r="J101" i="12"/>
  <c r="H101" i="12"/>
  <c r="J100" i="12"/>
  <c r="H100" i="12"/>
  <c r="J99" i="12"/>
  <c r="H99" i="12"/>
  <c r="J98" i="12"/>
  <c r="H98" i="12"/>
  <c r="J97" i="12"/>
  <c r="H97" i="12"/>
  <c r="J96" i="12"/>
  <c r="H96" i="12"/>
  <c r="J95" i="12"/>
  <c r="H95" i="12"/>
  <c r="J94" i="12"/>
  <c r="H94" i="12"/>
  <c r="J93" i="12"/>
  <c r="H93" i="12"/>
  <c r="J92" i="12"/>
  <c r="H92" i="12"/>
  <c r="J91" i="12"/>
  <c r="H91" i="12"/>
  <c r="J90" i="12"/>
  <c r="H90" i="12"/>
  <c r="E89" i="12"/>
  <c r="J87" i="12"/>
  <c r="E87" i="12"/>
  <c r="E84" i="12"/>
  <c r="E83" i="12"/>
  <c r="E82" i="12"/>
  <c r="E80" i="12"/>
  <c r="J77" i="12"/>
  <c r="E77" i="12"/>
  <c r="J76" i="12"/>
  <c r="E76" i="12"/>
  <c r="J75" i="12"/>
  <c r="E75" i="12"/>
  <c r="E73" i="12"/>
  <c r="J70" i="12"/>
  <c r="H70" i="12"/>
  <c r="J69" i="12"/>
  <c r="H69" i="12"/>
  <c r="J68" i="12"/>
  <c r="H68" i="12"/>
  <c r="J67" i="12"/>
  <c r="H67" i="12"/>
  <c r="J66" i="12"/>
  <c r="H66" i="12"/>
  <c r="J65" i="12"/>
  <c r="H65" i="12"/>
  <c r="J64" i="12"/>
  <c r="H64" i="12"/>
  <c r="J63" i="12"/>
  <c r="H63" i="12"/>
  <c r="J62" i="12"/>
  <c r="H62" i="12"/>
  <c r="J61" i="12"/>
  <c r="H61" i="12"/>
  <c r="J60" i="12"/>
  <c r="H60" i="12"/>
  <c r="J59" i="12"/>
  <c r="H59" i="12"/>
  <c r="E58" i="12"/>
  <c r="E64" i="12" s="1"/>
  <c r="J55" i="12"/>
  <c r="H55" i="12"/>
  <c r="J54" i="12"/>
  <c r="H54" i="12"/>
  <c r="J53" i="12"/>
  <c r="H53" i="12"/>
  <c r="J52" i="12"/>
  <c r="H52" i="12"/>
  <c r="J51" i="12"/>
  <c r="H51" i="12"/>
  <c r="J50" i="12"/>
  <c r="H50" i="12"/>
  <c r="J49" i="12"/>
  <c r="H49" i="12"/>
  <c r="J48" i="12"/>
  <c r="H48" i="12"/>
  <c r="J47" i="12"/>
  <c r="H47" i="12"/>
  <c r="J46" i="12"/>
  <c r="H46" i="12"/>
  <c r="J45" i="12"/>
  <c r="H45" i="12"/>
  <c r="J44" i="12"/>
  <c r="H44" i="12"/>
  <c r="E43" i="12"/>
  <c r="J41" i="12"/>
  <c r="E41" i="12"/>
  <c r="J38" i="12"/>
  <c r="E38" i="12"/>
  <c r="J37" i="12"/>
  <c r="E37" i="12"/>
  <c r="J36" i="12"/>
  <c r="E36" i="12"/>
  <c r="E34" i="12"/>
  <c r="J31" i="12"/>
  <c r="H31" i="12"/>
  <c r="J30" i="12"/>
  <c r="H30" i="12"/>
  <c r="J29" i="12"/>
  <c r="H29" i="12"/>
  <c r="J28" i="12"/>
  <c r="H28" i="12"/>
  <c r="J27" i="12"/>
  <c r="H27" i="12"/>
  <c r="J26" i="12"/>
  <c r="H26" i="12"/>
  <c r="J25" i="12"/>
  <c r="H25" i="12"/>
  <c r="J24" i="12"/>
  <c r="H24" i="12"/>
  <c r="J23" i="12"/>
  <c r="H23" i="12"/>
  <c r="J22" i="12"/>
  <c r="H22" i="12"/>
  <c r="J21" i="12"/>
  <c r="H21" i="12"/>
  <c r="J20" i="12"/>
  <c r="H20" i="12"/>
  <c r="E19" i="12"/>
  <c r="E29" i="12" s="1"/>
  <c r="J16" i="12"/>
  <c r="E16" i="12"/>
  <c r="J13" i="12"/>
  <c r="P7" i="12" s="1"/>
  <c r="E13" i="12"/>
  <c r="E11" i="12"/>
  <c r="G8" i="12"/>
  <c r="E8" i="12"/>
  <c r="C4" i="12"/>
  <c r="C3" i="12"/>
  <c r="AA370" i="10"/>
  <c r="Z370" i="10"/>
  <c r="Y370" i="10"/>
  <c r="X370" i="10"/>
  <c r="W370" i="10"/>
  <c r="V370" i="10"/>
  <c r="U370" i="10"/>
  <c r="T370" i="10"/>
  <c r="S370" i="10"/>
  <c r="R370" i="10"/>
  <c r="Q370" i="10"/>
  <c r="P370" i="10"/>
  <c r="AA367" i="10"/>
  <c r="Z367" i="10"/>
  <c r="Y367" i="10"/>
  <c r="X367" i="10"/>
  <c r="W367" i="10"/>
  <c r="V367" i="10"/>
  <c r="U367" i="10"/>
  <c r="T367" i="10"/>
  <c r="S367" i="10"/>
  <c r="R367" i="10"/>
  <c r="Q367" i="10"/>
  <c r="P367" i="10"/>
  <c r="AA364" i="10"/>
  <c r="Z364" i="10"/>
  <c r="Y364" i="10"/>
  <c r="X364" i="10"/>
  <c r="W364" i="10"/>
  <c r="V364" i="10"/>
  <c r="U364" i="10"/>
  <c r="T364" i="10"/>
  <c r="S364" i="10"/>
  <c r="R364" i="10"/>
  <c r="Q364" i="10"/>
  <c r="P364" i="10"/>
  <c r="AA361" i="10"/>
  <c r="Z361" i="10"/>
  <c r="Y361" i="10"/>
  <c r="X361" i="10"/>
  <c r="W361" i="10"/>
  <c r="V361" i="10"/>
  <c r="U361" i="10"/>
  <c r="T361" i="10"/>
  <c r="S361" i="10"/>
  <c r="R361" i="10"/>
  <c r="Q361" i="10"/>
  <c r="P361" i="10"/>
  <c r="AA358" i="10"/>
  <c r="Z358" i="10"/>
  <c r="Y358" i="10"/>
  <c r="X358" i="10"/>
  <c r="W358" i="10"/>
  <c r="V358" i="10"/>
  <c r="U358" i="10"/>
  <c r="T358" i="10"/>
  <c r="S358" i="10"/>
  <c r="R358" i="10"/>
  <c r="Q358" i="10"/>
  <c r="P358" i="10"/>
  <c r="AA355" i="10"/>
  <c r="Z355" i="10"/>
  <c r="Y355" i="10"/>
  <c r="X355" i="10"/>
  <c r="W355" i="10"/>
  <c r="V355" i="10"/>
  <c r="U355" i="10"/>
  <c r="T355" i="10"/>
  <c r="S355" i="10"/>
  <c r="R355" i="10"/>
  <c r="Q355" i="10"/>
  <c r="P355" i="10"/>
  <c r="AA352" i="10"/>
  <c r="Z352" i="10"/>
  <c r="Y352" i="10"/>
  <c r="X352" i="10"/>
  <c r="W352" i="10"/>
  <c r="V352" i="10"/>
  <c r="U352" i="10"/>
  <c r="T352" i="10"/>
  <c r="S352" i="10"/>
  <c r="R352" i="10"/>
  <c r="Q352" i="10"/>
  <c r="P352" i="10"/>
  <c r="AA349" i="10"/>
  <c r="Z349" i="10"/>
  <c r="Y349" i="10"/>
  <c r="X349" i="10"/>
  <c r="W349" i="10"/>
  <c r="V349" i="10"/>
  <c r="U349" i="10"/>
  <c r="T349" i="10"/>
  <c r="S349" i="10"/>
  <c r="R349" i="10"/>
  <c r="Q349" i="10"/>
  <c r="P349" i="10"/>
  <c r="AA346" i="10"/>
  <c r="Z346" i="10"/>
  <c r="Y346" i="10"/>
  <c r="X346" i="10"/>
  <c r="W346" i="10"/>
  <c r="V346" i="10"/>
  <c r="U346" i="10"/>
  <c r="T346" i="10"/>
  <c r="S346" i="10"/>
  <c r="R346" i="10"/>
  <c r="Q346" i="10"/>
  <c r="P346" i="10"/>
  <c r="J326" i="10"/>
  <c r="J308" i="10"/>
  <c r="J275" i="10"/>
  <c r="J256" i="10"/>
  <c r="J255" i="10"/>
  <c r="M222" i="10"/>
  <c r="M221" i="10"/>
  <c r="M220" i="10"/>
  <c r="M219" i="10"/>
  <c r="M218" i="10"/>
  <c r="M217" i="10"/>
  <c r="M216" i="10"/>
  <c r="M215" i="10"/>
  <c r="M214" i="10"/>
  <c r="M213" i="10"/>
  <c r="M212" i="10"/>
  <c r="M211" i="10"/>
  <c r="J206" i="10"/>
  <c r="J205" i="10"/>
  <c r="M119" i="10"/>
  <c r="M118" i="10"/>
  <c r="M117" i="10"/>
  <c r="M116" i="10"/>
  <c r="M115" i="10"/>
  <c r="M114" i="10"/>
  <c r="M113" i="10"/>
  <c r="M112" i="10"/>
  <c r="M111" i="10"/>
  <c r="M110" i="10"/>
  <c r="M109" i="10"/>
  <c r="M108" i="10"/>
  <c r="J77" i="10"/>
  <c r="J76" i="10"/>
  <c r="J75" i="10"/>
  <c r="J38" i="10"/>
  <c r="J37" i="10"/>
  <c r="J36" i="10"/>
  <c r="J16" i="10"/>
  <c r="J401" i="10"/>
  <c r="H401" i="10"/>
  <c r="J400" i="10"/>
  <c r="H400" i="10"/>
  <c r="J399" i="10"/>
  <c r="H399" i="10"/>
  <c r="J398" i="10"/>
  <c r="H398" i="10"/>
  <c r="J397" i="10"/>
  <c r="H397" i="10"/>
  <c r="J396" i="10"/>
  <c r="H396" i="10"/>
  <c r="J395" i="10"/>
  <c r="H395" i="10"/>
  <c r="J394" i="10"/>
  <c r="H394" i="10"/>
  <c r="J393" i="10"/>
  <c r="H393" i="10"/>
  <c r="J392" i="10"/>
  <c r="H392" i="10"/>
  <c r="J391" i="10"/>
  <c r="H391" i="10"/>
  <c r="J390" i="10"/>
  <c r="H390" i="10"/>
  <c r="E389" i="10"/>
  <c r="E401" i="10" s="1"/>
  <c r="J386" i="10"/>
  <c r="H386" i="10"/>
  <c r="J385" i="10"/>
  <c r="H385" i="10"/>
  <c r="J384" i="10"/>
  <c r="H384" i="10"/>
  <c r="J383" i="10"/>
  <c r="H383" i="10"/>
  <c r="J382" i="10"/>
  <c r="H382" i="10"/>
  <c r="J381" i="10"/>
  <c r="H381" i="10"/>
  <c r="J380" i="10"/>
  <c r="H380" i="10"/>
  <c r="J379" i="10"/>
  <c r="H379" i="10"/>
  <c r="J378" i="10"/>
  <c r="H378" i="10"/>
  <c r="J377" i="10"/>
  <c r="H377" i="10"/>
  <c r="J376" i="10"/>
  <c r="H376" i="10"/>
  <c r="J375" i="10"/>
  <c r="H375" i="10"/>
  <c r="E374" i="10"/>
  <c r="E378" i="10" s="1"/>
  <c r="E370" i="10"/>
  <c r="E367" i="10"/>
  <c r="E364" i="10"/>
  <c r="E361" i="10"/>
  <c r="E358" i="10"/>
  <c r="E355" i="10"/>
  <c r="E352" i="10"/>
  <c r="E349" i="10"/>
  <c r="E346" i="10"/>
  <c r="J341" i="10"/>
  <c r="H341" i="10"/>
  <c r="J340" i="10"/>
  <c r="H340" i="10"/>
  <c r="J339" i="10"/>
  <c r="H339" i="10"/>
  <c r="J338" i="10"/>
  <c r="H338" i="10"/>
  <c r="J337" i="10"/>
  <c r="H337" i="10"/>
  <c r="J336" i="10"/>
  <c r="H336" i="10"/>
  <c r="J335" i="10"/>
  <c r="H335" i="10"/>
  <c r="J334" i="10"/>
  <c r="H334" i="10"/>
  <c r="J333" i="10"/>
  <c r="H333" i="10"/>
  <c r="J332" i="10"/>
  <c r="H332" i="10"/>
  <c r="J331" i="10"/>
  <c r="H331" i="10"/>
  <c r="J330" i="10"/>
  <c r="H330" i="10"/>
  <c r="E329" i="10"/>
  <c r="E333" i="10" s="1"/>
  <c r="E326" i="10"/>
  <c r="J323" i="10"/>
  <c r="H323" i="10"/>
  <c r="J322" i="10"/>
  <c r="H322" i="10"/>
  <c r="J321" i="10"/>
  <c r="H321" i="10"/>
  <c r="J320" i="10"/>
  <c r="H320" i="10"/>
  <c r="J319" i="10"/>
  <c r="H319" i="10"/>
  <c r="J318" i="10"/>
  <c r="H318" i="10"/>
  <c r="J317" i="10"/>
  <c r="H317" i="10"/>
  <c r="J316" i="10"/>
  <c r="H316" i="10"/>
  <c r="J315" i="10"/>
  <c r="H315" i="10"/>
  <c r="J314" i="10"/>
  <c r="H314" i="10"/>
  <c r="J313" i="10"/>
  <c r="H313" i="10"/>
  <c r="J312" i="10"/>
  <c r="H312" i="10"/>
  <c r="E311" i="10"/>
  <c r="E308" i="10"/>
  <c r="J305" i="10"/>
  <c r="H305" i="10"/>
  <c r="J304" i="10"/>
  <c r="H304" i="10"/>
  <c r="J303" i="10"/>
  <c r="H303" i="10"/>
  <c r="J302" i="10"/>
  <c r="H302" i="10"/>
  <c r="J301" i="10"/>
  <c r="H301" i="10"/>
  <c r="J300" i="10"/>
  <c r="H300" i="10"/>
  <c r="J299" i="10"/>
  <c r="H299" i="10"/>
  <c r="J298" i="10"/>
  <c r="H298" i="10"/>
  <c r="J297" i="10"/>
  <c r="H297" i="10"/>
  <c r="J296" i="10"/>
  <c r="H296" i="10"/>
  <c r="J295" i="10"/>
  <c r="H295" i="10"/>
  <c r="J294" i="10"/>
  <c r="H294" i="10"/>
  <c r="H293" i="10"/>
  <c r="E293" i="10"/>
  <c r="E302" i="10" s="1"/>
  <c r="J290" i="10"/>
  <c r="H290" i="10"/>
  <c r="J289" i="10"/>
  <c r="H289" i="10"/>
  <c r="J288" i="10"/>
  <c r="H288" i="10"/>
  <c r="J287" i="10"/>
  <c r="H287" i="10"/>
  <c r="J286" i="10"/>
  <c r="H286" i="10"/>
  <c r="J285" i="10"/>
  <c r="H285" i="10"/>
  <c r="J284" i="10"/>
  <c r="H284" i="10"/>
  <c r="J283" i="10"/>
  <c r="H283" i="10"/>
  <c r="J282" i="10"/>
  <c r="H282" i="10"/>
  <c r="J281" i="10"/>
  <c r="H281" i="10"/>
  <c r="J280" i="10"/>
  <c r="H280" i="10"/>
  <c r="J279" i="10"/>
  <c r="H279" i="10"/>
  <c r="E278" i="10"/>
  <c r="E275" i="10"/>
  <c r="J272" i="10"/>
  <c r="H272" i="10"/>
  <c r="J271" i="10"/>
  <c r="H271" i="10"/>
  <c r="J270" i="10"/>
  <c r="H270" i="10"/>
  <c r="J269" i="10"/>
  <c r="H269" i="10"/>
  <c r="J268" i="10"/>
  <c r="H268" i="10"/>
  <c r="J267" i="10"/>
  <c r="H267" i="10"/>
  <c r="J266" i="10"/>
  <c r="H266" i="10"/>
  <c r="J265" i="10"/>
  <c r="H265" i="10"/>
  <c r="J264" i="10"/>
  <c r="H264" i="10"/>
  <c r="J263" i="10"/>
  <c r="H263" i="10"/>
  <c r="J262" i="10"/>
  <c r="H262" i="10"/>
  <c r="J261" i="10"/>
  <c r="H261" i="10"/>
  <c r="E260" i="10"/>
  <c r="E269" i="10" s="1"/>
  <c r="E257" i="10"/>
  <c r="E256" i="10"/>
  <c r="E255" i="10"/>
  <c r="J252" i="10"/>
  <c r="H252" i="10"/>
  <c r="J251" i="10"/>
  <c r="H251" i="10"/>
  <c r="J250" i="10"/>
  <c r="H250" i="10"/>
  <c r="J249" i="10"/>
  <c r="H249" i="10"/>
  <c r="J248" i="10"/>
  <c r="H248" i="10"/>
  <c r="J247" i="10"/>
  <c r="H247" i="10"/>
  <c r="J246" i="10"/>
  <c r="H246" i="10"/>
  <c r="J245" i="10"/>
  <c r="H245" i="10"/>
  <c r="J244" i="10"/>
  <c r="H244" i="10"/>
  <c r="J243" i="10"/>
  <c r="H243" i="10"/>
  <c r="J242" i="10"/>
  <c r="H242" i="10"/>
  <c r="J241" i="10"/>
  <c r="H241" i="10"/>
  <c r="H240" i="10"/>
  <c r="E240" i="10"/>
  <c r="J237" i="10"/>
  <c r="H237" i="10"/>
  <c r="J236" i="10"/>
  <c r="H236" i="10"/>
  <c r="J235" i="10"/>
  <c r="H235" i="10"/>
  <c r="J234" i="10"/>
  <c r="H234" i="10"/>
  <c r="J233" i="10"/>
  <c r="H233" i="10"/>
  <c r="J232" i="10"/>
  <c r="H232" i="10"/>
  <c r="J231" i="10"/>
  <c r="H231" i="10"/>
  <c r="J230" i="10"/>
  <c r="H230" i="10"/>
  <c r="J229" i="10"/>
  <c r="H229" i="10"/>
  <c r="J228" i="10"/>
  <c r="H228" i="10"/>
  <c r="J227" i="10"/>
  <c r="H227" i="10"/>
  <c r="J226" i="10"/>
  <c r="H226" i="10"/>
  <c r="E225" i="10"/>
  <c r="E226" i="10" s="1"/>
  <c r="J222" i="10"/>
  <c r="H222" i="10"/>
  <c r="J221" i="10"/>
  <c r="H221" i="10"/>
  <c r="J220" i="10"/>
  <c r="H220" i="10"/>
  <c r="J219" i="10"/>
  <c r="H219" i="10"/>
  <c r="J218" i="10"/>
  <c r="H218" i="10"/>
  <c r="J217" i="10"/>
  <c r="H217" i="10"/>
  <c r="J216" i="10"/>
  <c r="H216" i="10"/>
  <c r="J215" i="10"/>
  <c r="H215" i="10"/>
  <c r="J214" i="10"/>
  <c r="H214" i="10"/>
  <c r="J213" i="10"/>
  <c r="H213" i="10"/>
  <c r="J212" i="10"/>
  <c r="H212" i="10"/>
  <c r="J211" i="10"/>
  <c r="H211" i="10"/>
  <c r="E210" i="10"/>
  <c r="E207" i="10"/>
  <c r="E206" i="10"/>
  <c r="E205" i="10"/>
  <c r="J202" i="10"/>
  <c r="H202" i="10"/>
  <c r="J201" i="10"/>
  <c r="H201" i="10"/>
  <c r="J200" i="10"/>
  <c r="H200" i="10"/>
  <c r="J199" i="10"/>
  <c r="H199" i="10"/>
  <c r="J198" i="10"/>
  <c r="H198" i="10"/>
  <c r="J197" i="10"/>
  <c r="H197" i="10"/>
  <c r="J196" i="10"/>
  <c r="H196" i="10"/>
  <c r="J195" i="10"/>
  <c r="H195" i="10"/>
  <c r="J194" i="10"/>
  <c r="H194" i="10"/>
  <c r="J193" i="10"/>
  <c r="H193" i="10"/>
  <c r="J192" i="10"/>
  <c r="H192" i="10"/>
  <c r="J191" i="10"/>
  <c r="H191" i="10"/>
  <c r="E190" i="10"/>
  <c r="J187" i="10"/>
  <c r="H187" i="10"/>
  <c r="J186" i="10"/>
  <c r="H186" i="10"/>
  <c r="J185" i="10"/>
  <c r="H185" i="10"/>
  <c r="J184" i="10"/>
  <c r="H184" i="10"/>
  <c r="J183" i="10"/>
  <c r="H183" i="10"/>
  <c r="J182" i="10"/>
  <c r="H182" i="10"/>
  <c r="J181" i="10"/>
  <c r="H181" i="10"/>
  <c r="J180" i="10"/>
  <c r="H180" i="10"/>
  <c r="J179" i="10"/>
  <c r="H179" i="10"/>
  <c r="J178" i="10"/>
  <c r="H178" i="10"/>
  <c r="J177" i="10"/>
  <c r="H177" i="10"/>
  <c r="J176" i="10"/>
  <c r="H176" i="10"/>
  <c r="E175" i="10"/>
  <c r="E172" i="10"/>
  <c r="J169" i="10"/>
  <c r="H169" i="10"/>
  <c r="J168" i="10"/>
  <c r="H168" i="10"/>
  <c r="J167" i="10"/>
  <c r="H167" i="10"/>
  <c r="J166" i="10"/>
  <c r="H166" i="10"/>
  <c r="J165" i="10"/>
  <c r="H165" i="10"/>
  <c r="J164" i="10"/>
  <c r="H164" i="10"/>
  <c r="J163" i="10"/>
  <c r="H163" i="10"/>
  <c r="J162" i="10"/>
  <c r="H162" i="10"/>
  <c r="J161" i="10"/>
  <c r="H161" i="10"/>
  <c r="J160" i="10"/>
  <c r="H160" i="10"/>
  <c r="J159" i="10"/>
  <c r="H159" i="10"/>
  <c r="J158" i="10"/>
  <c r="H158" i="10"/>
  <c r="H157" i="10"/>
  <c r="E157" i="10"/>
  <c r="E168" i="10" s="1"/>
  <c r="E154" i="10"/>
  <c r="E152" i="10"/>
  <c r="J149" i="10"/>
  <c r="H149" i="10"/>
  <c r="J148" i="10"/>
  <c r="H148" i="10"/>
  <c r="J147" i="10"/>
  <c r="H147" i="10"/>
  <c r="J146" i="10"/>
  <c r="H146" i="10"/>
  <c r="J145" i="10"/>
  <c r="H145" i="10"/>
  <c r="J144" i="10"/>
  <c r="H144" i="10"/>
  <c r="J143" i="10"/>
  <c r="H143" i="10"/>
  <c r="J142" i="10"/>
  <c r="H142" i="10"/>
  <c r="J141" i="10"/>
  <c r="H141" i="10"/>
  <c r="J140" i="10"/>
  <c r="H140" i="10"/>
  <c r="J139" i="10"/>
  <c r="H139" i="10"/>
  <c r="J138" i="10"/>
  <c r="H138" i="10"/>
  <c r="E137" i="10"/>
  <c r="J134" i="10"/>
  <c r="H134" i="10"/>
  <c r="J133" i="10"/>
  <c r="H133" i="10"/>
  <c r="J132" i="10"/>
  <c r="H132" i="10"/>
  <c r="J131" i="10"/>
  <c r="H131" i="10"/>
  <c r="J130" i="10"/>
  <c r="H130" i="10"/>
  <c r="J129" i="10"/>
  <c r="H129" i="10"/>
  <c r="J128" i="10"/>
  <c r="H128" i="10"/>
  <c r="J127" i="10"/>
  <c r="H127" i="10"/>
  <c r="J126" i="10"/>
  <c r="H126" i="10"/>
  <c r="J125" i="10"/>
  <c r="H125" i="10"/>
  <c r="J124" i="10"/>
  <c r="H124" i="10"/>
  <c r="J123" i="10"/>
  <c r="H123" i="10"/>
  <c r="E122" i="10"/>
  <c r="J119" i="10"/>
  <c r="H119" i="10"/>
  <c r="J118" i="10"/>
  <c r="H118" i="10"/>
  <c r="J117" i="10"/>
  <c r="H117" i="10"/>
  <c r="J116" i="10"/>
  <c r="H116" i="10"/>
  <c r="J115" i="10"/>
  <c r="H115" i="10"/>
  <c r="J114" i="10"/>
  <c r="H114" i="10"/>
  <c r="J113" i="10"/>
  <c r="H113" i="10"/>
  <c r="J112" i="10"/>
  <c r="H112" i="10"/>
  <c r="J111" i="10"/>
  <c r="H111" i="10"/>
  <c r="J110" i="10"/>
  <c r="H110" i="10"/>
  <c r="J109" i="10"/>
  <c r="H109" i="10"/>
  <c r="J108" i="10"/>
  <c r="H108" i="10"/>
  <c r="E107" i="10"/>
  <c r="E118" i="10" s="1"/>
  <c r="E104" i="10"/>
  <c r="J101" i="10"/>
  <c r="H101" i="10"/>
  <c r="J100" i="10"/>
  <c r="H100" i="10"/>
  <c r="J99" i="10"/>
  <c r="H99" i="10"/>
  <c r="J98" i="10"/>
  <c r="H98" i="10"/>
  <c r="J97" i="10"/>
  <c r="H97" i="10"/>
  <c r="J96" i="10"/>
  <c r="H96" i="10"/>
  <c r="J95" i="10"/>
  <c r="H95" i="10"/>
  <c r="J94" i="10"/>
  <c r="H94" i="10"/>
  <c r="J93" i="10"/>
  <c r="H93" i="10"/>
  <c r="J92" i="10"/>
  <c r="H92" i="10"/>
  <c r="J91" i="10"/>
  <c r="H91" i="10"/>
  <c r="J90" i="10"/>
  <c r="H90" i="10"/>
  <c r="E89" i="10"/>
  <c r="J87" i="10"/>
  <c r="E87" i="10"/>
  <c r="E84" i="10"/>
  <c r="E83" i="10"/>
  <c r="E82" i="10"/>
  <c r="E80" i="10"/>
  <c r="E77" i="10"/>
  <c r="E76" i="10"/>
  <c r="E75" i="10"/>
  <c r="E73" i="10"/>
  <c r="J70" i="10"/>
  <c r="H70" i="10"/>
  <c r="J69" i="10"/>
  <c r="H69" i="10"/>
  <c r="J68" i="10"/>
  <c r="H68" i="10"/>
  <c r="J67" i="10"/>
  <c r="H67" i="10"/>
  <c r="J66" i="10"/>
  <c r="H66" i="10"/>
  <c r="J65" i="10"/>
  <c r="H65" i="10"/>
  <c r="J64" i="10"/>
  <c r="H64" i="10"/>
  <c r="J63" i="10"/>
  <c r="H63" i="10"/>
  <c r="J62" i="10"/>
  <c r="H62" i="10"/>
  <c r="J61" i="10"/>
  <c r="H61" i="10"/>
  <c r="J60" i="10"/>
  <c r="H60" i="10"/>
  <c r="J59" i="10"/>
  <c r="H59" i="10"/>
  <c r="E58" i="10"/>
  <c r="J55" i="10"/>
  <c r="H55" i="10"/>
  <c r="J54" i="10"/>
  <c r="H54" i="10"/>
  <c r="J53" i="10"/>
  <c r="H53" i="10"/>
  <c r="J52" i="10"/>
  <c r="H52" i="10"/>
  <c r="J51" i="10"/>
  <c r="H51" i="10"/>
  <c r="J50" i="10"/>
  <c r="H50" i="10"/>
  <c r="J49" i="10"/>
  <c r="H49" i="10"/>
  <c r="J48" i="10"/>
  <c r="H48" i="10"/>
  <c r="J47" i="10"/>
  <c r="H47" i="10"/>
  <c r="J46" i="10"/>
  <c r="H46" i="10"/>
  <c r="J45" i="10"/>
  <c r="H45" i="10"/>
  <c r="J44" i="10"/>
  <c r="H44" i="10"/>
  <c r="E43" i="10"/>
  <c r="J41" i="10"/>
  <c r="E41" i="10"/>
  <c r="E38" i="10"/>
  <c r="E37" i="10"/>
  <c r="E36" i="10"/>
  <c r="E34" i="10"/>
  <c r="J31" i="10"/>
  <c r="H31" i="10"/>
  <c r="J30" i="10"/>
  <c r="H30" i="10"/>
  <c r="J29" i="10"/>
  <c r="H29" i="10"/>
  <c r="J28" i="10"/>
  <c r="H28" i="10"/>
  <c r="J27" i="10"/>
  <c r="H27" i="10"/>
  <c r="J26" i="10"/>
  <c r="H26" i="10"/>
  <c r="J25" i="10"/>
  <c r="H25" i="10"/>
  <c r="J24" i="10"/>
  <c r="H24" i="10"/>
  <c r="J23" i="10"/>
  <c r="H23" i="10"/>
  <c r="J22" i="10"/>
  <c r="H22" i="10"/>
  <c r="J21" i="10"/>
  <c r="H21" i="10"/>
  <c r="J20" i="10"/>
  <c r="H20" i="10"/>
  <c r="E19" i="10"/>
  <c r="E16" i="10"/>
  <c r="J13" i="10"/>
  <c r="P1" i="10" s="1"/>
  <c r="E13" i="10"/>
  <c r="E11" i="10"/>
  <c r="G8" i="10"/>
  <c r="E8" i="10"/>
  <c r="C4" i="10"/>
  <c r="C3" i="10"/>
  <c r="C4" i="5"/>
  <c r="C3" i="5"/>
  <c r="C4" i="4"/>
  <c r="C3" i="4"/>
  <c r="C4" i="3"/>
  <c r="C3" i="3"/>
  <c r="C4" i="2"/>
  <c r="C3" i="2"/>
  <c r="H7" i="9"/>
  <c r="B4" i="9"/>
  <c r="B3" i="9"/>
  <c r="C3" i="8"/>
  <c r="C2" i="8"/>
  <c r="C4" i="1"/>
  <c r="C3" i="1"/>
  <c r="P167" i="2"/>
  <c r="L104" i="2"/>
  <c r="J80" i="2"/>
  <c r="P19" i="2"/>
  <c r="J5" i="9"/>
  <c r="G6" i="13" s="1"/>
  <c r="J6" i="9"/>
  <c r="J4" i="9"/>
  <c r="G6" i="11" s="1"/>
  <c r="G5" i="9"/>
  <c r="G6" i="9"/>
  <c r="G4" i="9"/>
  <c r="H3" i="9"/>
  <c r="H2" i="9"/>
  <c r="P13" i="5"/>
  <c r="P14" i="5"/>
  <c r="P15" i="5"/>
  <c r="P12" i="5"/>
  <c r="M140" i="9"/>
  <c r="M139" i="9"/>
  <c r="M138" i="9"/>
  <c r="M137" i="9"/>
  <c r="M136" i="9"/>
  <c r="M135" i="9"/>
  <c r="M134" i="9"/>
  <c r="M133" i="9"/>
  <c r="M132" i="9"/>
  <c r="M131" i="9"/>
  <c r="M130" i="9"/>
  <c r="M129" i="9"/>
  <c r="M128" i="9"/>
  <c r="M123" i="9"/>
  <c r="M119" i="9"/>
  <c r="M118" i="9"/>
  <c r="M117" i="9"/>
  <c r="M115" i="9"/>
  <c r="M112" i="9"/>
  <c r="M111" i="9"/>
  <c r="M110" i="9"/>
  <c r="M109" i="9"/>
  <c r="M108" i="9"/>
  <c r="M107" i="9"/>
  <c r="M106" i="9"/>
  <c r="M105" i="9"/>
  <c r="M104" i="9"/>
  <c r="M103" i="9"/>
  <c r="M102" i="9"/>
  <c r="M101" i="9"/>
  <c r="M100" i="9"/>
  <c r="J140" i="9"/>
  <c r="H140" i="9"/>
  <c r="J139" i="9"/>
  <c r="H139" i="9"/>
  <c r="J138" i="9"/>
  <c r="H138" i="9"/>
  <c r="J137" i="9"/>
  <c r="H137" i="9"/>
  <c r="J136" i="9"/>
  <c r="H136" i="9"/>
  <c r="J135" i="9"/>
  <c r="H135" i="9"/>
  <c r="J134" i="9"/>
  <c r="H134" i="9"/>
  <c r="J133" i="9"/>
  <c r="H133" i="9"/>
  <c r="J132" i="9"/>
  <c r="H132" i="9"/>
  <c r="J131" i="9"/>
  <c r="H131" i="9"/>
  <c r="J130" i="9"/>
  <c r="H130" i="9"/>
  <c r="J129" i="9"/>
  <c r="H129" i="9"/>
  <c r="E128" i="9"/>
  <c r="E131" i="9" s="1"/>
  <c r="E123" i="9"/>
  <c r="E119" i="9"/>
  <c r="K118" i="9"/>
  <c r="E118" i="9"/>
  <c r="K117" i="9"/>
  <c r="E117" i="9"/>
  <c r="E115" i="9"/>
  <c r="J112" i="9"/>
  <c r="H112" i="9"/>
  <c r="J111" i="9"/>
  <c r="H111" i="9"/>
  <c r="J110" i="9"/>
  <c r="H110" i="9"/>
  <c r="J109" i="9"/>
  <c r="H109" i="9"/>
  <c r="J108" i="9"/>
  <c r="H108" i="9"/>
  <c r="J107" i="9"/>
  <c r="H107" i="9"/>
  <c r="J106" i="9"/>
  <c r="H106" i="9"/>
  <c r="J105" i="9"/>
  <c r="H105" i="9"/>
  <c r="J104" i="9"/>
  <c r="H104" i="9"/>
  <c r="J103" i="9"/>
  <c r="H103" i="9"/>
  <c r="J102" i="9"/>
  <c r="H102" i="9"/>
  <c r="J101" i="9"/>
  <c r="H101" i="9"/>
  <c r="E100" i="9"/>
  <c r="E112" i="9" s="1"/>
  <c r="M96" i="9"/>
  <c r="M95" i="9"/>
  <c r="M94" i="9"/>
  <c r="M93" i="9"/>
  <c r="M92" i="9"/>
  <c r="M91" i="9"/>
  <c r="M90" i="9"/>
  <c r="M89" i="9"/>
  <c r="M88" i="9"/>
  <c r="M87" i="9"/>
  <c r="M86" i="9"/>
  <c r="M85" i="9"/>
  <c r="M84" i="9"/>
  <c r="M79" i="9"/>
  <c r="M75" i="9"/>
  <c r="M74" i="9"/>
  <c r="M73" i="9"/>
  <c r="M71" i="9"/>
  <c r="M68" i="9"/>
  <c r="M67" i="9"/>
  <c r="M66" i="9"/>
  <c r="M65" i="9"/>
  <c r="M64" i="9"/>
  <c r="M63" i="9"/>
  <c r="M62" i="9"/>
  <c r="M61" i="9"/>
  <c r="M60" i="9"/>
  <c r="M59" i="9"/>
  <c r="M58" i="9"/>
  <c r="M57" i="9"/>
  <c r="M56" i="9"/>
  <c r="J96" i="9"/>
  <c r="H96" i="9"/>
  <c r="J95" i="9"/>
  <c r="H95" i="9"/>
  <c r="J94" i="9"/>
  <c r="H94" i="9"/>
  <c r="J93" i="9"/>
  <c r="H93" i="9"/>
  <c r="J92" i="9"/>
  <c r="H92" i="9"/>
  <c r="J91" i="9"/>
  <c r="H91" i="9"/>
  <c r="J90" i="9"/>
  <c r="H90" i="9"/>
  <c r="J89" i="9"/>
  <c r="H89" i="9"/>
  <c r="J88" i="9"/>
  <c r="H88" i="9"/>
  <c r="J87" i="9"/>
  <c r="H87" i="9"/>
  <c r="J86" i="9"/>
  <c r="H86" i="9"/>
  <c r="J85" i="9"/>
  <c r="H85" i="9"/>
  <c r="E84" i="9"/>
  <c r="E96" i="9" s="1"/>
  <c r="E79" i="9"/>
  <c r="E75" i="9"/>
  <c r="K74" i="9"/>
  <c r="E74" i="9"/>
  <c r="K73" i="9"/>
  <c r="E73" i="9"/>
  <c r="E71" i="9"/>
  <c r="J68" i="9"/>
  <c r="H68" i="9"/>
  <c r="J67" i="9"/>
  <c r="H67" i="9"/>
  <c r="J66" i="9"/>
  <c r="H66" i="9"/>
  <c r="J65" i="9"/>
  <c r="H65" i="9"/>
  <c r="J64" i="9"/>
  <c r="H64" i="9"/>
  <c r="J63" i="9"/>
  <c r="H63" i="9"/>
  <c r="J62" i="9"/>
  <c r="H62" i="9"/>
  <c r="J61" i="9"/>
  <c r="H61" i="9"/>
  <c r="J60" i="9"/>
  <c r="H60" i="9"/>
  <c r="J59" i="9"/>
  <c r="H59" i="9"/>
  <c r="J58" i="9"/>
  <c r="H58" i="9"/>
  <c r="J57" i="9"/>
  <c r="H57" i="9"/>
  <c r="E56" i="9"/>
  <c r="M52" i="9"/>
  <c r="M51" i="9"/>
  <c r="M50" i="9"/>
  <c r="M49" i="9"/>
  <c r="M48" i="9"/>
  <c r="M47" i="9"/>
  <c r="M46" i="9"/>
  <c r="M45" i="9"/>
  <c r="M44" i="9"/>
  <c r="M43" i="9"/>
  <c r="M42" i="9"/>
  <c r="M41" i="9"/>
  <c r="M40" i="9"/>
  <c r="M35" i="9"/>
  <c r="M31" i="9"/>
  <c r="M30" i="9"/>
  <c r="M29" i="9"/>
  <c r="M27" i="9"/>
  <c r="M24" i="9"/>
  <c r="M23" i="9"/>
  <c r="M22" i="9"/>
  <c r="M21" i="9"/>
  <c r="M20" i="9"/>
  <c r="M19" i="9"/>
  <c r="M18" i="9"/>
  <c r="M17" i="9"/>
  <c r="M16" i="9"/>
  <c r="M15" i="9"/>
  <c r="M14" i="9"/>
  <c r="M13" i="9"/>
  <c r="M12" i="9"/>
  <c r="K30" i="9"/>
  <c r="K29" i="9"/>
  <c r="M8" i="9"/>
  <c r="G8" i="9"/>
  <c r="E8" i="9"/>
  <c r="Q2" i="9"/>
  <c r="R2" i="9" s="1"/>
  <c r="S2" i="9" s="1"/>
  <c r="T2" i="9" s="1"/>
  <c r="U2" i="9" s="1"/>
  <c r="V2" i="9" s="1"/>
  <c r="W2" i="9" s="1"/>
  <c r="X2" i="9" s="1"/>
  <c r="Y2" i="9" s="1"/>
  <c r="Z2" i="9" s="1"/>
  <c r="AA2" i="9" s="1"/>
  <c r="M1" i="9"/>
  <c r="J52" i="9"/>
  <c r="H52" i="9"/>
  <c r="J51" i="9"/>
  <c r="H51" i="9"/>
  <c r="J50" i="9"/>
  <c r="H50" i="9"/>
  <c r="J49" i="9"/>
  <c r="H49" i="9"/>
  <c r="J48" i="9"/>
  <c r="H48" i="9"/>
  <c r="J47" i="9"/>
  <c r="H47" i="9"/>
  <c r="J46" i="9"/>
  <c r="H46" i="9"/>
  <c r="J45" i="9"/>
  <c r="H45" i="9"/>
  <c r="J44" i="9"/>
  <c r="H44" i="9"/>
  <c r="J43" i="9"/>
  <c r="H43" i="9"/>
  <c r="J42" i="9"/>
  <c r="H42" i="9"/>
  <c r="J41" i="9"/>
  <c r="H41" i="9"/>
  <c r="E40" i="9"/>
  <c r="E35" i="9"/>
  <c r="E31" i="9"/>
  <c r="E30" i="9"/>
  <c r="E29" i="9"/>
  <c r="E27" i="9"/>
  <c r="J24" i="9"/>
  <c r="H24" i="9"/>
  <c r="J23" i="9"/>
  <c r="H23" i="9"/>
  <c r="J22" i="9"/>
  <c r="H22" i="9"/>
  <c r="J21" i="9"/>
  <c r="H21" i="9"/>
  <c r="J20" i="9"/>
  <c r="H20" i="9"/>
  <c r="J19" i="9"/>
  <c r="H19" i="9"/>
  <c r="J18" i="9"/>
  <c r="H18" i="9"/>
  <c r="J17" i="9"/>
  <c r="H17" i="9"/>
  <c r="J16" i="9"/>
  <c r="H16" i="9"/>
  <c r="J15" i="9"/>
  <c r="H15" i="9"/>
  <c r="J14" i="9"/>
  <c r="H14" i="9"/>
  <c r="J13" i="9"/>
  <c r="H13" i="9"/>
  <c r="E12" i="9"/>
  <c r="Q2" i="3"/>
  <c r="R2" i="3" s="1"/>
  <c r="S2" i="3" s="1"/>
  <c r="T2" i="3" s="1"/>
  <c r="U2" i="3" s="1"/>
  <c r="V2" i="3" s="1"/>
  <c r="W2" i="3" s="1"/>
  <c r="X2" i="3" s="1"/>
  <c r="Y2" i="3" s="1"/>
  <c r="Z2" i="3" s="1"/>
  <c r="AA2" i="3" s="1"/>
  <c r="E246" i="3"/>
  <c r="E252" i="3" s="1"/>
  <c r="A253" i="3"/>
  <c r="B252" i="3"/>
  <c r="A252" i="3"/>
  <c r="A251" i="3"/>
  <c r="B250" i="3"/>
  <c r="A250" i="3"/>
  <c r="A249" i="3"/>
  <c r="B248" i="3"/>
  <c r="A248" i="3"/>
  <c r="A247" i="3"/>
  <c r="B246" i="3"/>
  <c r="A246" i="3"/>
  <c r="A245" i="3"/>
  <c r="A244" i="3"/>
  <c r="E236" i="3"/>
  <c r="E226" i="3"/>
  <c r="E232" i="3" s="1"/>
  <c r="A233" i="3"/>
  <c r="B232" i="3"/>
  <c r="A232" i="3"/>
  <c r="A231" i="3"/>
  <c r="B230" i="3"/>
  <c r="A230" i="3"/>
  <c r="A229" i="3"/>
  <c r="B228" i="3"/>
  <c r="A228" i="3"/>
  <c r="A227" i="3"/>
  <c r="B226" i="3"/>
  <c r="A226" i="3"/>
  <c r="A225" i="3"/>
  <c r="A224" i="3"/>
  <c r="E216" i="3"/>
  <c r="E218" i="3" s="1"/>
  <c r="A223" i="3"/>
  <c r="B222" i="3"/>
  <c r="A222" i="3"/>
  <c r="A221" i="3"/>
  <c r="B220" i="3"/>
  <c r="A220" i="3"/>
  <c r="A219" i="3"/>
  <c r="B218" i="3"/>
  <c r="A218" i="3"/>
  <c r="A217" i="3"/>
  <c r="B216" i="3"/>
  <c r="A216" i="3"/>
  <c r="A215" i="3"/>
  <c r="A214" i="3"/>
  <c r="E206" i="3"/>
  <c r="E196" i="3"/>
  <c r="E198" i="3" s="1"/>
  <c r="A203" i="3"/>
  <c r="B202" i="3"/>
  <c r="A202" i="3"/>
  <c r="A201" i="3"/>
  <c r="B200" i="3"/>
  <c r="A200" i="3"/>
  <c r="A199" i="3"/>
  <c r="B198" i="3"/>
  <c r="A198" i="3"/>
  <c r="A197" i="3"/>
  <c r="B196" i="3"/>
  <c r="A196" i="3"/>
  <c r="A195" i="3"/>
  <c r="E193" i="3"/>
  <c r="E30" i="5" l="1"/>
  <c r="G29" i="5"/>
  <c r="J207" i="10"/>
  <c r="E193" i="12"/>
  <c r="E330" i="14"/>
  <c r="E303" i="10"/>
  <c r="E214" i="12"/>
  <c r="E216" i="12"/>
  <c r="E191" i="14"/>
  <c r="E261" i="14"/>
  <c r="E271" i="14"/>
  <c r="E30" i="13"/>
  <c r="M41" i="14"/>
  <c r="E263" i="14"/>
  <c r="E248" i="3"/>
  <c r="P1" i="12"/>
  <c r="E88" i="9"/>
  <c r="E337" i="10"/>
  <c r="E23" i="12"/>
  <c r="E26" i="12"/>
  <c r="E66" i="14"/>
  <c r="E265" i="14"/>
  <c r="E91" i="9"/>
  <c r="E108" i="10"/>
  <c r="E111" i="10"/>
  <c r="E330" i="10"/>
  <c r="E341" i="10"/>
  <c r="E146" i="12"/>
  <c r="E212" i="12"/>
  <c r="E161" i="15"/>
  <c r="E181" i="15"/>
  <c r="E104" i="9"/>
  <c r="E117" i="10"/>
  <c r="E295" i="10"/>
  <c r="E305" i="10"/>
  <c r="P19" i="10"/>
  <c r="L104" i="10" s="1"/>
  <c r="E201" i="12"/>
  <c r="E315" i="13"/>
  <c r="E121" i="15"/>
  <c r="E139" i="9"/>
  <c r="E163" i="10"/>
  <c r="E377" i="10"/>
  <c r="E68" i="12"/>
  <c r="E160" i="12"/>
  <c r="E219" i="12"/>
  <c r="E89" i="13"/>
  <c r="E109" i="10"/>
  <c r="E112" i="10"/>
  <c r="E115" i="10"/>
  <c r="E160" i="10"/>
  <c r="E167" i="10"/>
  <c r="E299" i="10"/>
  <c r="E215" i="12"/>
  <c r="E316" i="12"/>
  <c r="E47" i="14"/>
  <c r="E61" i="14"/>
  <c r="E22" i="12"/>
  <c r="E25" i="12"/>
  <c r="E211" i="12"/>
  <c r="E222" i="12"/>
  <c r="E65" i="14"/>
  <c r="E315" i="11"/>
  <c r="E375" i="10"/>
  <c r="E148" i="12"/>
  <c r="E87" i="13"/>
  <c r="E119" i="15"/>
  <c r="E113" i="10"/>
  <c r="E116" i="10"/>
  <c r="E119" i="10"/>
  <c r="E297" i="10"/>
  <c r="E123" i="12"/>
  <c r="E218" i="12"/>
  <c r="E271" i="12"/>
  <c r="E52" i="15"/>
  <c r="E131" i="12"/>
  <c r="E130" i="12"/>
  <c r="E87" i="15"/>
  <c r="E107" i="15"/>
  <c r="E89" i="15"/>
  <c r="E38" i="15"/>
  <c r="E50" i="15"/>
  <c r="E82" i="15"/>
  <c r="E141" i="15"/>
  <c r="E68" i="13"/>
  <c r="E101" i="13"/>
  <c r="E107" i="13"/>
  <c r="E123" i="13"/>
  <c r="E109" i="13"/>
  <c r="E228" i="13"/>
  <c r="E70" i="13"/>
  <c r="E119" i="13"/>
  <c r="E28" i="13"/>
  <c r="E30" i="11"/>
  <c r="E99" i="11"/>
  <c r="E121" i="11"/>
  <c r="E123" i="11"/>
  <c r="E28" i="11"/>
  <c r="E97" i="11"/>
  <c r="E18" i="11"/>
  <c r="E68" i="11"/>
  <c r="J207" i="14"/>
  <c r="M41" i="10"/>
  <c r="J257" i="10"/>
  <c r="G6" i="15"/>
  <c r="P19" i="14"/>
  <c r="L104" i="14" s="1"/>
  <c r="E31" i="10"/>
  <c r="E20" i="10"/>
  <c r="E21" i="10"/>
  <c r="E52" i="10"/>
  <c r="E51" i="10"/>
  <c r="E44" i="10"/>
  <c r="E49" i="10"/>
  <c r="E50" i="10"/>
  <c r="E53" i="10"/>
  <c r="E199" i="10"/>
  <c r="E195" i="10"/>
  <c r="E191" i="10"/>
  <c r="E192" i="10"/>
  <c r="E202" i="10"/>
  <c r="E313" i="10"/>
  <c r="E118" i="12"/>
  <c r="E113" i="12"/>
  <c r="E117" i="12"/>
  <c r="E116" i="12"/>
  <c r="E115" i="12"/>
  <c r="E101" i="14"/>
  <c r="E90" i="14"/>
  <c r="E92" i="14"/>
  <c r="E96" i="14"/>
  <c r="E91" i="14"/>
  <c r="E321" i="14"/>
  <c r="E314" i="14"/>
  <c r="E323" i="14"/>
  <c r="E320" i="14"/>
  <c r="E322" i="14"/>
  <c r="E312" i="14"/>
  <c r="E315" i="14"/>
  <c r="E318" i="14"/>
  <c r="E70" i="15"/>
  <c r="E68" i="15"/>
  <c r="E72" i="15"/>
  <c r="E47" i="10"/>
  <c r="E48" i="10"/>
  <c r="E198" i="10"/>
  <c r="E201" i="10"/>
  <c r="E312" i="10"/>
  <c r="P122" i="10"/>
  <c r="E111" i="12"/>
  <c r="E119" i="12"/>
  <c r="E236" i="12"/>
  <c r="E226" i="12"/>
  <c r="E230" i="12"/>
  <c r="E234" i="12"/>
  <c r="E233" i="12"/>
  <c r="E401" i="12"/>
  <c r="E236" i="14"/>
  <c r="E227" i="14"/>
  <c r="E237" i="14"/>
  <c r="E233" i="14"/>
  <c r="E228" i="14"/>
  <c r="E231" i="14"/>
  <c r="E234" i="14"/>
  <c r="E226" i="14"/>
  <c r="E252" i="14"/>
  <c r="E251" i="14"/>
  <c r="E250" i="14"/>
  <c r="E247" i="14"/>
  <c r="E243" i="14"/>
  <c r="E242" i="14"/>
  <c r="E246" i="14"/>
  <c r="E245" i="14"/>
  <c r="E241" i="14"/>
  <c r="E249" i="14"/>
  <c r="E288" i="14"/>
  <c r="E284" i="14"/>
  <c r="E285" i="14"/>
  <c r="E282" i="14"/>
  <c r="E283" i="14"/>
  <c r="E289" i="14"/>
  <c r="E286" i="14"/>
  <c r="E281" i="14"/>
  <c r="E290" i="14"/>
  <c r="E60" i="15"/>
  <c r="E58" i="15"/>
  <c r="E287" i="15"/>
  <c r="E285" i="15"/>
  <c r="E95" i="9"/>
  <c r="E89" i="9"/>
  <c r="E85" i="9"/>
  <c r="E92" i="9"/>
  <c r="E23" i="10"/>
  <c r="E46" i="10"/>
  <c r="E55" i="10"/>
  <c r="E164" i="10"/>
  <c r="E159" i="10"/>
  <c r="E194" i="10"/>
  <c r="E197" i="10"/>
  <c r="E200" i="10"/>
  <c r="E252" i="10"/>
  <c r="E28" i="12"/>
  <c r="E24" i="12"/>
  <c r="E20" i="12"/>
  <c r="E21" i="12"/>
  <c r="E31" i="12"/>
  <c r="E108" i="12"/>
  <c r="E109" i="12"/>
  <c r="E112" i="12"/>
  <c r="E202" i="12"/>
  <c r="E198" i="12"/>
  <c r="E194" i="12"/>
  <c r="E199" i="12"/>
  <c r="E195" i="12"/>
  <c r="E191" i="12"/>
  <c r="E192" i="12"/>
  <c r="E200" i="12"/>
  <c r="E235" i="14"/>
  <c r="E287" i="14"/>
  <c r="E80" i="11"/>
  <c r="E82" i="11"/>
  <c r="E250" i="13"/>
  <c r="E87" i="9"/>
  <c r="E93" i="9"/>
  <c r="E136" i="9"/>
  <c r="E22" i="10"/>
  <c r="E45" i="10"/>
  <c r="E54" i="10"/>
  <c r="E193" i="10"/>
  <c r="E196" i="10"/>
  <c r="E27" i="12"/>
  <c r="E30" i="12"/>
  <c r="E60" i="12"/>
  <c r="E169" i="12"/>
  <c r="E166" i="12"/>
  <c r="E161" i="12"/>
  <c r="E197" i="12"/>
  <c r="J207" i="12"/>
  <c r="E95" i="14"/>
  <c r="E186" i="14"/>
  <c r="E178" i="14"/>
  <c r="E183" i="14"/>
  <c r="E182" i="14"/>
  <c r="E187" i="14"/>
  <c r="E230" i="14"/>
  <c r="E316" i="14"/>
  <c r="E319" i="14"/>
  <c r="E89" i="11"/>
  <c r="E91" i="11"/>
  <c r="E210" i="15"/>
  <c r="E208" i="15"/>
  <c r="E212" i="15"/>
  <c r="E230" i="15"/>
  <c r="E232" i="15"/>
  <c r="E228" i="15"/>
  <c r="E127" i="12"/>
  <c r="E323" i="12"/>
  <c r="E312" i="12"/>
  <c r="P7" i="14"/>
  <c r="P1" i="14"/>
  <c r="Q1" i="14" s="1"/>
  <c r="E133" i="14"/>
  <c r="E130" i="14"/>
  <c r="E127" i="14"/>
  <c r="E126" i="14"/>
  <c r="E381" i="14"/>
  <c r="E379" i="14"/>
  <c r="E48" i="11"/>
  <c r="E250" i="11"/>
  <c r="E210" i="13"/>
  <c r="E212" i="13"/>
  <c r="E208" i="13"/>
  <c r="E110" i="10"/>
  <c r="E114" i="10"/>
  <c r="E301" i="10"/>
  <c r="E376" i="10"/>
  <c r="M41" i="12"/>
  <c r="E126" i="12"/>
  <c r="E134" i="12"/>
  <c r="E314" i="12"/>
  <c r="E319" i="12"/>
  <c r="P19" i="12"/>
  <c r="E70" i="14"/>
  <c r="E67" i="14"/>
  <c r="E63" i="14"/>
  <c r="E62" i="14"/>
  <c r="E59" i="14"/>
  <c r="E125" i="14"/>
  <c r="E143" i="14"/>
  <c r="E22" i="11"/>
  <c r="E50" i="11"/>
  <c r="E169" i="11"/>
  <c r="E171" i="11"/>
  <c r="E139" i="13"/>
  <c r="E143" i="13"/>
  <c r="E141" i="13"/>
  <c r="E220" i="12"/>
  <c r="E200" i="14"/>
  <c r="E202" i="14"/>
  <c r="E201" i="14"/>
  <c r="E198" i="14"/>
  <c r="E197" i="14"/>
  <c r="E194" i="14"/>
  <c r="E193" i="14"/>
  <c r="E195" i="14"/>
  <c r="E222" i="14"/>
  <c r="E221" i="14"/>
  <c r="E216" i="14"/>
  <c r="J257" i="14"/>
  <c r="E293" i="11"/>
  <c r="E295" i="11"/>
  <c r="E28" i="15"/>
  <c r="E30" i="15"/>
  <c r="E78" i="13"/>
  <c r="E80" i="13"/>
  <c r="E82" i="13"/>
  <c r="E161" i="13"/>
  <c r="E111" i="15"/>
  <c r="E267" i="14"/>
  <c r="E157" i="13"/>
  <c r="E177" i="13"/>
  <c r="E232" i="13"/>
  <c r="E295" i="13"/>
  <c r="E157" i="15"/>
  <c r="E181" i="13"/>
  <c r="E177" i="15"/>
  <c r="P1" i="11"/>
  <c r="P7" i="13"/>
  <c r="P8" i="12"/>
  <c r="P8" i="13" s="1"/>
  <c r="P7" i="10"/>
  <c r="E42" i="15"/>
  <c r="E62" i="15"/>
  <c r="E18" i="15"/>
  <c r="E22" i="15"/>
  <c r="E78" i="15"/>
  <c r="E97" i="15"/>
  <c r="E101" i="15"/>
  <c r="E139" i="15"/>
  <c r="E242" i="15"/>
  <c r="E240" i="15"/>
  <c r="E238" i="15"/>
  <c r="E171" i="15"/>
  <c r="E167" i="15"/>
  <c r="E202" i="15"/>
  <c r="E198" i="15"/>
  <c r="E200" i="15"/>
  <c r="E222" i="15"/>
  <c r="E218" i="15"/>
  <c r="E277" i="15"/>
  <c r="E273" i="15"/>
  <c r="E275" i="15"/>
  <c r="E295" i="15"/>
  <c r="E315" i="15"/>
  <c r="E248" i="15"/>
  <c r="E252" i="15"/>
  <c r="E283" i="15"/>
  <c r="E297" i="15"/>
  <c r="E303" i="15"/>
  <c r="E317" i="15"/>
  <c r="E305" i="15"/>
  <c r="E40" i="13"/>
  <c r="E42" i="13"/>
  <c r="E38" i="13"/>
  <c r="E62" i="13"/>
  <c r="E60" i="13"/>
  <c r="E58" i="13"/>
  <c r="E22" i="13"/>
  <c r="E18" i="13"/>
  <c r="E48" i="13"/>
  <c r="E50" i="13"/>
  <c r="E52" i="13"/>
  <c r="E97" i="13"/>
  <c r="E242" i="13"/>
  <c r="E240" i="13"/>
  <c r="E238" i="13"/>
  <c r="E277" i="13"/>
  <c r="E273" i="13"/>
  <c r="E275" i="13"/>
  <c r="E171" i="13"/>
  <c r="E167" i="13"/>
  <c r="E169" i="13"/>
  <c r="E202" i="13"/>
  <c r="E198" i="13"/>
  <c r="E200" i="13"/>
  <c r="E222" i="13"/>
  <c r="E218" i="13"/>
  <c r="E287" i="13"/>
  <c r="E285" i="13"/>
  <c r="E283" i="13"/>
  <c r="E307" i="13"/>
  <c r="E305" i="13"/>
  <c r="E303" i="13"/>
  <c r="E248" i="13"/>
  <c r="E252" i="13"/>
  <c r="E297" i="13"/>
  <c r="E317" i="13"/>
  <c r="P193" i="11"/>
  <c r="E40" i="11"/>
  <c r="E42" i="11"/>
  <c r="E38" i="11"/>
  <c r="E161" i="11"/>
  <c r="E157" i="11"/>
  <c r="E181" i="11"/>
  <c r="E179" i="11"/>
  <c r="E62" i="11"/>
  <c r="E109" i="11"/>
  <c r="E107" i="11"/>
  <c r="E139" i="11"/>
  <c r="E141" i="11"/>
  <c r="E159" i="11"/>
  <c r="E208" i="11"/>
  <c r="E212" i="11"/>
  <c r="E210" i="11"/>
  <c r="E167" i="11"/>
  <c r="E228" i="11"/>
  <c r="E232" i="11"/>
  <c r="E230" i="11"/>
  <c r="E58" i="11"/>
  <c r="E111" i="11"/>
  <c r="E177" i="11"/>
  <c r="E287" i="11"/>
  <c r="E285" i="11"/>
  <c r="E283" i="11"/>
  <c r="E70" i="11"/>
  <c r="E87" i="11"/>
  <c r="E198" i="11"/>
  <c r="E202" i="11"/>
  <c r="E222" i="11"/>
  <c r="E218" i="11"/>
  <c r="E220" i="11"/>
  <c r="E240" i="11"/>
  <c r="E238" i="11"/>
  <c r="E277" i="11"/>
  <c r="E273" i="11"/>
  <c r="E275" i="11"/>
  <c r="E307" i="11"/>
  <c r="E305" i="11"/>
  <c r="E303" i="11"/>
  <c r="E248" i="11"/>
  <c r="E252" i="11"/>
  <c r="E297" i="11"/>
  <c r="E317" i="11"/>
  <c r="P122" i="14"/>
  <c r="E31" i="14"/>
  <c r="E30" i="14"/>
  <c r="E29" i="14"/>
  <c r="E28" i="14"/>
  <c r="E27" i="14"/>
  <c r="E26" i="14"/>
  <c r="E25" i="14"/>
  <c r="E24" i="14"/>
  <c r="E23" i="14"/>
  <c r="E22" i="14"/>
  <c r="E21" i="14"/>
  <c r="E20" i="14"/>
  <c r="E55" i="14"/>
  <c r="E54" i="14"/>
  <c r="E53" i="14"/>
  <c r="E52" i="14"/>
  <c r="E51" i="14"/>
  <c r="E50" i="14"/>
  <c r="E49" i="14"/>
  <c r="E48" i="14"/>
  <c r="E45" i="14"/>
  <c r="E44" i="14"/>
  <c r="J80" i="14"/>
  <c r="E148" i="14"/>
  <c r="E144" i="14"/>
  <c r="E140" i="14"/>
  <c r="E146" i="14"/>
  <c r="E147" i="14"/>
  <c r="E142" i="14"/>
  <c r="E145" i="14"/>
  <c r="E141" i="14"/>
  <c r="E138" i="14"/>
  <c r="E100" i="14"/>
  <c r="E97" i="14"/>
  <c r="E93" i="14"/>
  <c r="E94" i="14"/>
  <c r="E98" i="14"/>
  <c r="E99" i="14"/>
  <c r="E132" i="14"/>
  <c r="E128" i="14"/>
  <c r="E124" i="14"/>
  <c r="E134" i="14"/>
  <c r="E129" i="14"/>
  <c r="E123" i="14"/>
  <c r="E60" i="14"/>
  <c r="E64" i="14"/>
  <c r="E68" i="14"/>
  <c r="E181" i="14"/>
  <c r="E184" i="14"/>
  <c r="E180" i="14"/>
  <c r="E176" i="14"/>
  <c r="E179" i="14"/>
  <c r="E185" i="14"/>
  <c r="E219" i="14"/>
  <c r="E215" i="14"/>
  <c r="E211" i="14"/>
  <c r="E217" i="14"/>
  <c r="E220" i="14"/>
  <c r="E218" i="14"/>
  <c r="E212" i="14"/>
  <c r="E213" i="14"/>
  <c r="E192" i="14"/>
  <c r="E196" i="14"/>
  <c r="E158" i="14"/>
  <c r="E159" i="14"/>
  <c r="E160" i="14"/>
  <c r="E161" i="14"/>
  <c r="E162" i="14"/>
  <c r="E163" i="14"/>
  <c r="E164" i="14"/>
  <c r="E165" i="14"/>
  <c r="E166" i="14"/>
  <c r="E167" i="14"/>
  <c r="E168" i="14"/>
  <c r="E232" i="14"/>
  <c r="E305" i="14"/>
  <c r="E303" i="14"/>
  <c r="E301" i="14"/>
  <c r="E299" i="14"/>
  <c r="E297" i="14"/>
  <c r="E295" i="14"/>
  <c r="E304" i="14"/>
  <c r="E302" i="14"/>
  <c r="E300" i="14"/>
  <c r="E298" i="14"/>
  <c r="E296" i="14"/>
  <c r="E294" i="14"/>
  <c r="E244" i="14"/>
  <c r="E248" i="14"/>
  <c r="E264" i="14"/>
  <c r="E268" i="14"/>
  <c r="E272" i="14"/>
  <c r="E280" i="14"/>
  <c r="E279" i="14"/>
  <c r="E262" i="14"/>
  <c r="E266" i="14"/>
  <c r="E270" i="14"/>
  <c r="E313" i="14"/>
  <c r="E317" i="14"/>
  <c r="E341" i="14"/>
  <c r="E340" i="14"/>
  <c r="E339" i="14"/>
  <c r="E338" i="14"/>
  <c r="E337" i="14"/>
  <c r="E336" i="14"/>
  <c r="E335" i="14"/>
  <c r="E334" i="14"/>
  <c r="E332" i="14"/>
  <c r="E333" i="14"/>
  <c r="E382" i="14"/>
  <c r="E385" i="14"/>
  <c r="E401" i="14"/>
  <c r="E400" i="14"/>
  <c r="E399" i="14"/>
  <c r="E398" i="14"/>
  <c r="E397" i="14"/>
  <c r="E396" i="14"/>
  <c r="E395" i="14"/>
  <c r="E394" i="14"/>
  <c r="E393" i="14"/>
  <c r="E392" i="14"/>
  <c r="E391" i="14"/>
  <c r="E390" i="14"/>
  <c r="E376" i="14"/>
  <c r="E377" i="14"/>
  <c r="E378" i="14"/>
  <c r="E380" i="14"/>
  <c r="E384" i="14"/>
  <c r="E386" i="14"/>
  <c r="E375" i="14"/>
  <c r="E55" i="12"/>
  <c r="E51" i="12"/>
  <c r="E47" i="12"/>
  <c r="E54" i="12"/>
  <c r="E50" i="12"/>
  <c r="E46" i="12"/>
  <c r="E49" i="12"/>
  <c r="P122" i="12"/>
  <c r="L104" i="12"/>
  <c r="E44" i="12"/>
  <c r="E52" i="12"/>
  <c r="E61" i="12"/>
  <c r="E69" i="12"/>
  <c r="E45" i="12"/>
  <c r="E53" i="12"/>
  <c r="E252" i="12"/>
  <c r="E251" i="12"/>
  <c r="E250" i="12"/>
  <c r="E249" i="12"/>
  <c r="E248" i="12"/>
  <c r="E247" i="12"/>
  <c r="E243" i="12"/>
  <c r="E246" i="12"/>
  <c r="E242" i="12"/>
  <c r="E244" i="12"/>
  <c r="E245" i="12"/>
  <c r="E241" i="12"/>
  <c r="E48" i="12"/>
  <c r="E67" i="12"/>
  <c r="E63" i="12"/>
  <c r="E59" i="12"/>
  <c r="E70" i="12"/>
  <c r="E66" i="12"/>
  <c r="E62" i="12"/>
  <c r="E65" i="12"/>
  <c r="E101" i="12"/>
  <c r="E100" i="12"/>
  <c r="E99" i="12"/>
  <c r="E98" i="12"/>
  <c r="E97" i="12"/>
  <c r="E96" i="12"/>
  <c r="E95" i="12"/>
  <c r="E94" i="12"/>
  <c r="E93" i="12"/>
  <c r="E92" i="12"/>
  <c r="E91" i="12"/>
  <c r="E90" i="12"/>
  <c r="E143" i="12"/>
  <c r="E142" i="12"/>
  <c r="E141" i="12"/>
  <c r="E140" i="12"/>
  <c r="E139" i="12"/>
  <c r="E138" i="12"/>
  <c r="E124" i="12"/>
  <c r="E128" i="12"/>
  <c r="E132" i="12"/>
  <c r="E145" i="12"/>
  <c r="E147" i="12"/>
  <c r="E149" i="12"/>
  <c r="E158" i="12"/>
  <c r="E164" i="12"/>
  <c r="E125" i="12"/>
  <c r="E129" i="12"/>
  <c r="E167" i="12"/>
  <c r="E163" i="12"/>
  <c r="E159" i="12"/>
  <c r="E162" i="12"/>
  <c r="E168" i="12"/>
  <c r="E187" i="12"/>
  <c r="E186" i="12"/>
  <c r="E185" i="12"/>
  <c r="E184" i="12"/>
  <c r="E183" i="12"/>
  <c r="E182" i="12"/>
  <c r="E181" i="12"/>
  <c r="E180" i="12"/>
  <c r="E179" i="12"/>
  <c r="E178" i="12"/>
  <c r="E177" i="12"/>
  <c r="E176" i="12"/>
  <c r="E110" i="12"/>
  <c r="E114" i="12"/>
  <c r="E237" i="12"/>
  <c r="E272" i="12"/>
  <c r="E270" i="12"/>
  <c r="E266" i="12"/>
  <c r="E261" i="12"/>
  <c r="E269" i="12"/>
  <c r="E265" i="12"/>
  <c r="E264" i="12"/>
  <c r="E263" i="12"/>
  <c r="E262" i="12"/>
  <c r="E227" i="12"/>
  <c r="E231" i="12"/>
  <c r="E235" i="12"/>
  <c r="E228" i="12"/>
  <c r="E232" i="12"/>
  <c r="J257" i="12"/>
  <c r="E267" i="12"/>
  <c r="E213" i="12"/>
  <c r="E217" i="12"/>
  <c r="E315" i="12"/>
  <c r="E290" i="12"/>
  <c r="E289" i="12"/>
  <c r="E288" i="12"/>
  <c r="E287" i="12"/>
  <c r="E286" i="12"/>
  <c r="E285" i="12"/>
  <c r="E284" i="12"/>
  <c r="E283" i="12"/>
  <c r="E282" i="12"/>
  <c r="E281" i="12"/>
  <c r="E280" i="12"/>
  <c r="E279" i="12"/>
  <c r="E322" i="12"/>
  <c r="E318" i="12"/>
  <c r="E313" i="12"/>
  <c r="E317" i="12"/>
  <c r="E320" i="12"/>
  <c r="E294" i="12"/>
  <c r="E295" i="12"/>
  <c r="E296" i="12"/>
  <c r="E297" i="12"/>
  <c r="E298" i="12"/>
  <c r="E299" i="12"/>
  <c r="E300" i="12"/>
  <c r="E301" i="12"/>
  <c r="E302" i="12"/>
  <c r="E303" i="12"/>
  <c r="E304" i="12"/>
  <c r="E386" i="12"/>
  <c r="E385" i="12"/>
  <c r="E384" i="12"/>
  <c r="E383" i="12"/>
  <c r="E382" i="12"/>
  <c r="E381" i="12"/>
  <c r="E380" i="12"/>
  <c r="E379" i="12"/>
  <c r="E376" i="12"/>
  <c r="E341" i="12"/>
  <c r="E340" i="12"/>
  <c r="E339" i="12"/>
  <c r="E338" i="12"/>
  <c r="E337" i="12"/>
  <c r="E336" i="12"/>
  <c r="E335" i="12"/>
  <c r="E334" i="12"/>
  <c r="E333" i="12"/>
  <c r="E332" i="12"/>
  <c r="E331" i="12"/>
  <c r="E378" i="12"/>
  <c r="E390" i="12"/>
  <c r="E391" i="12"/>
  <c r="E392" i="12"/>
  <c r="E393" i="12"/>
  <c r="E394" i="12"/>
  <c r="E395" i="12"/>
  <c r="E396" i="12"/>
  <c r="E397" i="12"/>
  <c r="E398" i="12"/>
  <c r="E399" i="12"/>
  <c r="E400" i="12"/>
  <c r="E133" i="10"/>
  <c r="E130" i="10"/>
  <c r="E127" i="10"/>
  <c r="E123" i="10"/>
  <c r="E131" i="10"/>
  <c r="E126" i="10"/>
  <c r="E128" i="10"/>
  <c r="E70" i="10"/>
  <c r="E69" i="10"/>
  <c r="E68" i="10"/>
  <c r="E67" i="10"/>
  <c r="E66" i="10"/>
  <c r="E65" i="10"/>
  <c r="E64" i="10"/>
  <c r="E63" i="10"/>
  <c r="E62" i="10"/>
  <c r="E61" i="10"/>
  <c r="E60" i="10"/>
  <c r="E59" i="10"/>
  <c r="E129" i="10"/>
  <c r="P241" i="10"/>
  <c r="Q1" i="10"/>
  <c r="P41" i="10"/>
  <c r="E124" i="10"/>
  <c r="E134" i="10"/>
  <c r="E101" i="10"/>
  <c r="E100" i="10"/>
  <c r="E99" i="10"/>
  <c r="E98" i="10"/>
  <c r="E97" i="10"/>
  <c r="E96" i="10"/>
  <c r="E95" i="10"/>
  <c r="E94" i="10"/>
  <c r="E93" i="10"/>
  <c r="E92" i="10"/>
  <c r="E91" i="10"/>
  <c r="E90" i="10"/>
  <c r="E125" i="10"/>
  <c r="E132" i="10"/>
  <c r="E187" i="10"/>
  <c r="E186" i="10"/>
  <c r="E185" i="10"/>
  <c r="E184" i="10"/>
  <c r="E183" i="10"/>
  <c r="E182" i="10"/>
  <c r="E181" i="10"/>
  <c r="E180" i="10"/>
  <c r="E179" i="10"/>
  <c r="E178" i="10"/>
  <c r="E177" i="10"/>
  <c r="E176" i="10"/>
  <c r="E24" i="10"/>
  <c r="E25" i="10"/>
  <c r="E26" i="10"/>
  <c r="E27" i="10"/>
  <c r="E28" i="10"/>
  <c r="E29" i="10"/>
  <c r="E30" i="10"/>
  <c r="E161" i="10"/>
  <c r="E165" i="10"/>
  <c r="E169" i="10"/>
  <c r="E149" i="10"/>
  <c r="E148" i="10"/>
  <c r="E147" i="10"/>
  <c r="E146" i="10"/>
  <c r="E145" i="10"/>
  <c r="E144" i="10"/>
  <c r="E143" i="10"/>
  <c r="E142" i="10"/>
  <c r="E141" i="10"/>
  <c r="E140" i="10"/>
  <c r="E139" i="10"/>
  <c r="E138" i="10"/>
  <c r="E158" i="10"/>
  <c r="E162" i="10"/>
  <c r="E166" i="10"/>
  <c r="E222" i="10"/>
  <c r="E221" i="10"/>
  <c r="E220" i="10"/>
  <c r="E219" i="10"/>
  <c r="E218" i="10"/>
  <c r="E217" i="10"/>
  <c r="E216" i="10"/>
  <c r="E215" i="10"/>
  <c r="E214" i="10"/>
  <c r="E213" i="10"/>
  <c r="E212" i="10"/>
  <c r="E211" i="10"/>
  <c r="E272" i="10"/>
  <c r="E268" i="10"/>
  <c r="E261" i="10"/>
  <c r="E271" i="10"/>
  <c r="E267" i="10"/>
  <c r="E270" i="10"/>
  <c r="E266" i="10"/>
  <c r="E264" i="10"/>
  <c r="E263" i="10"/>
  <c r="E262" i="10"/>
  <c r="E265" i="10"/>
  <c r="E237" i="10"/>
  <c r="E236" i="10"/>
  <c r="E235" i="10"/>
  <c r="E234" i="10"/>
  <c r="E233" i="10"/>
  <c r="E232" i="10"/>
  <c r="E231" i="10"/>
  <c r="E230" i="10"/>
  <c r="E229" i="10"/>
  <c r="E228" i="10"/>
  <c r="E227" i="10"/>
  <c r="E241" i="10"/>
  <c r="E242" i="10"/>
  <c r="E243" i="10"/>
  <c r="E244" i="10"/>
  <c r="E245" i="10"/>
  <c r="E246" i="10"/>
  <c r="E247" i="10"/>
  <c r="E248" i="10"/>
  <c r="E249" i="10"/>
  <c r="E250" i="10"/>
  <c r="E251" i="10"/>
  <c r="E290" i="10"/>
  <c r="E289" i="10"/>
  <c r="E288" i="10"/>
  <c r="E287" i="10"/>
  <c r="E286" i="10"/>
  <c r="E285" i="10"/>
  <c r="E284" i="10"/>
  <c r="E283" i="10"/>
  <c r="E282" i="10"/>
  <c r="E281" i="10"/>
  <c r="E280" i="10"/>
  <c r="E279" i="10"/>
  <c r="E296" i="10"/>
  <c r="E300" i="10"/>
  <c r="E304" i="10"/>
  <c r="E340" i="10"/>
  <c r="E338" i="10"/>
  <c r="E336" i="10"/>
  <c r="E334" i="10"/>
  <c r="E332" i="10"/>
  <c r="E331" i="10"/>
  <c r="E335" i="10"/>
  <c r="E339" i="10"/>
  <c r="E294" i="10"/>
  <c r="E298" i="10"/>
  <c r="E323" i="10"/>
  <c r="E322" i="10"/>
  <c r="E321" i="10"/>
  <c r="E320" i="10"/>
  <c r="E319" i="10"/>
  <c r="E318" i="10"/>
  <c r="E317" i="10"/>
  <c r="E316" i="10"/>
  <c r="E315" i="10"/>
  <c r="E314" i="10"/>
  <c r="E386" i="10"/>
  <c r="E385" i="10"/>
  <c r="E384" i="10"/>
  <c r="E383" i="10"/>
  <c r="E382" i="10"/>
  <c r="E381" i="10"/>
  <c r="E380" i="10"/>
  <c r="E379" i="10"/>
  <c r="E390" i="10"/>
  <c r="E391" i="10"/>
  <c r="E392" i="10"/>
  <c r="E393" i="10"/>
  <c r="E394" i="10"/>
  <c r="E395" i="10"/>
  <c r="E396" i="10"/>
  <c r="E397" i="10"/>
  <c r="E398" i="10"/>
  <c r="E399" i="10"/>
  <c r="E400" i="10"/>
  <c r="E22" i="9"/>
  <c r="E18" i="9"/>
  <c r="E14" i="9"/>
  <c r="E21" i="9"/>
  <c r="E17" i="9"/>
  <c r="E13" i="9"/>
  <c r="E50" i="9"/>
  <c r="E46" i="9"/>
  <c r="E42" i="9"/>
  <c r="E49" i="9"/>
  <c r="E45" i="9"/>
  <c r="E41" i="9"/>
  <c r="E66" i="9"/>
  <c r="E62" i="9"/>
  <c r="E58" i="9"/>
  <c r="E65" i="9"/>
  <c r="E61" i="9"/>
  <c r="E57" i="9"/>
  <c r="E59" i="9"/>
  <c r="E67" i="9"/>
  <c r="E16" i="9"/>
  <c r="E24" i="9"/>
  <c r="E48" i="9"/>
  <c r="E110" i="9"/>
  <c r="E106" i="9"/>
  <c r="E102" i="9"/>
  <c r="E109" i="9"/>
  <c r="E105" i="9"/>
  <c r="E101" i="9"/>
  <c r="E60" i="9"/>
  <c r="E68" i="9"/>
  <c r="E107" i="9"/>
  <c r="E19" i="9"/>
  <c r="E43" i="9"/>
  <c r="E51" i="9"/>
  <c r="E138" i="9"/>
  <c r="E134" i="9"/>
  <c r="E130" i="9"/>
  <c r="E137" i="9"/>
  <c r="E133" i="9"/>
  <c r="E129" i="9"/>
  <c r="E63" i="9"/>
  <c r="E108" i="9"/>
  <c r="E132" i="9"/>
  <c r="E140" i="9"/>
  <c r="E20" i="9"/>
  <c r="E44" i="9"/>
  <c r="E52" i="9"/>
  <c r="E64" i="9"/>
  <c r="E103" i="9"/>
  <c r="E111" i="9"/>
  <c r="E135" i="9"/>
  <c r="E15" i="9"/>
  <c r="E23" i="9"/>
  <c r="E47" i="9"/>
  <c r="E86" i="9"/>
  <c r="E90" i="9"/>
  <c r="E94" i="9"/>
  <c r="E200" i="3"/>
  <c r="E250" i="3"/>
  <c r="E230" i="3"/>
  <c r="E228" i="3"/>
  <c r="E222" i="3"/>
  <c r="E220" i="3"/>
  <c r="E202" i="3"/>
  <c r="P227" i="12" l="1"/>
  <c r="P243" i="12" s="1"/>
  <c r="E31" i="5"/>
  <c r="G30" i="5"/>
  <c r="P1" i="13"/>
  <c r="P232" i="12"/>
  <c r="P248" i="12" s="1"/>
  <c r="Q1" i="12"/>
  <c r="Q1" i="13" s="1"/>
  <c r="P41" i="12"/>
  <c r="P241" i="12"/>
  <c r="P24" i="12"/>
  <c r="P48" i="12" s="1"/>
  <c r="Q1" i="15"/>
  <c r="Q1" i="11"/>
  <c r="P234" i="12"/>
  <c r="P250" i="12" s="1"/>
  <c r="P226" i="12"/>
  <c r="P242" i="12" s="1"/>
  <c r="J80" i="10"/>
  <c r="J83" i="10" s="1"/>
  <c r="K83" i="10" s="1"/>
  <c r="P6" i="12"/>
  <c r="P6" i="13" s="1"/>
  <c r="P127" i="12"/>
  <c r="P231" i="12"/>
  <c r="P247" i="12" s="1"/>
  <c r="P22" i="10"/>
  <c r="P125" i="14"/>
  <c r="P129" i="10"/>
  <c r="J104" i="14"/>
  <c r="J104" i="10"/>
  <c r="P22" i="12"/>
  <c r="P46" i="12" s="1"/>
  <c r="P61" i="12" s="1"/>
  <c r="P133" i="12"/>
  <c r="P23" i="10"/>
  <c r="P31" i="10"/>
  <c r="P123" i="10"/>
  <c r="P126" i="12"/>
  <c r="P130" i="10"/>
  <c r="P126" i="10"/>
  <c r="P29" i="12"/>
  <c r="P53" i="12" s="1"/>
  <c r="P68" i="12" s="1"/>
  <c r="J104" i="12"/>
  <c r="P20" i="12"/>
  <c r="P44" i="12" s="1"/>
  <c r="P59" i="12" s="1"/>
  <c r="P21" i="10"/>
  <c r="P25" i="12"/>
  <c r="P49" i="12" s="1"/>
  <c r="P64" i="12" s="1"/>
  <c r="P26" i="12"/>
  <c r="P50" i="12" s="1"/>
  <c r="P65" i="12" s="1"/>
  <c r="P1" i="15"/>
  <c r="P21" i="14"/>
  <c r="P236" i="12"/>
  <c r="P252" i="12" s="1"/>
  <c r="P235" i="12"/>
  <c r="P251" i="12" s="1"/>
  <c r="P237" i="12"/>
  <c r="Q241" i="12" s="1"/>
  <c r="P230" i="12"/>
  <c r="P246" i="12" s="1"/>
  <c r="P20" i="10"/>
  <c r="P31" i="12"/>
  <c r="P55" i="12" s="1"/>
  <c r="P70" i="12" s="1"/>
  <c r="P233" i="12"/>
  <c r="P249" i="12" s="1"/>
  <c r="P28" i="12"/>
  <c r="P52" i="12" s="1"/>
  <c r="P67" i="12" s="1"/>
  <c r="P130" i="12"/>
  <c r="P123" i="12"/>
  <c r="P25" i="14"/>
  <c r="P241" i="14"/>
  <c r="P8" i="14"/>
  <c r="P231" i="14" s="1"/>
  <c r="P247" i="14" s="1"/>
  <c r="P7" i="15"/>
  <c r="P127" i="10"/>
  <c r="P25" i="10"/>
  <c r="P125" i="10"/>
  <c r="P29" i="10"/>
  <c r="Q193" i="11"/>
  <c r="P133" i="10"/>
  <c r="P131" i="12"/>
  <c r="P128" i="12"/>
  <c r="P229" i="12"/>
  <c r="P245" i="12" s="1"/>
  <c r="P228" i="12"/>
  <c r="P244" i="12" s="1"/>
  <c r="P134" i="12"/>
  <c r="P21" i="12"/>
  <c r="P45" i="12" s="1"/>
  <c r="P60" i="12" s="1"/>
  <c r="P131" i="14"/>
  <c r="P29" i="14"/>
  <c r="P53" i="14" s="1"/>
  <c r="P126" i="14"/>
  <c r="P41" i="14"/>
  <c r="P226" i="14"/>
  <c r="P242" i="14" s="1"/>
  <c r="J80" i="12"/>
  <c r="J84" i="12" s="1"/>
  <c r="P23" i="12"/>
  <c r="P47" i="12" s="1"/>
  <c r="P62" i="12" s="1"/>
  <c r="P27" i="12"/>
  <c r="P51" i="12" s="1"/>
  <c r="P30" i="12"/>
  <c r="P54" i="12" s="1"/>
  <c r="P69" i="12" s="1"/>
  <c r="Q105" i="11"/>
  <c r="Q105" i="15"/>
  <c r="P105" i="11"/>
  <c r="P8" i="10"/>
  <c r="P7" i="11"/>
  <c r="P133" i="14"/>
  <c r="P130" i="14"/>
  <c r="P132" i="14"/>
  <c r="P22" i="14"/>
  <c r="P26" i="14"/>
  <c r="P50" i="14" s="1"/>
  <c r="P30" i="14"/>
  <c r="P54" i="14" s="1"/>
  <c r="P127" i="14"/>
  <c r="J84" i="14"/>
  <c r="J83" i="14"/>
  <c r="K83" i="14" s="1"/>
  <c r="J82" i="14"/>
  <c r="Q199" i="14"/>
  <c r="Q195" i="14"/>
  <c r="Q131" i="14"/>
  <c r="Q127" i="14"/>
  <c r="Q123" i="14"/>
  <c r="Q200" i="14"/>
  <c r="Q196" i="14"/>
  <c r="Q201" i="14"/>
  <c r="Q194" i="14"/>
  <c r="Q130" i="14"/>
  <c r="Q125" i="14"/>
  <c r="Q41" i="14"/>
  <c r="Q192" i="14"/>
  <c r="Q198" i="14"/>
  <c r="Q197" i="14"/>
  <c r="Q124" i="14"/>
  <c r="Q134" i="14"/>
  <c r="Q129" i="14"/>
  <c r="Q126" i="14"/>
  <c r="Q193" i="14"/>
  <c r="Q30" i="14"/>
  <c r="Q202" i="14"/>
  <c r="Q133" i="14"/>
  <c r="Q132" i="14"/>
  <c r="Q128" i="14"/>
  <c r="Q31" i="14"/>
  <c r="Q29" i="14"/>
  <c r="Q28" i="14"/>
  <c r="Q27" i="14"/>
  <c r="Q26" i="14"/>
  <c r="Q25" i="14"/>
  <c r="Q24" i="14"/>
  <c r="Q23" i="14"/>
  <c r="Q22" i="14"/>
  <c r="Q21" i="14"/>
  <c r="Q20" i="14"/>
  <c r="Q7" i="14"/>
  <c r="R1" i="14"/>
  <c r="P23" i="14"/>
  <c r="P47" i="14" s="1"/>
  <c r="P27" i="14"/>
  <c r="P51" i="14" s="1"/>
  <c r="P31" i="14"/>
  <c r="P55" i="14" s="1"/>
  <c r="P129" i="14"/>
  <c r="P124" i="14"/>
  <c r="P123" i="14"/>
  <c r="P20" i="14"/>
  <c r="P44" i="14" s="1"/>
  <c r="P24" i="14"/>
  <c r="P48" i="14" s="1"/>
  <c r="P28" i="14"/>
  <c r="P52" i="14" s="1"/>
  <c r="P134" i="14"/>
  <c r="P128" i="14"/>
  <c r="Q202" i="12"/>
  <c r="Q201" i="12"/>
  <c r="Q200" i="12"/>
  <c r="Q199" i="12"/>
  <c r="Q198" i="12"/>
  <c r="Q197" i="12"/>
  <c r="Q196" i="12"/>
  <c r="Q195" i="12"/>
  <c r="Q194" i="12"/>
  <c r="Q193" i="12"/>
  <c r="Q192" i="12"/>
  <c r="Q132" i="12"/>
  <c r="Q128" i="12"/>
  <c r="Q124" i="12"/>
  <c r="Q131" i="12"/>
  <c r="Q127" i="12"/>
  <c r="Q123" i="12"/>
  <c r="Q31" i="12"/>
  <c r="Q30" i="12"/>
  <c r="Q29" i="12"/>
  <c r="Q28" i="12"/>
  <c r="Q27" i="12"/>
  <c r="Q26" i="12"/>
  <c r="Q25" i="12"/>
  <c r="Q24" i="12"/>
  <c r="Q23" i="12"/>
  <c r="Q22" i="12"/>
  <c r="Q21" i="12"/>
  <c r="Q20" i="12"/>
  <c r="R1" i="12"/>
  <c r="Q126" i="12"/>
  <c r="Q134" i="12"/>
  <c r="Q130" i="12"/>
  <c r="Q41" i="12"/>
  <c r="Q133" i="12"/>
  <c r="Q129" i="12"/>
  <c r="Q125" i="12"/>
  <c r="Q7" i="12"/>
  <c r="P63" i="12"/>
  <c r="P132" i="12"/>
  <c r="P125" i="12"/>
  <c r="J83" i="12"/>
  <c r="K83" i="12" s="1"/>
  <c r="J82" i="12"/>
  <c r="P129" i="12"/>
  <c r="P124" i="12"/>
  <c r="P134" i="10"/>
  <c r="P124" i="10"/>
  <c r="P26" i="10"/>
  <c r="P50" i="10" s="1"/>
  <c r="P30" i="10"/>
  <c r="P54" i="10" s="1"/>
  <c r="P131" i="10"/>
  <c r="P27" i="10"/>
  <c r="P51" i="10" s="1"/>
  <c r="P128" i="10"/>
  <c r="P132" i="10"/>
  <c r="P24" i="10"/>
  <c r="P48" i="10" s="1"/>
  <c r="P28" i="10"/>
  <c r="P52" i="10" s="1"/>
  <c r="Q202" i="10"/>
  <c r="Q201" i="10"/>
  <c r="Q200" i="10"/>
  <c r="Q199" i="10"/>
  <c r="Q198" i="10"/>
  <c r="Q197" i="10"/>
  <c r="Q196" i="10"/>
  <c r="Q195" i="10"/>
  <c r="Q194" i="10"/>
  <c r="Q193" i="10"/>
  <c r="Q192" i="10"/>
  <c r="Q132" i="10"/>
  <c r="Q131" i="10"/>
  <c r="Q126" i="10"/>
  <c r="Q41" i="10"/>
  <c r="Q31" i="10"/>
  <c r="Q30" i="10"/>
  <c r="Q29" i="10"/>
  <c r="Q28" i="10"/>
  <c r="Q27" i="10"/>
  <c r="Q26" i="10"/>
  <c r="Q25" i="10"/>
  <c r="Q24" i="10"/>
  <c r="Q23" i="10"/>
  <c r="Q22" i="10"/>
  <c r="Q21" i="10"/>
  <c r="Q20" i="10"/>
  <c r="Q133" i="10"/>
  <c r="Q125" i="10"/>
  <c r="Q134" i="10"/>
  <c r="Q124" i="10"/>
  <c r="Q7" i="10"/>
  <c r="Q130" i="10"/>
  <c r="Q123" i="10"/>
  <c r="Q128" i="10"/>
  <c r="Q129" i="10"/>
  <c r="Q127" i="10"/>
  <c r="R1" i="10"/>
  <c r="P235" i="14" l="1"/>
  <c r="P251" i="14" s="1"/>
  <c r="P237" i="14"/>
  <c r="Q241" i="14" s="1"/>
  <c r="P46" i="14"/>
  <c r="E32" i="5"/>
  <c r="G31" i="5"/>
  <c r="Q105" i="13"/>
  <c r="P105" i="13"/>
  <c r="P193" i="13"/>
  <c r="Q193" i="13" s="1"/>
  <c r="P6" i="14"/>
  <c r="P6" i="15" s="1"/>
  <c r="P49" i="14"/>
  <c r="P64" i="14" s="1"/>
  <c r="P227" i="14"/>
  <c r="P243" i="14" s="1"/>
  <c r="P233" i="14"/>
  <c r="P249" i="14" s="1"/>
  <c r="P236" i="14"/>
  <c r="P252" i="14" s="1"/>
  <c r="P232" i="14"/>
  <c r="P248" i="14" s="1"/>
  <c r="P234" i="14"/>
  <c r="P250" i="14" s="1"/>
  <c r="J84" i="10"/>
  <c r="P55" i="10"/>
  <c r="P70" i="10" s="1"/>
  <c r="R1" i="13"/>
  <c r="J82" i="10"/>
  <c r="K82" i="10" s="1"/>
  <c r="P44" i="10"/>
  <c r="P59" i="10" s="1"/>
  <c r="R1" i="11"/>
  <c r="R105" i="11" s="1"/>
  <c r="R1" i="15"/>
  <c r="R105" i="15" s="1"/>
  <c r="P49" i="10"/>
  <c r="P64" i="10" s="1"/>
  <c r="P68" i="14"/>
  <c r="P240" i="12"/>
  <c r="P47" i="10"/>
  <c r="P62" i="10" s="1"/>
  <c r="P43" i="12"/>
  <c r="P63" i="14"/>
  <c r="P66" i="14"/>
  <c r="P65" i="14"/>
  <c r="P46" i="10"/>
  <c r="P61" i="10" s="1"/>
  <c r="P8" i="15"/>
  <c r="P230" i="14"/>
  <c r="P246" i="14" s="1"/>
  <c r="P228" i="14"/>
  <c r="P45" i="14"/>
  <c r="P60" i="14" s="1"/>
  <c r="P229" i="14"/>
  <c r="P245" i="14" s="1"/>
  <c r="P193" i="15"/>
  <c r="Q193" i="15" s="1"/>
  <c r="R193" i="15" s="1"/>
  <c r="P105" i="15"/>
  <c r="P66" i="12"/>
  <c r="P58" i="12" s="1"/>
  <c r="P225" i="12"/>
  <c r="P56" i="13" s="1"/>
  <c r="Q8" i="14"/>
  <c r="Q8" i="15" s="1"/>
  <c r="Q7" i="15"/>
  <c r="Q8" i="10"/>
  <c r="Q8" i="11" s="1"/>
  <c r="Q7" i="11"/>
  <c r="Q8" i="12"/>
  <c r="Q8" i="13" s="1"/>
  <c r="Q7" i="13"/>
  <c r="P8" i="11"/>
  <c r="P6" i="10"/>
  <c r="P6" i="11" s="1"/>
  <c r="P236" i="10"/>
  <c r="P252" i="10" s="1"/>
  <c r="P232" i="10"/>
  <c r="P248" i="10" s="1"/>
  <c r="P228" i="10"/>
  <c r="P244" i="10" s="1"/>
  <c r="P235" i="10"/>
  <c r="P251" i="10" s="1"/>
  <c r="P231" i="10"/>
  <c r="P247" i="10" s="1"/>
  <c r="P227" i="10"/>
  <c r="P243" i="10" s="1"/>
  <c r="P53" i="10"/>
  <c r="P68" i="10" s="1"/>
  <c r="P234" i="10"/>
  <c r="P250" i="10" s="1"/>
  <c r="P230" i="10"/>
  <c r="P246" i="10" s="1"/>
  <c r="P226" i="10"/>
  <c r="P237" i="10"/>
  <c r="Q241" i="10" s="1"/>
  <c r="P233" i="10"/>
  <c r="P249" i="10" s="1"/>
  <c r="P229" i="10"/>
  <c r="P245" i="10" s="1"/>
  <c r="P45" i="10"/>
  <c r="P60" i="10" s="1"/>
  <c r="P65" i="10"/>
  <c r="Q87" i="14"/>
  <c r="P59" i="14"/>
  <c r="P70" i="14"/>
  <c r="P61" i="14"/>
  <c r="P67" i="14"/>
  <c r="M87" i="14"/>
  <c r="K82" i="14"/>
  <c r="P87" i="14"/>
  <c r="P62" i="14"/>
  <c r="R134" i="14"/>
  <c r="R133" i="14"/>
  <c r="R132" i="14"/>
  <c r="R131" i="14"/>
  <c r="R130" i="14"/>
  <c r="R129" i="14"/>
  <c r="R128" i="14"/>
  <c r="R127" i="14"/>
  <c r="R126" i="14"/>
  <c r="R125" i="14"/>
  <c r="R124" i="14"/>
  <c r="R123" i="14"/>
  <c r="R202" i="14"/>
  <c r="R198" i="14"/>
  <c r="R194" i="14"/>
  <c r="R199" i="14"/>
  <c r="R195" i="14"/>
  <c r="R200" i="14"/>
  <c r="R192" i="14"/>
  <c r="R193" i="14"/>
  <c r="R197" i="14"/>
  <c r="R201" i="14"/>
  <c r="R196" i="14"/>
  <c r="R87" i="14"/>
  <c r="R30" i="14"/>
  <c r="S1" i="14"/>
  <c r="R41" i="14"/>
  <c r="R31" i="14"/>
  <c r="R29" i="14"/>
  <c r="R28" i="14"/>
  <c r="R27" i="14"/>
  <c r="R26" i="14"/>
  <c r="R25" i="14"/>
  <c r="R24" i="14"/>
  <c r="R23" i="14"/>
  <c r="R22" i="14"/>
  <c r="R21" i="14"/>
  <c r="R20" i="14"/>
  <c r="P69" i="14"/>
  <c r="Q45" i="12"/>
  <c r="Q60" i="12" s="1"/>
  <c r="R87" i="12"/>
  <c r="R202" i="12"/>
  <c r="R200" i="12"/>
  <c r="R198" i="12"/>
  <c r="R196" i="12"/>
  <c r="R194" i="12"/>
  <c r="R192" i="12"/>
  <c r="R131" i="12"/>
  <c r="R127" i="12"/>
  <c r="R123" i="12"/>
  <c r="R134" i="12"/>
  <c r="R130" i="12"/>
  <c r="R126" i="12"/>
  <c r="R41" i="12"/>
  <c r="R193" i="12"/>
  <c r="R133" i="12"/>
  <c r="R125" i="12"/>
  <c r="R201" i="12"/>
  <c r="R199" i="12"/>
  <c r="R197" i="12"/>
  <c r="R195" i="12"/>
  <c r="R129" i="12"/>
  <c r="R30" i="12"/>
  <c r="R22" i="12"/>
  <c r="R20" i="12"/>
  <c r="R29" i="12"/>
  <c r="R28" i="12"/>
  <c r="R27" i="12"/>
  <c r="R26" i="12"/>
  <c r="R25" i="12"/>
  <c r="R24" i="12"/>
  <c r="R23" i="12"/>
  <c r="R21" i="12"/>
  <c r="S1" i="12"/>
  <c r="R132" i="12"/>
  <c r="R128" i="12"/>
  <c r="R124" i="12"/>
  <c r="R31" i="12"/>
  <c r="Q87" i="12"/>
  <c r="M87" i="12"/>
  <c r="K82" i="12"/>
  <c r="P87" i="12"/>
  <c r="Q6" i="10"/>
  <c r="Q6" i="11" s="1"/>
  <c r="Q230" i="10"/>
  <c r="Q246" i="10" s="1"/>
  <c r="Q47" i="10"/>
  <c r="Q231" i="10"/>
  <c r="Q247" i="10" s="1"/>
  <c r="Q226" i="10"/>
  <c r="P66" i="10"/>
  <c r="P67" i="10"/>
  <c r="P63" i="10"/>
  <c r="R131" i="10"/>
  <c r="R202" i="10"/>
  <c r="R198" i="10"/>
  <c r="R133" i="10"/>
  <c r="R125" i="10"/>
  <c r="R200" i="10"/>
  <c r="R196" i="10"/>
  <c r="R201" i="10"/>
  <c r="R197" i="10"/>
  <c r="R134" i="10"/>
  <c r="R129" i="10"/>
  <c r="R128" i="10"/>
  <c r="R124" i="10"/>
  <c r="R7" i="10"/>
  <c r="R7" i="11" s="1"/>
  <c r="R199" i="10"/>
  <c r="R195" i="10"/>
  <c r="R194" i="10"/>
  <c r="R193" i="10"/>
  <c r="R192" i="10"/>
  <c r="R132" i="10"/>
  <c r="R130" i="10"/>
  <c r="R123" i="10"/>
  <c r="R21" i="10"/>
  <c r="R31" i="10"/>
  <c r="R30" i="10"/>
  <c r="R29" i="10"/>
  <c r="R28" i="10"/>
  <c r="R27" i="10"/>
  <c r="R26" i="10"/>
  <c r="R25" i="10"/>
  <c r="R24" i="10"/>
  <c r="R23" i="10"/>
  <c r="S1" i="10"/>
  <c r="R20" i="10"/>
  <c r="R127" i="10"/>
  <c r="R126" i="10"/>
  <c r="R41" i="10"/>
  <c r="R22" i="10"/>
  <c r="Q51" i="10"/>
  <c r="Q50" i="10"/>
  <c r="P69" i="10"/>
  <c r="E33" i="5" l="1"/>
  <c r="G32" i="5"/>
  <c r="R193" i="13"/>
  <c r="R105" i="13"/>
  <c r="Q235" i="10"/>
  <c r="Q251" i="10" s="1"/>
  <c r="Q234" i="10"/>
  <c r="Q250" i="10" s="1"/>
  <c r="Q46" i="10"/>
  <c r="Q61" i="10" s="1"/>
  <c r="Q45" i="10"/>
  <c r="Q60" i="10" s="1"/>
  <c r="Q44" i="10"/>
  <c r="Q59" i="10" s="1"/>
  <c r="Q237" i="10"/>
  <c r="R241" i="10" s="1"/>
  <c r="Q235" i="12"/>
  <c r="Q251" i="12" s="1"/>
  <c r="R87" i="10"/>
  <c r="Q231" i="12"/>
  <c r="Q247" i="12" s="1"/>
  <c r="P58" i="13"/>
  <c r="P62" i="13"/>
  <c r="R193" i="11"/>
  <c r="Q53" i="14"/>
  <c r="Q68" i="14" s="1"/>
  <c r="Q6" i="14"/>
  <c r="Q6" i="15" s="1"/>
  <c r="M87" i="10"/>
  <c r="P87" i="10"/>
  <c r="P90" i="10" s="1"/>
  <c r="Q48" i="14"/>
  <c r="Q94" i="14" s="1"/>
  <c r="S1" i="11"/>
  <c r="S1" i="13"/>
  <c r="S105" i="13" s="1"/>
  <c r="S1" i="15"/>
  <c r="S105" i="15" s="1"/>
  <c r="Q87" i="10"/>
  <c r="Q236" i="10"/>
  <c r="Q252" i="10" s="1"/>
  <c r="Q228" i="10"/>
  <c r="Q244" i="10" s="1"/>
  <c r="Q54" i="10"/>
  <c r="Q53" i="10"/>
  <c r="Q68" i="10" s="1"/>
  <c r="Q48" i="10"/>
  <c r="Q63" i="10" s="1"/>
  <c r="Q50" i="12"/>
  <c r="Q65" i="12" s="1"/>
  <c r="Q54" i="12"/>
  <c r="Q69" i="12" s="1"/>
  <c r="Q233" i="10"/>
  <c r="Q249" i="10" s="1"/>
  <c r="Q229" i="10"/>
  <c r="Q245" i="10" s="1"/>
  <c r="Q232" i="10"/>
  <c r="Q248" i="10" s="1"/>
  <c r="Q55" i="10"/>
  <c r="Q49" i="10"/>
  <c r="Q64" i="10" s="1"/>
  <c r="Q227" i="10"/>
  <c r="Q243" i="10" s="1"/>
  <c r="Q52" i="10"/>
  <c r="Q227" i="12"/>
  <c r="Q243" i="12" s="1"/>
  <c r="Q237" i="14"/>
  <c r="R241" i="14" s="1"/>
  <c r="Q235" i="14"/>
  <c r="Q251" i="14" s="1"/>
  <c r="Q234" i="14"/>
  <c r="Q250" i="14" s="1"/>
  <c r="Q229" i="14"/>
  <c r="Q245" i="14" s="1"/>
  <c r="Q233" i="14"/>
  <c r="Q249" i="14" s="1"/>
  <c r="Q51" i="14"/>
  <c r="Q97" i="14" s="1"/>
  <c r="Q44" i="14"/>
  <c r="Q59" i="14" s="1"/>
  <c r="Q54" i="14"/>
  <c r="Q69" i="14" s="1"/>
  <c r="Q232" i="14"/>
  <c r="Q248" i="14" s="1"/>
  <c r="R8" i="10"/>
  <c r="R8" i="11" s="1"/>
  <c r="Q45" i="14"/>
  <c r="Q91" i="14" s="1"/>
  <c r="Q231" i="14"/>
  <c r="Q247" i="14" s="1"/>
  <c r="Q49" i="14"/>
  <c r="Q95" i="14" s="1"/>
  <c r="Q230" i="14"/>
  <c r="Q246" i="14" s="1"/>
  <c r="Q227" i="14"/>
  <c r="Q243" i="14" s="1"/>
  <c r="Q236" i="14"/>
  <c r="Q252" i="14" s="1"/>
  <c r="Q228" i="14"/>
  <c r="Q244" i="14" s="1"/>
  <c r="R7" i="14"/>
  <c r="R8" i="14" s="1"/>
  <c r="Q52" i="14"/>
  <c r="Q98" i="14" s="1"/>
  <c r="Q46" i="14"/>
  <c r="Q92" i="14" s="1"/>
  <c r="Q226" i="14"/>
  <c r="Q242" i="14" s="1"/>
  <c r="Q50" i="14"/>
  <c r="Q96" i="14" s="1"/>
  <c r="Q47" i="14"/>
  <c r="Q93" i="14" s="1"/>
  <c r="Q55" i="14"/>
  <c r="Q70" i="14" s="1"/>
  <c r="Q228" i="12"/>
  <c r="Q244" i="12" s="1"/>
  <c r="Q232" i="12"/>
  <c r="Q248" i="12" s="1"/>
  <c r="Q237" i="12"/>
  <c r="R241" i="12" s="1"/>
  <c r="Q48" i="12"/>
  <c r="Q63" i="12" s="1"/>
  <c r="Q51" i="12"/>
  <c r="Q66" i="12" s="1"/>
  <c r="Q44" i="12"/>
  <c r="Q59" i="12" s="1"/>
  <c r="Q229" i="12"/>
  <c r="Q245" i="12" s="1"/>
  <c r="S193" i="15"/>
  <c r="Q233" i="12"/>
  <c r="Q249" i="12" s="1"/>
  <c r="Q47" i="12"/>
  <c r="Q62" i="12" s="1"/>
  <c r="Q236" i="12"/>
  <c r="Q252" i="12" s="1"/>
  <c r="Q52" i="12"/>
  <c r="Q67" i="12" s="1"/>
  <c r="Q46" i="12"/>
  <c r="Q61" i="12" s="1"/>
  <c r="Q55" i="12"/>
  <c r="Q70" i="12" s="1"/>
  <c r="P60" i="13"/>
  <c r="P244" i="14"/>
  <c r="P240" i="14" s="1"/>
  <c r="P225" i="14"/>
  <c r="R7" i="12"/>
  <c r="R8" i="12" s="1"/>
  <c r="Q6" i="12"/>
  <c r="Q6" i="13" s="1"/>
  <c r="Q49" i="12"/>
  <c r="Q64" i="12" s="1"/>
  <c r="Q234" i="12"/>
  <c r="Q250" i="12" s="1"/>
  <c r="Q226" i="12"/>
  <c r="Q242" i="12" s="1"/>
  <c r="Q230" i="12"/>
  <c r="Q246" i="12" s="1"/>
  <c r="Q53" i="12"/>
  <c r="Q68" i="12" s="1"/>
  <c r="P43" i="14"/>
  <c r="P43" i="10"/>
  <c r="P242" i="10"/>
  <c r="P240" i="10" s="1"/>
  <c r="P225" i="10"/>
  <c r="P58" i="14"/>
  <c r="P99" i="14"/>
  <c r="P91" i="14"/>
  <c r="P95" i="14"/>
  <c r="P93" i="14"/>
  <c r="P90" i="14"/>
  <c r="P96" i="14"/>
  <c r="P101" i="14"/>
  <c r="P98" i="14"/>
  <c r="P94" i="14"/>
  <c r="S202" i="14"/>
  <c r="S201" i="14"/>
  <c r="S200" i="14"/>
  <c r="S199" i="14"/>
  <c r="S198" i="14"/>
  <c r="S197" i="14"/>
  <c r="S196" i="14"/>
  <c r="S195" i="14"/>
  <c r="S194" i="14"/>
  <c r="S193" i="14"/>
  <c r="S192" i="14"/>
  <c r="S134" i="14"/>
  <c r="S130" i="14"/>
  <c r="S126" i="14"/>
  <c r="S132" i="14"/>
  <c r="S123" i="14"/>
  <c r="S87" i="14"/>
  <c r="S125" i="14"/>
  <c r="T1" i="14"/>
  <c r="S131" i="14"/>
  <c r="S31" i="14"/>
  <c r="S29" i="14"/>
  <c r="S28" i="14"/>
  <c r="S27" i="14"/>
  <c r="S26" i="14"/>
  <c r="S25" i="14"/>
  <c r="S24" i="14"/>
  <c r="S23" i="14"/>
  <c r="S22" i="14"/>
  <c r="S21" i="14"/>
  <c r="S20" i="14"/>
  <c r="S129" i="14"/>
  <c r="S30" i="14"/>
  <c r="S133" i="14"/>
  <c r="S128" i="14"/>
  <c r="S127" i="14"/>
  <c r="S124" i="14"/>
  <c r="S41" i="14"/>
  <c r="P100" i="14"/>
  <c r="P97" i="14"/>
  <c r="P92" i="14"/>
  <c r="Q91" i="12"/>
  <c r="P95" i="12"/>
  <c r="P92" i="12"/>
  <c r="P96" i="12"/>
  <c r="P97" i="12"/>
  <c r="P98" i="12"/>
  <c r="P100" i="12"/>
  <c r="P93" i="12"/>
  <c r="P101" i="12"/>
  <c r="P90" i="12"/>
  <c r="P94" i="12"/>
  <c r="P99" i="12"/>
  <c r="P91" i="12"/>
  <c r="S134" i="12"/>
  <c r="S133" i="12"/>
  <c r="S132" i="12"/>
  <c r="S131" i="12"/>
  <c r="S130" i="12"/>
  <c r="S129" i="12"/>
  <c r="S128" i="12"/>
  <c r="S127" i="12"/>
  <c r="S126" i="12"/>
  <c r="S125" i="12"/>
  <c r="S124" i="12"/>
  <c r="S123" i="12"/>
  <c r="S201" i="12"/>
  <c r="S199" i="12"/>
  <c r="S197" i="12"/>
  <c r="S195" i="12"/>
  <c r="S193" i="12"/>
  <c r="S87" i="12"/>
  <c r="S202" i="12"/>
  <c r="S198" i="12"/>
  <c r="S194" i="12"/>
  <c r="S41" i="12"/>
  <c r="S29" i="12"/>
  <c r="S28" i="12"/>
  <c r="S27" i="12"/>
  <c r="S26" i="12"/>
  <c r="S25" i="12"/>
  <c r="S24" i="12"/>
  <c r="S23" i="12"/>
  <c r="S22" i="12"/>
  <c r="S21" i="12"/>
  <c r="S20" i="12"/>
  <c r="T1" i="12"/>
  <c r="S200" i="12"/>
  <c r="S196" i="12"/>
  <c r="S192" i="12"/>
  <c r="S31" i="12"/>
  <c r="S30" i="12"/>
  <c r="R51" i="10"/>
  <c r="R66" i="10" s="1"/>
  <c r="R6" i="10"/>
  <c r="R6" i="11" s="1"/>
  <c r="R49" i="10"/>
  <c r="R229" i="10"/>
  <c r="R245" i="10" s="1"/>
  <c r="R237" i="10"/>
  <c r="S241" i="10" s="1"/>
  <c r="Q62" i="10"/>
  <c r="S134" i="10"/>
  <c r="S133" i="10"/>
  <c r="S132" i="10"/>
  <c r="S131" i="10"/>
  <c r="S130" i="10"/>
  <c r="S129" i="10"/>
  <c r="S128" i="10"/>
  <c r="S127" i="10"/>
  <c r="S126" i="10"/>
  <c r="S125" i="10"/>
  <c r="S124" i="10"/>
  <c r="S123" i="10"/>
  <c r="S202" i="10"/>
  <c r="S201" i="10"/>
  <c r="S200" i="10"/>
  <c r="S199" i="10"/>
  <c r="S198" i="10"/>
  <c r="S197" i="10"/>
  <c r="S196" i="10"/>
  <c r="S195" i="10"/>
  <c r="S194" i="10"/>
  <c r="S193" i="10"/>
  <c r="S192" i="10"/>
  <c r="S7" i="10"/>
  <c r="T1" i="10"/>
  <c r="S20" i="10"/>
  <c r="S22" i="10"/>
  <c r="S87" i="10"/>
  <c r="S31" i="10"/>
  <c r="S30" i="10"/>
  <c r="S29" i="10"/>
  <c r="S28" i="10"/>
  <c r="S27" i="10"/>
  <c r="S26" i="10"/>
  <c r="S25" i="10"/>
  <c r="S24" i="10"/>
  <c r="S23" i="10"/>
  <c r="S41" i="10"/>
  <c r="S21" i="10"/>
  <c r="R46" i="10"/>
  <c r="R54" i="10"/>
  <c r="R234" i="10"/>
  <c r="R250" i="10" s="1"/>
  <c r="Q65" i="10"/>
  <c r="R231" i="10"/>
  <c r="R247" i="10" s="1"/>
  <c r="Q66" i="10"/>
  <c r="R44" i="10"/>
  <c r="R52" i="10"/>
  <c r="R232" i="10"/>
  <c r="R248" i="10" s="1"/>
  <c r="P58" i="10"/>
  <c r="Q242" i="10"/>
  <c r="Q92" i="10" l="1"/>
  <c r="Q91" i="10"/>
  <c r="E34" i="5"/>
  <c r="G33" i="5"/>
  <c r="Q99" i="14"/>
  <c r="S193" i="11"/>
  <c r="S193" i="13"/>
  <c r="R7" i="13"/>
  <c r="S105" i="11"/>
  <c r="Q63" i="14"/>
  <c r="P94" i="10"/>
  <c r="P98" i="10"/>
  <c r="P99" i="10"/>
  <c r="P101" i="10"/>
  <c r="P92" i="10"/>
  <c r="P91" i="10"/>
  <c r="P95" i="10"/>
  <c r="P93" i="10"/>
  <c r="P97" i="10"/>
  <c r="Q96" i="10"/>
  <c r="P100" i="10"/>
  <c r="Q90" i="10"/>
  <c r="Q97" i="10"/>
  <c r="Q93" i="10"/>
  <c r="Q98" i="10"/>
  <c r="Q101" i="10"/>
  <c r="P96" i="10"/>
  <c r="Q100" i="10"/>
  <c r="T1" i="13"/>
  <c r="T1" i="11"/>
  <c r="T193" i="11" s="1"/>
  <c r="T1" i="15"/>
  <c r="T105" i="15" s="1"/>
  <c r="Q66" i="14"/>
  <c r="Q69" i="10"/>
  <c r="Q70" i="10"/>
  <c r="Q100" i="12"/>
  <c r="Q67" i="10"/>
  <c r="Q101" i="14"/>
  <c r="Q60" i="14"/>
  <c r="Q225" i="10"/>
  <c r="Q62" i="11" s="1"/>
  <c r="Q94" i="10"/>
  <c r="Q62" i="14"/>
  <c r="Q67" i="14"/>
  <c r="Q90" i="14"/>
  <c r="Q99" i="10"/>
  <c r="Q100" i="14"/>
  <c r="Q225" i="12"/>
  <c r="Q60" i="13" s="1"/>
  <c r="R7" i="15"/>
  <c r="Q95" i="10"/>
  <c r="Q43" i="10"/>
  <c r="Q240" i="10"/>
  <c r="Q96" i="12"/>
  <c r="Q65" i="14"/>
  <c r="R236" i="10"/>
  <c r="R252" i="10" s="1"/>
  <c r="R48" i="10"/>
  <c r="R94" i="10" s="1"/>
  <c r="R235" i="10"/>
  <c r="R251" i="10" s="1"/>
  <c r="R230" i="10"/>
  <c r="R246" i="10" s="1"/>
  <c r="R50" i="10"/>
  <c r="R96" i="10" s="1"/>
  <c r="R233" i="10"/>
  <c r="R249" i="10" s="1"/>
  <c r="R45" i="10"/>
  <c r="R60" i="10" s="1"/>
  <c r="R55" i="10"/>
  <c r="R101" i="10" s="1"/>
  <c r="R228" i="10"/>
  <c r="R244" i="10" s="1"/>
  <c r="R227" i="10"/>
  <c r="R243" i="10" s="1"/>
  <c r="R226" i="10"/>
  <c r="R242" i="10" s="1"/>
  <c r="R53" i="10"/>
  <c r="R68" i="10" s="1"/>
  <c r="R47" i="10"/>
  <c r="R93" i="10" s="1"/>
  <c r="R8" i="15"/>
  <c r="R47" i="14"/>
  <c r="R93" i="14" s="1"/>
  <c r="S7" i="14"/>
  <c r="S7" i="15" s="1"/>
  <c r="R52" i="14"/>
  <c r="R98" i="14" s="1"/>
  <c r="R51" i="14"/>
  <c r="R97" i="14" s="1"/>
  <c r="R229" i="14"/>
  <c r="R245" i="14" s="1"/>
  <c r="Q225" i="14"/>
  <c r="Q58" i="15" s="1"/>
  <c r="Q64" i="14"/>
  <c r="Q240" i="12"/>
  <c r="Q240" i="14"/>
  <c r="Q61" i="14"/>
  <c r="Q43" i="14"/>
  <c r="Q98" i="12"/>
  <c r="Q99" i="12"/>
  <c r="Q95" i="12"/>
  <c r="Q97" i="12"/>
  <c r="Q90" i="12"/>
  <c r="Q92" i="12"/>
  <c r="Q93" i="12"/>
  <c r="Q43" i="12"/>
  <c r="R8" i="13"/>
  <c r="R230" i="12"/>
  <c r="R246" i="12" s="1"/>
  <c r="R45" i="12"/>
  <c r="R91" i="12" s="1"/>
  <c r="R236" i="12"/>
  <c r="R252" i="12" s="1"/>
  <c r="R48" i="12"/>
  <c r="R94" i="12" s="1"/>
  <c r="R6" i="12"/>
  <c r="R6" i="13" s="1"/>
  <c r="R235" i="12"/>
  <c r="R251" i="12" s="1"/>
  <c r="R232" i="12"/>
  <c r="R248" i="12" s="1"/>
  <c r="R237" i="12"/>
  <c r="S241" i="12" s="1"/>
  <c r="R228" i="12"/>
  <c r="R244" i="12" s="1"/>
  <c r="R226" i="12"/>
  <c r="R44" i="12"/>
  <c r="R229" i="12"/>
  <c r="R245" i="12" s="1"/>
  <c r="R54" i="12"/>
  <c r="R100" i="12" s="1"/>
  <c r="R53" i="12"/>
  <c r="R99" i="12" s="1"/>
  <c r="R55" i="12"/>
  <c r="R101" i="12" s="1"/>
  <c r="R233" i="12"/>
  <c r="R249" i="12" s="1"/>
  <c r="R227" i="12"/>
  <c r="R243" i="12" s="1"/>
  <c r="R51" i="12"/>
  <c r="R97" i="12" s="1"/>
  <c r="R50" i="12"/>
  <c r="R96" i="12" s="1"/>
  <c r="S7" i="12"/>
  <c r="R49" i="12"/>
  <c r="R95" i="12" s="1"/>
  <c r="R47" i="12"/>
  <c r="R93" i="12" s="1"/>
  <c r="R52" i="12"/>
  <c r="R98" i="12" s="1"/>
  <c r="R231" i="12"/>
  <c r="R247" i="12" s="1"/>
  <c r="R234" i="12"/>
  <c r="R250" i="12" s="1"/>
  <c r="R46" i="12"/>
  <c r="R92" i="12" s="1"/>
  <c r="Q94" i="12"/>
  <c r="Q101" i="12"/>
  <c r="P56" i="15"/>
  <c r="P62" i="15"/>
  <c r="P60" i="15"/>
  <c r="P58" i="15"/>
  <c r="R45" i="14"/>
  <c r="R91" i="14" s="1"/>
  <c r="S8" i="10"/>
  <c r="S8" i="11" s="1"/>
  <c r="S7" i="11"/>
  <c r="R54" i="14"/>
  <c r="R100" i="14" s="1"/>
  <c r="R46" i="14"/>
  <c r="R92" i="14" s="1"/>
  <c r="R234" i="14"/>
  <c r="R250" i="14" s="1"/>
  <c r="R48" i="14"/>
  <c r="R94" i="14" s="1"/>
  <c r="R53" i="14"/>
  <c r="R99" i="14" s="1"/>
  <c r="R228" i="14"/>
  <c r="R244" i="14" s="1"/>
  <c r="R233" i="14"/>
  <c r="R249" i="14" s="1"/>
  <c r="R227" i="14"/>
  <c r="R243" i="14" s="1"/>
  <c r="R55" i="14"/>
  <c r="R101" i="14" s="1"/>
  <c r="R44" i="14"/>
  <c r="R59" i="14" s="1"/>
  <c r="R6" i="14"/>
  <c r="R6" i="15" s="1"/>
  <c r="R231" i="14"/>
  <c r="R247" i="14" s="1"/>
  <c r="R232" i="14"/>
  <c r="R248" i="14" s="1"/>
  <c r="R50" i="14"/>
  <c r="R96" i="14" s="1"/>
  <c r="R237" i="14"/>
  <c r="S241" i="14" s="1"/>
  <c r="R236" i="14"/>
  <c r="R252" i="14" s="1"/>
  <c r="R230" i="14"/>
  <c r="R246" i="14" s="1"/>
  <c r="R49" i="14"/>
  <c r="R95" i="14" s="1"/>
  <c r="R226" i="14"/>
  <c r="R242" i="14" s="1"/>
  <c r="R235" i="14"/>
  <c r="R251" i="14" s="1"/>
  <c r="P58" i="11"/>
  <c r="P62" i="11"/>
  <c r="P56" i="11"/>
  <c r="P60" i="11"/>
  <c r="R97" i="10"/>
  <c r="T201" i="14"/>
  <c r="T197" i="14"/>
  <c r="T193" i="14"/>
  <c r="T133" i="14"/>
  <c r="T129" i="14"/>
  <c r="T125" i="14"/>
  <c r="T202" i="14"/>
  <c r="T198" i="14"/>
  <c r="T194" i="14"/>
  <c r="T192" i="14"/>
  <c r="T195" i="14"/>
  <c r="T128" i="14"/>
  <c r="T126" i="14"/>
  <c r="T31" i="14"/>
  <c r="T30" i="14"/>
  <c r="T29" i="14"/>
  <c r="T28" i="14"/>
  <c r="T27" i="14"/>
  <c r="T26" i="14"/>
  <c r="T25" i="14"/>
  <c r="T24" i="14"/>
  <c r="T23" i="14"/>
  <c r="T22" i="14"/>
  <c r="T21" i="14"/>
  <c r="T20" i="14"/>
  <c r="U1" i="14"/>
  <c r="T196" i="14"/>
  <c r="T199" i="14"/>
  <c r="T200" i="14"/>
  <c r="T131" i="14"/>
  <c r="T130" i="14"/>
  <c r="T123" i="14"/>
  <c r="T127" i="14"/>
  <c r="T124" i="14"/>
  <c r="T41" i="14"/>
  <c r="T134" i="14"/>
  <c r="T87" i="14"/>
  <c r="T132" i="14"/>
  <c r="P89" i="14"/>
  <c r="P89" i="12"/>
  <c r="T202" i="12"/>
  <c r="T201" i="12"/>
  <c r="T200" i="12"/>
  <c r="T199" i="12"/>
  <c r="T198" i="12"/>
  <c r="T197" i="12"/>
  <c r="T196" i="12"/>
  <c r="T195" i="12"/>
  <c r="T194" i="12"/>
  <c r="T193" i="12"/>
  <c r="T192" i="12"/>
  <c r="T134" i="12"/>
  <c r="T130" i="12"/>
  <c r="T126" i="12"/>
  <c r="T133" i="12"/>
  <c r="T129" i="12"/>
  <c r="T125" i="12"/>
  <c r="T87" i="12"/>
  <c r="T132" i="12"/>
  <c r="T124" i="12"/>
  <c r="T128" i="12"/>
  <c r="T31" i="12"/>
  <c r="T30" i="12"/>
  <c r="T29" i="12"/>
  <c r="U1" i="12"/>
  <c r="T131" i="12"/>
  <c r="T127" i="12"/>
  <c r="T123" i="12"/>
  <c r="T41" i="12"/>
  <c r="T28" i="12"/>
  <c r="T27" i="12"/>
  <c r="T26" i="12"/>
  <c r="T25" i="12"/>
  <c r="T24" i="12"/>
  <c r="T23" i="12"/>
  <c r="T22" i="12"/>
  <c r="T21" i="12"/>
  <c r="T20" i="12"/>
  <c r="Q58" i="12"/>
  <c r="S55" i="10"/>
  <c r="S101" i="10" s="1"/>
  <c r="R61" i="10"/>
  <c r="R92" i="10"/>
  <c r="R69" i="10"/>
  <c r="R100" i="10"/>
  <c r="R64" i="10"/>
  <c r="R95" i="10"/>
  <c r="R90" i="10"/>
  <c r="R59" i="10"/>
  <c r="R98" i="10"/>
  <c r="R67" i="10"/>
  <c r="T202" i="10"/>
  <c r="T201" i="10"/>
  <c r="T200" i="10"/>
  <c r="T199" i="10"/>
  <c r="T198" i="10"/>
  <c r="T197" i="10"/>
  <c r="T196" i="10"/>
  <c r="T195" i="10"/>
  <c r="T194" i="10"/>
  <c r="T193" i="10"/>
  <c r="T192" i="10"/>
  <c r="T134" i="10"/>
  <c r="T130" i="10"/>
  <c r="T129" i="10"/>
  <c r="T128" i="10"/>
  <c r="T124" i="10"/>
  <c r="U1" i="10"/>
  <c r="T132" i="10"/>
  <c r="T127" i="10"/>
  <c r="T123" i="10"/>
  <c r="T41" i="10"/>
  <c r="T31" i="10"/>
  <c r="T30" i="10"/>
  <c r="T29" i="10"/>
  <c r="T28" i="10"/>
  <c r="T27" i="10"/>
  <c r="T26" i="10"/>
  <c r="T25" i="10"/>
  <c r="T24" i="10"/>
  <c r="T23" i="10"/>
  <c r="T22" i="10"/>
  <c r="T21" i="10"/>
  <c r="T20" i="10"/>
  <c r="T125" i="10"/>
  <c r="T87" i="10"/>
  <c r="T126" i="10"/>
  <c r="T133" i="10"/>
  <c r="T131" i="10"/>
  <c r="T193" i="13" l="1"/>
  <c r="E35" i="5"/>
  <c r="G35" i="5" s="1"/>
  <c r="G34" i="5"/>
  <c r="T105" i="11"/>
  <c r="T105" i="13"/>
  <c r="Q58" i="13"/>
  <c r="T193" i="15"/>
  <c r="Q60" i="11"/>
  <c r="Q56" i="11"/>
  <c r="P89" i="10"/>
  <c r="S49" i="10"/>
  <c r="S95" i="10" s="1"/>
  <c r="S50" i="10"/>
  <c r="S96" i="10" s="1"/>
  <c r="U1" i="13"/>
  <c r="U105" i="13" s="1"/>
  <c r="U1" i="15"/>
  <c r="S230" i="10"/>
  <c r="S246" i="10" s="1"/>
  <c r="U1" i="11"/>
  <c r="U193" i="11" s="1"/>
  <c r="S48" i="10"/>
  <c r="S94" i="10" s="1"/>
  <c r="S54" i="10"/>
  <c r="S100" i="10" s="1"/>
  <c r="Q62" i="13"/>
  <c r="Q56" i="13"/>
  <c r="R65" i="10"/>
  <c r="Q58" i="10"/>
  <c r="R62" i="10"/>
  <c r="R91" i="10"/>
  <c r="R62" i="14"/>
  <c r="Q89" i="10"/>
  <c r="S237" i="10"/>
  <c r="T241" i="10" s="1"/>
  <c r="S6" i="10"/>
  <c r="S6" i="11" s="1"/>
  <c r="S47" i="10"/>
  <c r="S93" i="10" s="1"/>
  <c r="Q89" i="14"/>
  <c r="Q58" i="11"/>
  <c r="R225" i="12"/>
  <c r="R60" i="13" s="1"/>
  <c r="S236" i="10"/>
  <c r="S252" i="10" s="1"/>
  <c r="S229" i="10"/>
  <c r="S245" i="10" s="1"/>
  <c r="S235" i="10"/>
  <c r="S251" i="10" s="1"/>
  <c r="R66" i="14"/>
  <c r="R99" i="10"/>
  <c r="T7" i="10"/>
  <c r="T7" i="11" s="1"/>
  <c r="R225" i="10"/>
  <c r="R58" i="11" s="1"/>
  <c r="S234" i="10"/>
  <c r="S250" i="10" s="1"/>
  <c r="S52" i="10"/>
  <c r="S98" i="10" s="1"/>
  <c r="S226" i="10"/>
  <c r="S242" i="10" s="1"/>
  <c r="S53" i="10"/>
  <c r="S99" i="10" s="1"/>
  <c r="S228" i="10"/>
  <c r="S244" i="10" s="1"/>
  <c r="S231" i="10"/>
  <c r="S247" i="10" s="1"/>
  <c r="Q58" i="14"/>
  <c r="S46" i="10"/>
  <c r="S92" i="10" s="1"/>
  <c r="S44" i="10"/>
  <c r="S59" i="10" s="1"/>
  <c r="S227" i="10"/>
  <c r="S243" i="10" s="1"/>
  <c r="S45" i="10"/>
  <c r="S91" i="10" s="1"/>
  <c r="S233" i="10"/>
  <c r="S249" i="10" s="1"/>
  <c r="S51" i="10"/>
  <c r="S97" i="10" s="1"/>
  <c r="S232" i="10"/>
  <c r="S248" i="10" s="1"/>
  <c r="S8" i="14"/>
  <c r="S232" i="14" s="1"/>
  <c r="S248" i="14" s="1"/>
  <c r="Q56" i="15"/>
  <c r="R240" i="10"/>
  <c r="Q60" i="15"/>
  <c r="Q62" i="15"/>
  <c r="R43" i="10"/>
  <c r="R63" i="10"/>
  <c r="R70" i="10"/>
  <c r="R225" i="14"/>
  <c r="R58" i="15" s="1"/>
  <c r="R242" i="12"/>
  <c r="R240" i="12" s="1"/>
  <c r="R67" i="14"/>
  <c r="R66" i="12"/>
  <c r="R62" i="12"/>
  <c r="R69" i="12"/>
  <c r="R64" i="12"/>
  <c r="R70" i="12"/>
  <c r="R61" i="12"/>
  <c r="R63" i="12"/>
  <c r="R43" i="12"/>
  <c r="R90" i="12"/>
  <c r="R89" i="12" s="1"/>
  <c r="R60" i="14"/>
  <c r="R59" i="12"/>
  <c r="R60" i="12"/>
  <c r="Q89" i="12"/>
  <c r="R65" i="12"/>
  <c r="R68" i="12"/>
  <c r="R67" i="12"/>
  <c r="S7" i="13"/>
  <c r="S8" i="12"/>
  <c r="R70" i="14"/>
  <c r="R68" i="14"/>
  <c r="R90" i="14"/>
  <c r="R89" i="14" s="1"/>
  <c r="R63" i="14"/>
  <c r="R43" i="14"/>
  <c r="R69" i="14"/>
  <c r="R61" i="14"/>
  <c r="R240" i="14"/>
  <c r="R64" i="14"/>
  <c r="R65" i="14"/>
  <c r="U200" i="14"/>
  <c r="U196" i="14"/>
  <c r="U192" i="14"/>
  <c r="U132" i="14"/>
  <c r="U128" i="14"/>
  <c r="U124" i="14"/>
  <c r="U87" i="14"/>
  <c r="U201" i="14"/>
  <c r="U197" i="14"/>
  <c r="U195" i="14"/>
  <c r="U194" i="14"/>
  <c r="U199" i="14"/>
  <c r="U198" i="14"/>
  <c r="U193" i="14"/>
  <c r="U133" i="14"/>
  <c r="U131" i="14"/>
  <c r="U41" i="14"/>
  <c r="U202" i="14"/>
  <c r="U134" i="14"/>
  <c r="U31" i="14"/>
  <c r="U30" i="14"/>
  <c r="U29" i="14"/>
  <c r="U127" i="14"/>
  <c r="U28" i="14"/>
  <c r="U27" i="14"/>
  <c r="U26" i="14"/>
  <c r="U25" i="14"/>
  <c r="U24" i="14"/>
  <c r="U23" i="14"/>
  <c r="U22" i="14"/>
  <c r="U21" i="14"/>
  <c r="U20" i="14"/>
  <c r="U130" i="14"/>
  <c r="U126" i="14"/>
  <c r="U125" i="14"/>
  <c r="U123" i="14"/>
  <c r="V1" i="14"/>
  <c r="U129" i="14"/>
  <c r="U202" i="12"/>
  <c r="U201" i="12"/>
  <c r="U200" i="12"/>
  <c r="U199" i="12"/>
  <c r="U198" i="12"/>
  <c r="U197" i="12"/>
  <c r="U196" i="12"/>
  <c r="U195" i="12"/>
  <c r="U194" i="12"/>
  <c r="U193" i="12"/>
  <c r="U192" i="12"/>
  <c r="U133" i="12"/>
  <c r="U129" i="12"/>
  <c r="U125" i="12"/>
  <c r="U87" i="12"/>
  <c r="U132" i="12"/>
  <c r="U128" i="12"/>
  <c r="U124" i="12"/>
  <c r="U31" i="12"/>
  <c r="U30" i="12"/>
  <c r="U29" i="12"/>
  <c r="U28" i="12"/>
  <c r="U27" i="12"/>
  <c r="U26" i="12"/>
  <c r="U25" i="12"/>
  <c r="U24" i="12"/>
  <c r="U23" i="12"/>
  <c r="U22" i="12"/>
  <c r="U21" i="12"/>
  <c r="U20" i="12"/>
  <c r="V1" i="12"/>
  <c r="U131" i="12"/>
  <c r="U127" i="12"/>
  <c r="U123" i="12"/>
  <c r="U41" i="12"/>
  <c r="U134" i="12"/>
  <c r="U130" i="12"/>
  <c r="U126" i="12"/>
  <c r="S65" i="10"/>
  <c r="U202" i="10"/>
  <c r="U201" i="10"/>
  <c r="U200" i="10"/>
  <c r="U199" i="10"/>
  <c r="U198" i="10"/>
  <c r="U197" i="10"/>
  <c r="U196" i="10"/>
  <c r="U195" i="10"/>
  <c r="U194" i="10"/>
  <c r="U193" i="10"/>
  <c r="U192" i="10"/>
  <c r="U133" i="10"/>
  <c r="U129" i="10"/>
  <c r="U134" i="10"/>
  <c r="U132" i="10"/>
  <c r="U127" i="10"/>
  <c r="U123" i="10"/>
  <c r="U41" i="10"/>
  <c r="U31" i="10"/>
  <c r="U30" i="10"/>
  <c r="U29" i="10"/>
  <c r="U28" i="10"/>
  <c r="U27" i="10"/>
  <c r="U26" i="10"/>
  <c r="U25" i="10"/>
  <c r="U24" i="10"/>
  <c r="U23" i="10"/>
  <c r="U22" i="10"/>
  <c r="U21" i="10"/>
  <c r="U20" i="10"/>
  <c r="U130" i="10"/>
  <c r="U126" i="10"/>
  <c r="U87" i="10"/>
  <c r="U128" i="10"/>
  <c r="V1" i="10"/>
  <c r="U131" i="10"/>
  <c r="U125" i="10"/>
  <c r="U124" i="10"/>
  <c r="S70" i="10"/>
  <c r="R56" i="11" l="1"/>
  <c r="R58" i="13"/>
  <c r="R56" i="13"/>
  <c r="U193" i="15"/>
  <c r="U105" i="11"/>
  <c r="U193" i="13"/>
  <c r="U105" i="15"/>
  <c r="S235" i="14"/>
  <c r="S251" i="14" s="1"/>
  <c r="S233" i="14"/>
  <c r="S249" i="14" s="1"/>
  <c r="S236" i="14"/>
  <c r="S252" i="14" s="1"/>
  <c r="S8" i="15"/>
  <c r="S54" i="14"/>
  <c r="S100" i="14" s="1"/>
  <c r="S227" i="14"/>
  <c r="S243" i="14" s="1"/>
  <c r="R62" i="15"/>
  <c r="S53" i="14"/>
  <c r="S99" i="14" s="1"/>
  <c r="S234" i="14"/>
  <c r="S250" i="14" s="1"/>
  <c r="S64" i="10"/>
  <c r="S63" i="10"/>
  <c r="S69" i="10"/>
  <c r="S49" i="14"/>
  <c r="S95" i="14" s="1"/>
  <c r="S50" i="14"/>
  <c r="S96" i="14" s="1"/>
  <c r="V1" i="13"/>
  <c r="V193" i="13" s="1"/>
  <c r="V1" i="15"/>
  <c r="V105" i="15" s="1"/>
  <c r="S55" i="14"/>
  <c r="S101" i="14" s="1"/>
  <c r="S48" i="14"/>
  <c r="S94" i="14" s="1"/>
  <c r="S237" i="14"/>
  <c r="T241" i="14" s="1"/>
  <c r="V1" i="11"/>
  <c r="V105" i="11" s="1"/>
  <c r="R62" i="13"/>
  <c r="S225" i="10"/>
  <c r="S60" i="11" s="1"/>
  <c r="T8" i="10"/>
  <c r="T231" i="10" s="1"/>
  <c r="T247" i="10" s="1"/>
  <c r="S68" i="10"/>
  <c r="S60" i="10"/>
  <c r="R89" i="10"/>
  <c r="R60" i="11"/>
  <c r="R56" i="15"/>
  <c r="S231" i="14"/>
  <c r="S247" i="14" s="1"/>
  <c r="S45" i="14"/>
  <c r="S91" i="14" s="1"/>
  <c r="S51" i="14"/>
  <c r="S97" i="14" s="1"/>
  <c r="T7" i="14"/>
  <c r="S44" i="14"/>
  <c r="S90" i="14" s="1"/>
  <c r="R62" i="11"/>
  <c r="R60" i="15"/>
  <c r="S62" i="10"/>
  <c r="S61" i="10"/>
  <c r="S46" i="14"/>
  <c r="S92" i="14" s="1"/>
  <c r="S228" i="14"/>
  <c r="S244" i="14" s="1"/>
  <c r="S52" i="14"/>
  <c r="S98" i="14" s="1"/>
  <c r="S230" i="14"/>
  <c r="S246" i="14" s="1"/>
  <c r="S226" i="14"/>
  <c r="S242" i="14" s="1"/>
  <c r="S47" i="14"/>
  <c r="S93" i="14" s="1"/>
  <c r="S66" i="10"/>
  <c r="S90" i="10"/>
  <c r="S89" i="10" s="1"/>
  <c r="S43" i="10"/>
  <c r="R58" i="10"/>
  <c r="S240" i="10"/>
  <c r="S67" i="10"/>
  <c r="S6" i="14"/>
  <c r="S6" i="15" s="1"/>
  <c r="S229" i="14"/>
  <c r="S245" i="14" s="1"/>
  <c r="S229" i="12"/>
  <c r="S245" i="12" s="1"/>
  <c r="S50" i="12"/>
  <c r="S228" i="12"/>
  <c r="S244" i="12" s="1"/>
  <c r="S47" i="12"/>
  <c r="S227" i="12"/>
  <c r="S243" i="12" s="1"/>
  <c r="S233" i="12"/>
  <c r="S249" i="12" s="1"/>
  <c r="S8" i="13"/>
  <c r="S237" i="12"/>
  <c r="T241" i="12" s="1"/>
  <c r="S44" i="12"/>
  <c r="S232" i="12"/>
  <c r="S248" i="12" s="1"/>
  <c r="S226" i="12"/>
  <c r="S231" i="12"/>
  <c r="S247" i="12" s="1"/>
  <c r="S48" i="12"/>
  <c r="S55" i="12"/>
  <c r="S51" i="12"/>
  <c r="S49" i="12"/>
  <c r="S54" i="12"/>
  <c r="S45" i="12"/>
  <c r="S236" i="12"/>
  <c r="S252" i="12" s="1"/>
  <c r="S52" i="12"/>
  <c r="S230" i="12"/>
  <c r="S246" i="12" s="1"/>
  <c r="T7" i="12"/>
  <c r="S235" i="12"/>
  <c r="S251" i="12" s="1"/>
  <c r="S46" i="12"/>
  <c r="S6" i="12"/>
  <c r="S6" i="13" s="1"/>
  <c r="S53" i="12"/>
  <c r="S234" i="12"/>
  <c r="S250" i="12" s="1"/>
  <c r="R58" i="12"/>
  <c r="R58" i="14"/>
  <c r="V105" i="13"/>
  <c r="V134" i="14"/>
  <c r="V133" i="14"/>
  <c r="V132" i="14"/>
  <c r="V131" i="14"/>
  <c r="V130" i="14"/>
  <c r="V129" i="14"/>
  <c r="V128" i="14"/>
  <c r="V127" i="14"/>
  <c r="V126" i="14"/>
  <c r="V125" i="14"/>
  <c r="V124" i="14"/>
  <c r="V123" i="14"/>
  <c r="V199" i="14"/>
  <c r="V195" i="14"/>
  <c r="V200" i="14"/>
  <c r="V196" i="14"/>
  <c r="V198" i="14"/>
  <c r="V193" i="14"/>
  <c r="V202" i="14"/>
  <c r="V197" i="14"/>
  <c r="V201" i="14"/>
  <c r="V194" i="14"/>
  <c r="V192" i="14"/>
  <c r="V87" i="14"/>
  <c r="V41" i="14"/>
  <c r="V31" i="14"/>
  <c r="V29" i="14"/>
  <c r="V28" i="14"/>
  <c r="V27" i="14"/>
  <c r="V26" i="14"/>
  <c r="V25" i="14"/>
  <c r="V24" i="14"/>
  <c r="V23" i="14"/>
  <c r="V22" i="14"/>
  <c r="V21" i="14"/>
  <c r="V20" i="14"/>
  <c r="V30" i="14"/>
  <c r="W1" i="14"/>
  <c r="V87" i="12"/>
  <c r="V201" i="12"/>
  <c r="V199" i="12"/>
  <c r="V197" i="12"/>
  <c r="V195" i="12"/>
  <c r="V193" i="12"/>
  <c r="V132" i="12"/>
  <c r="V128" i="12"/>
  <c r="V124" i="12"/>
  <c r="V131" i="12"/>
  <c r="V127" i="12"/>
  <c r="V123" i="12"/>
  <c r="V41" i="12"/>
  <c r="V196" i="12"/>
  <c r="V194" i="12"/>
  <c r="V126" i="12"/>
  <c r="V202" i="12"/>
  <c r="V200" i="12"/>
  <c r="V198" i="12"/>
  <c r="V192" i="12"/>
  <c r="V134" i="12"/>
  <c r="V130" i="12"/>
  <c r="V133" i="12"/>
  <c r="V129" i="12"/>
  <c r="V125" i="12"/>
  <c r="V31" i="12"/>
  <c r="V30" i="12"/>
  <c r="V28" i="12"/>
  <c r="V27" i="12"/>
  <c r="V26" i="12"/>
  <c r="V25" i="12"/>
  <c r="V24" i="12"/>
  <c r="V23" i="12"/>
  <c r="V22" i="12"/>
  <c r="V21" i="12"/>
  <c r="V20" i="12"/>
  <c r="W1" i="12"/>
  <c r="V29" i="12"/>
  <c r="V132" i="10"/>
  <c r="V202" i="10"/>
  <c r="V201" i="10"/>
  <c r="V200" i="10"/>
  <c r="V199" i="10"/>
  <c r="V198" i="10"/>
  <c r="V197" i="10"/>
  <c r="V196" i="10"/>
  <c r="V195" i="10"/>
  <c r="V130" i="10"/>
  <c r="V126" i="10"/>
  <c r="V87" i="10"/>
  <c r="V131" i="10"/>
  <c r="V125" i="10"/>
  <c r="V128" i="10"/>
  <c r="V31" i="10"/>
  <c r="V30" i="10"/>
  <c r="V29" i="10"/>
  <c r="V28" i="10"/>
  <c r="V27" i="10"/>
  <c r="V26" i="10"/>
  <c r="V25" i="10"/>
  <c r="V24" i="10"/>
  <c r="V23" i="10"/>
  <c r="W1" i="10"/>
  <c r="V20" i="10"/>
  <c r="V194" i="10"/>
  <c r="V193" i="10"/>
  <c r="V192" i="10"/>
  <c r="V127" i="10"/>
  <c r="V41" i="10"/>
  <c r="V22" i="10"/>
  <c r="V133" i="10"/>
  <c r="V129" i="10"/>
  <c r="V124" i="10"/>
  <c r="V21" i="10"/>
  <c r="V134" i="10"/>
  <c r="V123" i="10"/>
  <c r="T44" i="10" l="1"/>
  <c r="T59" i="10" s="1"/>
  <c r="T228" i="10"/>
  <c r="T244" i="10" s="1"/>
  <c r="T229" i="10"/>
  <c r="T245" i="10" s="1"/>
  <c r="V193" i="15"/>
  <c r="V193" i="11"/>
  <c r="S68" i="14"/>
  <c r="T47" i="10"/>
  <c r="T93" i="10" s="1"/>
  <c r="S69" i="14"/>
  <c r="T53" i="10"/>
  <c r="T68" i="10" s="1"/>
  <c r="T54" i="10"/>
  <c r="T100" i="10" s="1"/>
  <c r="T230" i="10"/>
  <c r="T246" i="10" s="1"/>
  <c r="S58" i="11"/>
  <c r="T235" i="10"/>
  <c r="T251" i="10" s="1"/>
  <c r="S62" i="11"/>
  <c r="T6" i="10"/>
  <c r="T6" i="11" s="1"/>
  <c r="T233" i="10"/>
  <c r="T249" i="10" s="1"/>
  <c r="S240" i="14"/>
  <c r="S64" i="14"/>
  <c r="S70" i="14"/>
  <c r="S63" i="14"/>
  <c r="S65" i="14"/>
  <c r="W1" i="11"/>
  <c r="W1" i="15"/>
  <c r="W105" i="15" s="1"/>
  <c r="W1" i="13"/>
  <c r="T8" i="11"/>
  <c r="T49" i="10"/>
  <c r="T50" i="10"/>
  <c r="S56" i="11"/>
  <c r="T236" i="10"/>
  <c r="T252" i="10" s="1"/>
  <c r="U7" i="10"/>
  <c r="T45" i="10"/>
  <c r="T60" i="10" s="1"/>
  <c r="T232" i="10"/>
  <c r="T248" i="10" s="1"/>
  <c r="T226" i="10"/>
  <c r="T242" i="10" s="1"/>
  <c r="T46" i="10"/>
  <c r="T92" i="10" s="1"/>
  <c r="T237" i="10"/>
  <c r="U241" i="10" s="1"/>
  <c r="T55" i="10"/>
  <c r="T101" i="10" s="1"/>
  <c r="T227" i="10"/>
  <c r="T243" i="10" s="1"/>
  <c r="T51" i="10"/>
  <c r="T97" i="10" s="1"/>
  <c r="T234" i="10"/>
  <c r="T250" i="10" s="1"/>
  <c r="T48" i="10"/>
  <c r="T94" i="10" s="1"/>
  <c r="T52" i="10"/>
  <c r="T98" i="10" s="1"/>
  <c r="S61" i="14"/>
  <c r="S60" i="14"/>
  <c r="S89" i="14"/>
  <c r="S66" i="14"/>
  <c r="S62" i="14"/>
  <c r="S58" i="10"/>
  <c r="S67" i="14"/>
  <c r="S59" i="14"/>
  <c r="S43" i="14"/>
  <c r="T8" i="14"/>
  <c r="T7" i="15"/>
  <c r="S225" i="14"/>
  <c r="S60" i="15" s="1"/>
  <c r="S100" i="12"/>
  <c r="S69" i="12"/>
  <c r="S59" i="12"/>
  <c r="S43" i="12"/>
  <c r="S90" i="12"/>
  <c r="S92" i="12"/>
  <c r="S61" i="12"/>
  <c r="S98" i="12"/>
  <c r="S67" i="12"/>
  <c r="S64" i="12"/>
  <c r="S95" i="12"/>
  <c r="S93" i="12"/>
  <c r="S62" i="12"/>
  <c r="S66" i="12"/>
  <c r="S97" i="12"/>
  <c r="S225" i="12"/>
  <c r="S242" i="12"/>
  <c r="S240" i="12" s="1"/>
  <c r="S94" i="12"/>
  <c r="S63" i="12"/>
  <c r="S99" i="12"/>
  <c r="S68" i="12"/>
  <c r="T7" i="13"/>
  <c r="T8" i="12"/>
  <c r="S91" i="12"/>
  <c r="S60" i="12"/>
  <c r="S101" i="12"/>
  <c r="S70" i="12"/>
  <c r="S65" i="12"/>
  <c r="S96" i="12"/>
  <c r="W202" i="14"/>
  <c r="W201" i="14"/>
  <c r="W200" i="14"/>
  <c r="W199" i="14"/>
  <c r="W198" i="14"/>
  <c r="W197" i="14"/>
  <c r="W196" i="14"/>
  <c r="W195" i="14"/>
  <c r="W194" i="14"/>
  <c r="W193" i="14"/>
  <c r="W192" i="14"/>
  <c r="W131" i="14"/>
  <c r="W127" i="14"/>
  <c r="W123" i="14"/>
  <c r="W134" i="14"/>
  <c r="W129" i="14"/>
  <c r="W124" i="14"/>
  <c r="W133" i="14"/>
  <c r="W130" i="14"/>
  <c r="W126" i="14"/>
  <c r="W41" i="14"/>
  <c r="X1" i="14"/>
  <c r="W132" i="14"/>
  <c r="W128" i="14"/>
  <c r="W30" i="14"/>
  <c r="W31" i="14"/>
  <c r="W29" i="14"/>
  <c r="W125" i="14"/>
  <c r="W87" i="14"/>
  <c r="W28" i="14"/>
  <c r="W27" i="14"/>
  <c r="W26" i="14"/>
  <c r="W25" i="14"/>
  <c r="W24" i="14"/>
  <c r="W23" i="14"/>
  <c r="W22" i="14"/>
  <c r="W21" i="14"/>
  <c r="W20" i="14"/>
  <c r="W134" i="12"/>
  <c r="W133" i="12"/>
  <c r="W132" i="12"/>
  <c r="W131" i="12"/>
  <c r="W130" i="12"/>
  <c r="W129" i="12"/>
  <c r="W128" i="12"/>
  <c r="W127" i="12"/>
  <c r="W126" i="12"/>
  <c r="W125" i="12"/>
  <c r="W124" i="12"/>
  <c r="W123" i="12"/>
  <c r="W202" i="12"/>
  <c r="W200" i="12"/>
  <c r="W198" i="12"/>
  <c r="W196" i="12"/>
  <c r="W194" i="12"/>
  <c r="W192" i="12"/>
  <c r="W201" i="12"/>
  <c r="W197" i="12"/>
  <c r="W193" i="12"/>
  <c r="W31" i="12"/>
  <c r="W22" i="12"/>
  <c r="W20" i="12"/>
  <c r="W87" i="12"/>
  <c r="W30" i="12"/>
  <c r="W28" i="12"/>
  <c r="W27" i="12"/>
  <c r="W26" i="12"/>
  <c r="W25" i="12"/>
  <c r="W24" i="12"/>
  <c r="W23" i="12"/>
  <c r="W21" i="12"/>
  <c r="X1" i="12"/>
  <c r="W199" i="12"/>
  <c r="W195" i="12"/>
  <c r="W41" i="12"/>
  <c r="W29" i="12"/>
  <c r="W134" i="10"/>
  <c r="W133" i="10"/>
  <c r="W132" i="10"/>
  <c r="W131" i="10"/>
  <c r="W130" i="10"/>
  <c r="W129" i="10"/>
  <c r="W128" i="10"/>
  <c r="W127" i="10"/>
  <c r="W126" i="10"/>
  <c r="W125" i="10"/>
  <c r="W124" i="10"/>
  <c r="W123" i="10"/>
  <c r="W201" i="10"/>
  <c r="W197" i="10"/>
  <c r="W199" i="10"/>
  <c r="W195" i="10"/>
  <c r="W200" i="10"/>
  <c r="W196" i="10"/>
  <c r="W194" i="10"/>
  <c r="W193" i="10"/>
  <c r="W192" i="10"/>
  <c r="X1" i="10"/>
  <c r="W202" i="10"/>
  <c r="W198" i="10"/>
  <c r="W41" i="10"/>
  <c r="W22" i="10"/>
  <c r="W87" i="10"/>
  <c r="W21" i="10"/>
  <c r="W20" i="10"/>
  <c r="W31" i="10"/>
  <c r="W30" i="10"/>
  <c r="W29" i="10"/>
  <c r="W28" i="10"/>
  <c r="W27" i="10"/>
  <c r="W26" i="10"/>
  <c r="W25" i="10"/>
  <c r="W24" i="10"/>
  <c r="W23" i="10"/>
  <c r="T90" i="10" l="1"/>
  <c r="W193" i="11"/>
  <c r="T69" i="10"/>
  <c r="T62" i="10"/>
  <c r="W193" i="15"/>
  <c r="T99" i="10"/>
  <c r="W105" i="11"/>
  <c r="T240" i="10"/>
  <c r="W193" i="13"/>
  <c r="X1" i="15"/>
  <c r="X193" i="15" s="1"/>
  <c r="X1" i="11"/>
  <c r="X193" i="11" s="1"/>
  <c r="W105" i="13"/>
  <c r="T225" i="10"/>
  <c r="T58" i="11" s="1"/>
  <c r="X1" i="13"/>
  <c r="X105" i="13" s="1"/>
  <c r="T67" i="10"/>
  <c r="T66" i="10"/>
  <c r="T61" i="10"/>
  <c r="T91" i="10"/>
  <c r="T63" i="10"/>
  <c r="T96" i="10"/>
  <c r="T65" i="10"/>
  <c r="U8" i="10"/>
  <c r="U7" i="11"/>
  <c r="T95" i="10"/>
  <c r="T64" i="10"/>
  <c r="T70" i="10"/>
  <c r="T43" i="10"/>
  <c r="S58" i="14"/>
  <c r="T49" i="14"/>
  <c r="T227" i="14"/>
  <c r="T243" i="14" s="1"/>
  <c r="T55" i="14"/>
  <c r="T54" i="14"/>
  <c r="U7" i="14"/>
  <c r="T45" i="14"/>
  <c r="T8" i="15"/>
  <c r="T229" i="14"/>
  <c r="T245" i="14" s="1"/>
  <c r="T47" i="14"/>
  <c r="T48" i="14"/>
  <c r="T235" i="14"/>
  <c r="T251" i="14" s="1"/>
  <c r="T237" i="14"/>
  <c r="U241" i="14" s="1"/>
  <c r="T232" i="14"/>
  <c r="T248" i="14" s="1"/>
  <c r="T231" i="14"/>
  <c r="T247" i="14" s="1"/>
  <c r="T46" i="14"/>
  <c r="T52" i="14"/>
  <c r="T230" i="14"/>
  <c r="T246" i="14" s="1"/>
  <c r="T51" i="14"/>
  <c r="T53" i="14"/>
  <c r="T234" i="14"/>
  <c r="T250" i="14" s="1"/>
  <c r="T44" i="14"/>
  <c r="T228" i="14"/>
  <c r="T244" i="14" s="1"/>
  <c r="T236" i="14"/>
  <c r="T252" i="14" s="1"/>
  <c r="T233" i="14"/>
  <c r="T249" i="14" s="1"/>
  <c r="T6" i="14"/>
  <c r="T6" i="15" s="1"/>
  <c r="T226" i="14"/>
  <c r="T50" i="14"/>
  <c r="S62" i="15"/>
  <c r="S56" i="15"/>
  <c r="S58" i="15"/>
  <c r="T56" i="11"/>
  <c r="S58" i="12"/>
  <c r="S58" i="13"/>
  <c r="S56" i="13"/>
  <c r="S62" i="13"/>
  <c r="S60" i="13"/>
  <c r="T44" i="12"/>
  <c r="T46" i="12"/>
  <c r="T226" i="12"/>
  <c r="T45" i="12"/>
  <c r="T227" i="12"/>
  <c r="T243" i="12" s="1"/>
  <c r="T47" i="12"/>
  <c r="T237" i="12"/>
  <c r="U241" i="12" s="1"/>
  <c r="T230" i="12"/>
  <c r="T246" i="12" s="1"/>
  <c r="T50" i="12"/>
  <c r="T234" i="12"/>
  <c r="T250" i="12" s="1"/>
  <c r="T6" i="12"/>
  <c r="T6" i="13" s="1"/>
  <c r="T228" i="12"/>
  <c r="T244" i="12" s="1"/>
  <c r="T53" i="12"/>
  <c r="T235" i="12"/>
  <c r="T251" i="12" s="1"/>
  <c r="T236" i="12"/>
  <c r="T252" i="12" s="1"/>
  <c r="T55" i="12"/>
  <c r="T229" i="12"/>
  <c r="T245" i="12" s="1"/>
  <c r="T49" i="12"/>
  <c r="T52" i="12"/>
  <c r="T233" i="12"/>
  <c r="T249" i="12" s="1"/>
  <c r="U7" i="12"/>
  <c r="T232" i="12"/>
  <c r="T248" i="12" s="1"/>
  <c r="T51" i="12"/>
  <c r="T48" i="12"/>
  <c r="T54" i="12"/>
  <c r="T231" i="12"/>
  <c r="T247" i="12" s="1"/>
  <c r="T8" i="13"/>
  <c r="S89" i="12"/>
  <c r="X202" i="14"/>
  <c r="X198" i="14"/>
  <c r="X194" i="14"/>
  <c r="X134" i="14"/>
  <c r="X130" i="14"/>
  <c r="X126" i="14"/>
  <c r="X199" i="14"/>
  <c r="X195" i="14"/>
  <c r="X197" i="14"/>
  <c r="X201" i="14"/>
  <c r="X196" i="14"/>
  <c r="X127" i="14"/>
  <c r="X125" i="14"/>
  <c r="X87" i="14"/>
  <c r="X31" i="14"/>
  <c r="X30" i="14"/>
  <c r="X29" i="14"/>
  <c r="X28" i="14"/>
  <c r="X27" i="14"/>
  <c r="X26" i="14"/>
  <c r="X25" i="14"/>
  <c r="X24" i="14"/>
  <c r="X23" i="14"/>
  <c r="X22" i="14"/>
  <c r="X21" i="14"/>
  <c r="X20" i="14"/>
  <c r="Y1" i="14"/>
  <c r="X192" i="14"/>
  <c r="X200" i="14"/>
  <c r="X193" i="14"/>
  <c r="X132" i="14"/>
  <c r="X131" i="14"/>
  <c r="X129" i="14"/>
  <c r="X128" i="14"/>
  <c r="X124" i="14"/>
  <c r="X133" i="14"/>
  <c r="X41" i="14"/>
  <c r="X123" i="14"/>
  <c r="X202" i="12"/>
  <c r="X200" i="12"/>
  <c r="X198" i="12"/>
  <c r="X196" i="12"/>
  <c r="X194" i="12"/>
  <c r="X192" i="12"/>
  <c r="X131" i="12"/>
  <c r="X127" i="12"/>
  <c r="X123" i="12"/>
  <c r="X134" i="12"/>
  <c r="X130" i="12"/>
  <c r="X126" i="12"/>
  <c r="X193" i="12"/>
  <c r="X129" i="12"/>
  <c r="X201" i="12"/>
  <c r="X199" i="12"/>
  <c r="X197" i="12"/>
  <c r="X195" i="12"/>
  <c r="X133" i="12"/>
  <c r="X125" i="12"/>
  <c r="X87" i="12"/>
  <c r="X31" i="12"/>
  <c r="X30" i="12"/>
  <c r="X29" i="12"/>
  <c r="X28" i="12"/>
  <c r="X27" i="12"/>
  <c r="X26" i="12"/>
  <c r="X25" i="12"/>
  <c r="X24" i="12"/>
  <c r="X23" i="12"/>
  <c r="X22" i="12"/>
  <c r="X21" i="12"/>
  <c r="X20" i="12"/>
  <c r="Y1" i="12"/>
  <c r="X41" i="12"/>
  <c r="X132" i="12"/>
  <c r="X128" i="12"/>
  <c r="X124" i="12"/>
  <c r="X131" i="10"/>
  <c r="X202" i="10"/>
  <c r="X201" i="10"/>
  <c r="X200" i="10"/>
  <c r="X199" i="10"/>
  <c r="X198" i="10"/>
  <c r="X197" i="10"/>
  <c r="X196" i="10"/>
  <c r="X195" i="10"/>
  <c r="X194" i="10"/>
  <c r="X193" i="10"/>
  <c r="X192" i="10"/>
  <c r="X125" i="10"/>
  <c r="Y1" i="10"/>
  <c r="X133" i="10"/>
  <c r="X128" i="10"/>
  <c r="X124" i="10"/>
  <c r="X41" i="10"/>
  <c r="X31" i="10"/>
  <c r="X30" i="10"/>
  <c r="X29" i="10"/>
  <c r="X28" i="10"/>
  <c r="X27" i="10"/>
  <c r="X26" i="10"/>
  <c r="X25" i="10"/>
  <c r="X24" i="10"/>
  <c r="X23" i="10"/>
  <c r="X22" i="10"/>
  <c r="X21" i="10"/>
  <c r="X20" i="10"/>
  <c r="X127" i="10"/>
  <c r="X126" i="10"/>
  <c r="X129" i="10"/>
  <c r="X134" i="10"/>
  <c r="X123" i="10"/>
  <c r="X87" i="10"/>
  <c r="X132" i="10"/>
  <c r="X130" i="10"/>
  <c r="X105" i="15" l="1"/>
  <c r="X105" i="11"/>
  <c r="X193" i="13"/>
  <c r="Y1" i="13"/>
  <c r="Y105" i="13" s="1"/>
  <c r="Y1" i="11"/>
  <c r="Y193" i="11" s="1"/>
  <c r="T62" i="11"/>
  <c r="T60" i="11"/>
  <c r="Y1" i="15"/>
  <c r="Y193" i="15" s="1"/>
  <c r="T89" i="10"/>
  <c r="T58" i="10"/>
  <c r="U8" i="11"/>
  <c r="U401" i="10"/>
  <c r="U233" i="10"/>
  <c r="U249" i="10" s="1"/>
  <c r="U45" i="10"/>
  <c r="U395" i="10"/>
  <c r="U392" i="10"/>
  <c r="U53" i="10"/>
  <c r="U234" i="10"/>
  <c r="U250" i="10" s="1"/>
  <c r="U44" i="10"/>
  <c r="U397" i="10"/>
  <c r="U235" i="10"/>
  <c r="U251" i="10" s="1"/>
  <c r="U6" i="10"/>
  <c r="U6" i="11" s="1"/>
  <c r="U391" i="10"/>
  <c r="U49" i="10"/>
  <c r="U231" i="10"/>
  <c r="U247" i="10" s="1"/>
  <c r="U51" i="10"/>
  <c r="U236" i="10"/>
  <c r="U252" i="10" s="1"/>
  <c r="U399" i="10"/>
  <c r="U229" i="10"/>
  <c r="U245" i="10" s="1"/>
  <c r="U237" i="10"/>
  <c r="V241" i="10" s="1"/>
  <c r="U400" i="10"/>
  <c r="U226" i="10"/>
  <c r="U48" i="10"/>
  <c r="U52" i="10"/>
  <c r="U50" i="10"/>
  <c r="U227" i="10"/>
  <c r="U243" i="10" s="1"/>
  <c r="U396" i="10"/>
  <c r="U394" i="10"/>
  <c r="U398" i="10"/>
  <c r="V7" i="10"/>
  <c r="U54" i="10"/>
  <c r="U230" i="10"/>
  <c r="U246" i="10" s="1"/>
  <c r="U232" i="10"/>
  <c r="U248" i="10" s="1"/>
  <c r="U46" i="10"/>
  <c r="U393" i="10"/>
  <c r="U47" i="10"/>
  <c r="U228" i="10"/>
  <c r="U244" i="10" s="1"/>
  <c r="U55" i="10"/>
  <c r="T43" i="14"/>
  <c r="T90" i="14"/>
  <c r="T59" i="14"/>
  <c r="T93" i="14"/>
  <c r="T62" i="14"/>
  <c r="U8" i="14"/>
  <c r="U7" i="15"/>
  <c r="T95" i="14"/>
  <c r="T64" i="14"/>
  <c r="T98" i="14"/>
  <c r="T67" i="14"/>
  <c r="T100" i="14"/>
  <c r="T69" i="14"/>
  <c r="T96" i="14"/>
  <c r="T65" i="14"/>
  <c r="T99" i="14"/>
  <c r="T68" i="14"/>
  <c r="T92" i="14"/>
  <c r="T61" i="14"/>
  <c r="T101" i="14"/>
  <c r="T70" i="14"/>
  <c r="T242" i="14"/>
  <c r="T240" i="14" s="1"/>
  <c r="T225" i="14"/>
  <c r="T97" i="14"/>
  <c r="T66" i="14"/>
  <c r="T94" i="14"/>
  <c r="T63" i="14"/>
  <c r="T91" i="14"/>
  <c r="T60" i="14"/>
  <c r="T97" i="12"/>
  <c r="T66" i="12"/>
  <c r="T225" i="12"/>
  <c r="T242" i="12"/>
  <c r="T240" i="12" s="1"/>
  <c r="T95" i="12"/>
  <c r="T64" i="12"/>
  <c r="T93" i="12"/>
  <c r="T62" i="12"/>
  <c r="T92" i="12"/>
  <c r="T61" i="12"/>
  <c r="T98" i="12"/>
  <c r="T67" i="12"/>
  <c r="T100" i="12"/>
  <c r="T69" i="12"/>
  <c r="U7" i="13"/>
  <c r="U8" i="12"/>
  <c r="T99" i="12"/>
  <c r="T68" i="12"/>
  <c r="T65" i="12"/>
  <c r="T96" i="12"/>
  <c r="T90" i="12"/>
  <c r="T43" i="12"/>
  <c r="T59" i="12"/>
  <c r="T94" i="12"/>
  <c r="T63" i="12"/>
  <c r="T70" i="12"/>
  <c r="T101" i="12"/>
  <c r="T91" i="12"/>
  <c r="T60" i="12"/>
  <c r="Y105" i="11"/>
  <c r="Y193" i="13"/>
  <c r="Y201" i="14"/>
  <c r="Y197" i="14"/>
  <c r="Y193" i="14"/>
  <c r="Y133" i="14"/>
  <c r="Y129" i="14"/>
  <c r="Y125" i="14"/>
  <c r="Y87" i="14"/>
  <c r="Y202" i="14"/>
  <c r="Y198" i="14"/>
  <c r="Y194" i="14"/>
  <c r="Y199" i="14"/>
  <c r="Y196" i="14"/>
  <c r="Y200" i="14"/>
  <c r="Y192" i="14"/>
  <c r="Y132" i="14"/>
  <c r="Y130" i="14"/>
  <c r="Y123" i="14"/>
  <c r="Y41" i="14"/>
  <c r="Y195" i="14"/>
  <c r="Y127" i="14"/>
  <c r="Y124" i="14"/>
  <c r="Y128" i="14"/>
  <c r="Y30" i="14"/>
  <c r="Z1" i="14"/>
  <c r="Y28" i="14"/>
  <c r="Y27" i="14"/>
  <c r="Y26" i="14"/>
  <c r="Y25" i="14"/>
  <c r="Y24" i="14"/>
  <c r="Y23" i="14"/>
  <c r="Y22" i="14"/>
  <c r="Y21" i="14"/>
  <c r="Y20" i="14"/>
  <c r="Y131" i="14"/>
  <c r="Y134" i="14"/>
  <c r="Y126" i="14"/>
  <c r="Y31" i="14"/>
  <c r="Y29" i="14"/>
  <c r="Y202" i="12"/>
  <c r="Y201" i="12"/>
  <c r="Y200" i="12"/>
  <c r="Y199" i="12"/>
  <c r="Y198" i="12"/>
  <c r="Y197" i="12"/>
  <c r="Y196" i="12"/>
  <c r="Y195" i="12"/>
  <c r="Y194" i="12"/>
  <c r="Y193" i="12"/>
  <c r="Y192" i="12"/>
  <c r="Y134" i="12"/>
  <c r="Y130" i="12"/>
  <c r="Y126" i="12"/>
  <c r="Y133" i="12"/>
  <c r="Y129" i="12"/>
  <c r="Y125" i="12"/>
  <c r="Y87" i="12"/>
  <c r="Y31" i="12"/>
  <c r="Y30" i="12"/>
  <c r="Y29" i="12"/>
  <c r="Y28" i="12"/>
  <c r="Y27" i="12"/>
  <c r="Y26" i="12"/>
  <c r="Y25" i="12"/>
  <c r="Y24" i="12"/>
  <c r="Y23" i="12"/>
  <c r="Y22" i="12"/>
  <c r="Y21" i="12"/>
  <c r="Y20" i="12"/>
  <c r="Z1" i="12"/>
  <c r="Y132" i="12"/>
  <c r="Y124" i="12"/>
  <c r="Y128" i="12"/>
  <c r="Y41" i="12"/>
  <c r="Y131" i="12"/>
  <c r="Y127" i="12"/>
  <c r="Y123" i="12"/>
  <c r="Y202" i="10"/>
  <c r="Y201" i="10"/>
  <c r="Y200" i="10"/>
  <c r="Y199" i="10"/>
  <c r="Y198" i="10"/>
  <c r="Y197" i="10"/>
  <c r="Y196" i="10"/>
  <c r="Y195" i="10"/>
  <c r="Y194" i="10"/>
  <c r="Y193" i="10"/>
  <c r="Y192" i="10"/>
  <c r="Y134" i="10"/>
  <c r="Y130" i="10"/>
  <c r="Y133" i="10"/>
  <c r="Y131" i="10"/>
  <c r="Y128" i="10"/>
  <c r="Y124" i="10"/>
  <c r="Y41" i="10"/>
  <c r="Y31" i="10"/>
  <c r="Y30" i="10"/>
  <c r="Y29" i="10"/>
  <c r="Y28" i="10"/>
  <c r="Y27" i="10"/>
  <c r="Y26" i="10"/>
  <c r="Y25" i="10"/>
  <c r="Y24" i="10"/>
  <c r="Y23" i="10"/>
  <c r="Y22" i="10"/>
  <c r="Y21" i="10"/>
  <c r="Y20" i="10"/>
  <c r="Y129" i="10"/>
  <c r="Y127" i="10"/>
  <c r="Y123" i="10"/>
  <c r="Y87" i="10"/>
  <c r="Y132" i="10"/>
  <c r="Y125" i="10"/>
  <c r="Y126" i="10"/>
  <c r="Z1" i="10"/>
  <c r="Y105" i="15" l="1"/>
  <c r="Z1" i="11"/>
  <c r="Z32" i="11" s="1"/>
  <c r="Z305" i="10"/>
  <c r="Z303" i="10"/>
  <c r="Z301" i="10"/>
  <c r="Z299" i="10"/>
  <c r="Z297" i="10"/>
  <c r="Z295" i="10"/>
  <c r="Z293" i="10"/>
  <c r="Z289" i="10"/>
  <c r="Z287" i="10"/>
  <c r="Z285" i="10"/>
  <c r="Z283" i="10"/>
  <c r="Z281" i="10"/>
  <c r="Z279" i="10"/>
  <c r="Z272" i="10"/>
  <c r="Z270" i="10"/>
  <c r="Z268" i="10"/>
  <c r="Z266" i="10"/>
  <c r="Z264" i="10"/>
  <c r="Z262" i="10"/>
  <c r="Z260" i="10"/>
  <c r="Z304" i="10"/>
  <c r="Z302" i="10"/>
  <c r="Z300" i="10"/>
  <c r="Z298" i="10"/>
  <c r="Z296" i="10"/>
  <c r="Z294" i="10"/>
  <c r="Z290" i="10"/>
  <c r="Z288" i="10"/>
  <c r="Z286" i="10"/>
  <c r="Z284" i="10"/>
  <c r="Z282" i="10"/>
  <c r="Z280" i="10"/>
  <c r="Z278" i="10"/>
  <c r="Z271" i="10"/>
  <c r="Z269" i="10"/>
  <c r="Z267" i="10"/>
  <c r="Z265" i="10"/>
  <c r="Z263" i="10"/>
  <c r="Z261" i="10"/>
  <c r="Z141" i="10"/>
  <c r="Z149" i="10"/>
  <c r="Z138" i="10"/>
  <c r="Z146" i="10"/>
  <c r="Z143" i="10"/>
  <c r="Z140" i="10"/>
  <c r="Z148" i="10"/>
  <c r="Z139" i="10"/>
  <c r="Z147" i="10"/>
  <c r="Z144" i="10"/>
  <c r="Z145" i="10"/>
  <c r="Z142" i="10"/>
  <c r="Z1" i="13"/>
  <c r="Z85" i="13" s="1"/>
  <c r="Z304" i="12"/>
  <c r="Z302" i="12"/>
  <c r="Z300" i="12"/>
  <c r="Z298" i="12"/>
  <c r="Z296" i="12"/>
  <c r="Z294" i="12"/>
  <c r="Z290" i="12"/>
  <c r="Z288" i="12"/>
  <c r="Z286" i="12"/>
  <c r="Z305" i="12"/>
  <c r="Z303" i="12"/>
  <c r="Z301" i="12"/>
  <c r="Z299" i="12"/>
  <c r="Z297" i="12"/>
  <c r="Z295" i="12"/>
  <c r="Z293" i="12"/>
  <c r="Z289" i="12"/>
  <c r="Z287" i="12"/>
  <c r="Z145" i="12"/>
  <c r="Z142" i="12"/>
  <c r="Z139" i="12"/>
  <c r="Z147" i="12"/>
  <c r="Z285" i="12"/>
  <c r="Z283" i="12"/>
  <c r="Z281" i="12"/>
  <c r="Z279" i="12"/>
  <c r="Z272" i="12"/>
  <c r="Z270" i="12"/>
  <c r="Z268" i="12"/>
  <c r="Z266" i="12"/>
  <c r="Z264" i="12"/>
  <c r="Z262" i="12"/>
  <c r="Z260" i="12"/>
  <c r="Z144" i="12"/>
  <c r="Z143" i="12"/>
  <c r="Z284" i="12"/>
  <c r="Z282" i="12"/>
  <c r="Z280" i="12"/>
  <c r="Z278" i="12"/>
  <c r="Z271" i="12"/>
  <c r="Z269" i="12"/>
  <c r="Z267" i="12"/>
  <c r="Z265" i="12"/>
  <c r="Z263" i="12"/>
  <c r="Z261" i="12"/>
  <c r="Z140" i="12"/>
  <c r="Z148" i="12"/>
  <c r="Z146" i="12"/>
  <c r="Z141" i="12"/>
  <c r="Z149" i="12"/>
  <c r="Z138" i="12"/>
  <c r="Z1" i="15"/>
  <c r="Z311" i="15" s="1"/>
  <c r="Z297" i="14"/>
  <c r="Z305" i="14"/>
  <c r="Z282" i="14"/>
  <c r="Z300" i="14"/>
  <c r="Z295" i="14"/>
  <c r="Z303" i="14"/>
  <c r="Z280" i="14"/>
  <c r="Z298" i="14"/>
  <c r="Z283" i="14"/>
  <c r="Z299" i="14"/>
  <c r="Z284" i="14"/>
  <c r="Z294" i="14"/>
  <c r="Z302" i="14"/>
  <c r="Z279" i="14"/>
  <c r="Z281" i="14"/>
  <c r="Z266" i="14"/>
  <c r="Z139" i="14"/>
  <c r="Z147" i="14"/>
  <c r="Z301" i="14"/>
  <c r="Z287" i="14"/>
  <c r="Z261" i="14"/>
  <c r="Z269" i="14"/>
  <c r="Z144" i="14"/>
  <c r="Z304" i="14"/>
  <c r="Z290" i="14"/>
  <c r="Z264" i="14"/>
  <c r="Z272" i="14"/>
  <c r="Z141" i="14"/>
  <c r="Z149" i="14"/>
  <c r="Z285" i="14"/>
  <c r="Z267" i="14"/>
  <c r="Z138" i="14"/>
  <c r="Z146" i="14"/>
  <c r="Z286" i="14"/>
  <c r="Z268" i="14"/>
  <c r="Z145" i="14"/>
  <c r="Z289" i="14"/>
  <c r="Z263" i="14"/>
  <c r="Z271" i="14"/>
  <c r="Z142" i="14"/>
  <c r="Z262" i="14"/>
  <c r="Z265" i="14"/>
  <c r="Z288" i="14"/>
  <c r="Z140" i="14"/>
  <c r="Z148" i="14"/>
  <c r="Z296" i="14"/>
  <c r="Z270" i="14"/>
  <c r="Z143" i="14"/>
  <c r="U100" i="10"/>
  <c r="U69" i="10"/>
  <c r="U98" i="10"/>
  <c r="U67" i="10"/>
  <c r="U66" i="10"/>
  <c r="U97" i="10"/>
  <c r="U60" i="10"/>
  <c r="U91" i="10"/>
  <c r="U101" i="10"/>
  <c r="U70" i="10"/>
  <c r="U92" i="10"/>
  <c r="U61" i="10"/>
  <c r="V7" i="11"/>
  <c r="V8" i="10"/>
  <c r="W7" i="10" s="1"/>
  <c r="U94" i="10"/>
  <c r="U63" i="10"/>
  <c r="U99" i="10"/>
  <c r="U68" i="10"/>
  <c r="U242" i="10"/>
  <c r="U240" i="10" s="1"/>
  <c r="U225" i="10"/>
  <c r="U95" i="10"/>
  <c r="U64" i="10"/>
  <c r="U93" i="10"/>
  <c r="U62" i="10"/>
  <c r="U96" i="10"/>
  <c r="U65" i="10"/>
  <c r="U90" i="10"/>
  <c r="U43" i="10"/>
  <c r="U59" i="10"/>
  <c r="T58" i="15"/>
  <c r="T56" i="15"/>
  <c r="T60" i="15"/>
  <c r="T62" i="15"/>
  <c r="T58" i="14"/>
  <c r="U47" i="14"/>
  <c r="U401" i="14"/>
  <c r="U6" i="14"/>
  <c r="U6" i="15" s="1"/>
  <c r="U44" i="14"/>
  <c r="U393" i="14"/>
  <c r="U394" i="14"/>
  <c r="U45" i="14"/>
  <c r="U236" i="14"/>
  <c r="U252" i="14" s="1"/>
  <c r="U55" i="14"/>
  <c r="U392" i="14"/>
  <c r="U227" i="14"/>
  <c r="U243" i="14" s="1"/>
  <c r="U48" i="14"/>
  <c r="U228" i="14"/>
  <c r="U244" i="14" s="1"/>
  <c r="U234" i="14"/>
  <c r="U250" i="14" s="1"/>
  <c r="U233" i="14"/>
  <c r="U249" i="14" s="1"/>
  <c r="U226" i="14"/>
  <c r="U235" i="14"/>
  <c r="U251" i="14" s="1"/>
  <c r="V7" i="14"/>
  <c r="U8" i="15"/>
  <c r="U231" i="14"/>
  <c r="U247" i="14" s="1"/>
  <c r="U399" i="14"/>
  <c r="U397" i="14"/>
  <c r="U230" i="14"/>
  <c r="U246" i="14" s="1"/>
  <c r="U396" i="14"/>
  <c r="U395" i="14"/>
  <c r="U398" i="14"/>
  <c r="U400" i="14"/>
  <c r="U232" i="14"/>
  <c r="U248" i="14" s="1"/>
  <c r="U54" i="14"/>
  <c r="U46" i="14"/>
  <c r="U51" i="14"/>
  <c r="U50" i="14"/>
  <c r="U391" i="14"/>
  <c r="U237" i="14"/>
  <c r="V241" i="14" s="1"/>
  <c r="U53" i="14"/>
  <c r="U52" i="14"/>
  <c r="U229" i="14"/>
  <c r="U245" i="14" s="1"/>
  <c r="U49" i="14"/>
  <c r="T89" i="14"/>
  <c r="U53" i="12"/>
  <c r="U391" i="12"/>
  <c r="U236" i="12"/>
  <c r="U252" i="12" s="1"/>
  <c r="U50" i="12"/>
  <c r="U396" i="12"/>
  <c r="U230" i="12"/>
  <c r="U246" i="12" s="1"/>
  <c r="U6" i="12"/>
  <c r="U6" i="13" s="1"/>
  <c r="U52" i="12"/>
  <c r="U233" i="12"/>
  <c r="U249" i="12" s="1"/>
  <c r="U401" i="12"/>
  <c r="U237" i="12"/>
  <c r="V241" i="12" s="1"/>
  <c r="U55" i="12"/>
  <c r="U395" i="12"/>
  <c r="U235" i="12"/>
  <c r="U251" i="12" s="1"/>
  <c r="U400" i="12"/>
  <c r="U227" i="12"/>
  <c r="U243" i="12" s="1"/>
  <c r="U44" i="12"/>
  <c r="U48" i="12"/>
  <c r="U54" i="12"/>
  <c r="U232" i="12"/>
  <c r="U248" i="12" s="1"/>
  <c r="U8" i="13"/>
  <c r="U46" i="12"/>
  <c r="U394" i="12"/>
  <c r="U228" i="12"/>
  <c r="U244" i="12" s="1"/>
  <c r="U45" i="12"/>
  <c r="U393" i="12"/>
  <c r="V7" i="12"/>
  <c r="U231" i="12"/>
  <c r="U247" i="12" s="1"/>
  <c r="U398" i="12"/>
  <c r="U392" i="12"/>
  <c r="U226" i="12"/>
  <c r="U49" i="12"/>
  <c r="U229" i="12"/>
  <c r="U245" i="12" s="1"/>
  <c r="U397" i="12"/>
  <c r="U234" i="12"/>
  <c r="U250" i="12" s="1"/>
  <c r="U399" i="12"/>
  <c r="U51" i="12"/>
  <c r="U47" i="12"/>
  <c r="T58" i="12"/>
  <c r="T62" i="13"/>
  <c r="T58" i="13"/>
  <c r="T56" i="13"/>
  <c r="T60" i="13"/>
  <c r="T89" i="12"/>
  <c r="Z313" i="15"/>
  <c r="Z26" i="15"/>
  <c r="Z196" i="15"/>
  <c r="Z307" i="15"/>
  <c r="Z157" i="15"/>
  <c r="Z66" i="15"/>
  <c r="Z177" i="15"/>
  <c r="AA258" i="15" s="1"/>
  <c r="Z271" i="15"/>
  <c r="Z18" i="15"/>
  <c r="Z95" i="15"/>
  <c r="Z193" i="15"/>
  <c r="Z36" i="13"/>
  <c r="Z18" i="13"/>
  <c r="Z99" i="13"/>
  <c r="Z236" i="13"/>
  <c r="Z127" i="13"/>
  <c r="Z307" i="13"/>
  <c r="Z161" i="13"/>
  <c r="Z139" i="13"/>
  <c r="Z281" i="13"/>
  <c r="Z119" i="13"/>
  <c r="Z238" i="13"/>
  <c r="Z82" i="11"/>
  <c r="Z157" i="11"/>
  <c r="Z42" i="11"/>
  <c r="Z26" i="11"/>
  <c r="Z38" i="11"/>
  <c r="Z48" i="11"/>
  <c r="Z72" i="11"/>
  <c r="Z131" i="11"/>
  <c r="Z109" i="11"/>
  <c r="Z87" i="11"/>
  <c r="Z171" i="11"/>
  <c r="Z165" i="11"/>
  <c r="Z66" i="11"/>
  <c r="Z28" i="11"/>
  <c r="Z78" i="11"/>
  <c r="Z273" i="11"/>
  <c r="Z275" i="11"/>
  <c r="Z277" i="11"/>
  <c r="Z196" i="11"/>
  <c r="Z281" i="11"/>
  <c r="Z141" i="11"/>
  <c r="Z18" i="11"/>
  <c r="Z52" i="11"/>
  <c r="Z133" i="11"/>
  <c r="Z119" i="11"/>
  <c r="Z101" i="11"/>
  <c r="Z89" i="11"/>
  <c r="Z167" i="11"/>
  <c r="Z76" i="11"/>
  <c r="Z50" i="11"/>
  <c r="Z20" i="11"/>
  <c r="Z293" i="11"/>
  <c r="Z285" i="11"/>
  <c r="Z295" i="11"/>
  <c r="Z177" i="11"/>
  <c r="AA258" i="11" s="1"/>
  <c r="Z198" i="11"/>
  <c r="Z137" i="11"/>
  <c r="Z271" i="11"/>
  <c r="Z22" i="11"/>
  <c r="Z129" i="11"/>
  <c r="Z117" i="11"/>
  <c r="Z99" i="11"/>
  <c r="Z85" i="11"/>
  <c r="Z155" i="11"/>
  <c r="Z70" i="11"/>
  <c r="Z311" i="11"/>
  <c r="Z36" i="11"/>
  <c r="Z68" i="11"/>
  <c r="Z287" i="11"/>
  <c r="Z303" i="11"/>
  <c r="Z236" i="11"/>
  <c r="Z161" i="11"/>
  <c r="Z175" i="11"/>
  <c r="AA256" i="11" s="1"/>
  <c r="Z105" i="11"/>
  <c r="Z143" i="11"/>
  <c r="Z127" i="11"/>
  <c r="Z95" i="11"/>
  <c r="Z193" i="11"/>
  <c r="Z139" i="11"/>
  <c r="Z305" i="11"/>
  <c r="Z200" i="11"/>
  <c r="Z301" i="11"/>
  <c r="Z111" i="11"/>
  <c r="Z317" i="11"/>
  <c r="Z60" i="11"/>
  <c r="Z40" i="11"/>
  <c r="Z297" i="11"/>
  <c r="Z240" i="11"/>
  <c r="Z238" i="11"/>
  <c r="Z107" i="11"/>
  <c r="Z313" i="11"/>
  <c r="Z56" i="11"/>
  <c r="Z46" i="11"/>
  <c r="Z307" i="11"/>
  <c r="Z283" i="11"/>
  <c r="Z202" i="11"/>
  <c r="Z30" i="11"/>
  <c r="Z123" i="11"/>
  <c r="Z91" i="11"/>
  <c r="Z80" i="11"/>
  <c r="Z169" i="11"/>
  <c r="Z58" i="11"/>
  <c r="Z291" i="11"/>
  <c r="Z181" i="11"/>
  <c r="AA262" i="11" s="1"/>
  <c r="Z242" i="11"/>
  <c r="Z386" i="14"/>
  <c r="Z385" i="14"/>
  <c r="Z384" i="14"/>
  <c r="Z401" i="14"/>
  <c r="Z400" i="14"/>
  <c r="Z399" i="14"/>
  <c r="Z398" i="14"/>
  <c r="Z397" i="14"/>
  <c r="Z396" i="14"/>
  <c r="Z395" i="14"/>
  <c r="Z394" i="14"/>
  <c r="Z393" i="14"/>
  <c r="Z392" i="14"/>
  <c r="Z391" i="14"/>
  <c r="Z390" i="14"/>
  <c r="Z389" i="14"/>
  <c r="Z381" i="14"/>
  <c r="Z380" i="14"/>
  <c r="Z382" i="14"/>
  <c r="Z378" i="14"/>
  <c r="Z377" i="14"/>
  <c r="Z376" i="14"/>
  <c r="Z375" i="14"/>
  <c r="Z341" i="14"/>
  <c r="Z340" i="14"/>
  <c r="Z339" i="14"/>
  <c r="Z338" i="14"/>
  <c r="Z337" i="14"/>
  <c r="Z336" i="14"/>
  <c r="Z335" i="14"/>
  <c r="Z334" i="14"/>
  <c r="Z333" i="14"/>
  <c r="Z383" i="14"/>
  <c r="Z379" i="14"/>
  <c r="Z330" i="14"/>
  <c r="Z329" i="14"/>
  <c r="Z321" i="14"/>
  <c r="Z317" i="14"/>
  <c r="Z313" i="14"/>
  <c r="Z293" i="14"/>
  <c r="Z374" i="14"/>
  <c r="Z315" i="14"/>
  <c r="Z331" i="14"/>
  <c r="Z322" i="14"/>
  <c r="Z320" i="14"/>
  <c r="Z311" i="14"/>
  <c r="Z260" i="14"/>
  <c r="Z252" i="14"/>
  <c r="Z251" i="14"/>
  <c r="Z250" i="14"/>
  <c r="Z249" i="14"/>
  <c r="Z248" i="14"/>
  <c r="Z247" i="14"/>
  <c r="Z246" i="14"/>
  <c r="Z245" i="14"/>
  <c r="Z244" i="14"/>
  <c r="Z243" i="14"/>
  <c r="Z242" i="14"/>
  <c r="Z241" i="14"/>
  <c r="Z240" i="14"/>
  <c r="Z237" i="14"/>
  <c r="Z332" i="14"/>
  <c r="Z319" i="14"/>
  <c r="Z314" i="14"/>
  <c r="Z278" i="14"/>
  <c r="Z323" i="14"/>
  <c r="Z318" i="14"/>
  <c r="Z236" i="14"/>
  <c r="Z235" i="14"/>
  <c r="Z234" i="14"/>
  <c r="Z233" i="14"/>
  <c r="Z232" i="14"/>
  <c r="Z231" i="14"/>
  <c r="Z230" i="14"/>
  <c r="Z229" i="14"/>
  <c r="Z228" i="14"/>
  <c r="Z187" i="14"/>
  <c r="Z186" i="14"/>
  <c r="Z185" i="14"/>
  <c r="Z184" i="14"/>
  <c r="Z183" i="14"/>
  <c r="Z182" i="14"/>
  <c r="Z181" i="14"/>
  <c r="Z180" i="14"/>
  <c r="Z179" i="14"/>
  <c r="Z178" i="14"/>
  <c r="Z177" i="14"/>
  <c r="Z176" i="14"/>
  <c r="Z175" i="14"/>
  <c r="Z134" i="14"/>
  <c r="Z133" i="14"/>
  <c r="Z132" i="14"/>
  <c r="Z131" i="14"/>
  <c r="Z130" i="14"/>
  <c r="Z129" i="14"/>
  <c r="Z128" i="14"/>
  <c r="Z127" i="14"/>
  <c r="Z126" i="14"/>
  <c r="Z125" i="14"/>
  <c r="Z124" i="14"/>
  <c r="Z123" i="14"/>
  <c r="Z312" i="14"/>
  <c r="Z316" i="14"/>
  <c r="Z200" i="14"/>
  <c r="Z196" i="14"/>
  <c r="Z192" i="14"/>
  <c r="Z169" i="14"/>
  <c r="Z168" i="14"/>
  <c r="Z167" i="14"/>
  <c r="Z166" i="14"/>
  <c r="Z165" i="14"/>
  <c r="Z164" i="14"/>
  <c r="Z163" i="14"/>
  <c r="Z162" i="14"/>
  <c r="Z161" i="14"/>
  <c r="Z160" i="14"/>
  <c r="Z159" i="14"/>
  <c r="Z158" i="14"/>
  <c r="Z157" i="14"/>
  <c r="Z100" i="14"/>
  <c r="Z70" i="14"/>
  <c r="Z69" i="14"/>
  <c r="Z68" i="14"/>
  <c r="Z67" i="14"/>
  <c r="Z66" i="14"/>
  <c r="Z65" i="14"/>
  <c r="Z64" i="14"/>
  <c r="Z63" i="14"/>
  <c r="Z62" i="14"/>
  <c r="Z61" i="14"/>
  <c r="Z60" i="14"/>
  <c r="Z59" i="14"/>
  <c r="Z58" i="14"/>
  <c r="Z227" i="14"/>
  <c r="Z226" i="14"/>
  <c r="Z225" i="14"/>
  <c r="Z201" i="14"/>
  <c r="Z197" i="14"/>
  <c r="Z193" i="14"/>
  <c r="Z202" i="14"/>
  <c r="Z190" i="14"/>
  <c r="Z93" i="14"/>
  <c r="Z89" i="14"/>
  <c r="Z195" i="14"/>
  <c r="Z194" i="14"/>
  <c r="Z191" i="14"/>
  <c r="Z198" i="14"/>
  <c r="Z199" i="14"/>
  <c r="Z137" i="14"/>
  <c r="Z101" i="14"/>
  <c r="Z99" i="14"/>
  <c r="Z91" i="14"/>
  <c r="Z54" i="14"/>
  <c r="Z50" i="14"/>
  <c r="Z45" i="14"/>
  <c r="Z31" i="14"/>
  <c r="Z30" i="14"/>
  <c r="Z29" i="14"/>
  <c r="Z98" i="14"/>
  <c r="Z96" i="14"/>
  <c r="Z55" i="14"/>
  <c r="Z46" i="14"/>
  <c r="Z44" i="14"/>
  <c r="Z28" i="14"/>
  <c r="Z27" i="14"/>
  <c r="Z26" i="14"/>
  <c r="Z25" i="14"/>
  <c r="Z24" i="14"/>
  <c r="Z23" i="14"/>
  <c r="Z22" i="14"/>
  <c r="Z21" i="14"/>
  <c r="Z20" i="14"/>
  <c r="Z6" i="14"/>
  <c r="Z6" i="15" s="1"/>
  <c r="Z8" i="14"/>
  <c r="Z8" i="15" s="1"/>
  <c r="Z49" i="14"/>
  <c r="Z48" i="14"/>
  <c r="Z47" i="14"/>
  <c r="Z95" i="14"/>
  <c r="Z94" i="14"/>
  <c r="Z92" i="14"/>
  <c r="Z87" i="14"/>
  <c r="Z53" i="14"/>
  <c r="Z52" i="14"/>
  <c r="Z51" i="14"/>
  <c r="Z41" i="14"/>
  <c r="Z7" i="14"/>
  <c r="Z7" i="15" s="1"/>
  <c r="AA1" i="14"/>
  <c r="Z97" i="14"/>
  <c r="Z90" i="14"/>
  <c r="Z43" i="14"/>
  <c r="Z386" i="12"/>
  <c r="Z385" i="12"/>
  <c r="Z401" i="12"/>
  <c r="Z397" i="12"/>
  <c r="Z393" i="12"/>
  <c r="Z389" i="12"/>
  <c r="Z400" i="12"/>
  <c r="Z396" i="12"/>
  <c r="Z392" i="12"/>
  <c r="Z384" i="12"/>
  <c r="Z380" i="12"/>
  <c r="Z398" i="12"/>
  <c r="Z394" i="12"/>
  <c r="Z390" i="12"/>
  <c r="Z391" i="12"/>
  <c r="Z383" i="12"/>
  <c r="Z382" i="12"/>
  <c r="Z381" i="12"/>
  <c r="Z374" i="12"/>
  <c r="Z395" i="12"/>
  <c r="Z379" i="12"/>
  <c r="Z377" i="12"/>
  <c r="Z399" i="12"/>
  <c r="Z378" i="12"/>
  <c r="Z376" i="12"/>
  <c r="Z341" i="12"/>
  <c r="Z340" i="12"/>
  <c r="Z339" i="12"/>
  <c r="Z338" i="12"/>
  <c r="Z337" i="12"/>
  <c r="Z336" i="12"/>
  <c r="Z335" i="12"/>
  <c r="Z334" i="12"/>
  <c r="Z333" i="12"/>
  <c r="Z322" i="12"/>
  <c r="Z318" i="12"/>
  <c r="Z316" i="12"/>
  <c r="Z315" i="12"/>
  <c r="Z314" i="12"/>
  <c r="Z313" i="12"/>
  <c r="Z312" i="12"/>
  <c r="Z311" i="12"/>
  <c r="Z375" i="12"/>
  <c r="Z329" i="12"/>
  <c r="Z323" i="12"/>
  <c r="Z321" i="12"/>
  <c r="Z320" i="12"/>
  <c r="Z332" i="12"/>
  <c r="Z331" i="12"/>
  <c r="Z169" i="12"/>
  <c r="Z168" i="12"/>
  <c r="Z167" i="12"/>
  <c r="Z166" i="12"/>
  <c r="Z165" i="12"/>
  <c r="Z164" i="12"/>
  <c r="Z163" i="12"/>
  <c r="Z162" i="12"/>
  <c r="Z161" i="12"/>
  <c r="Z160" i="12"/>
  <c r="Z159" i="12"/>
  <c r="Z158" i="12"/>
  <c r="Z157" i="12"/>
  <c r="Z319" i="12"/>
  <c r="Z251" i="12"/>
  <c r="Z247" i="12"/>
  <c r="Z243" i="12"/>
  <c r="Z236" i="12"/>
  <c r="Z232" i="12"/>
  <c r="Z228" i="12"/>
  <c r="Z317" i="12"/>
  <c r="Z250" i="12"/>
  <c r="Z246" i="12"/>
  <c r="Z242" i="12"/>
  <c r="Z235" i="12"/>
  <c r="Z231" i="12"/>
  <c r="Z227" i="12"/>
  <c r="Z252" i="12"/>
  <c r="Z248" i="12"/>
  <c r="Z244" i="12"/>
  <c r="Z240" i="12"/>
  <c r="Z237" i="12"/>
  <c r="Z233" i="12"/>
  <c r="Z330" i="12"/>
  <c r="Z249" i="12"/>
  <c r="Z226" i="12"/>
  <c r="Z225" i="12"/>
  <c r="Z202" i="12"/>
  <c r="Z201" i="12"/>
  <c r="Z200" i="12"/>
  <c r="Z199" i="12"/>
  <c r="Z198" i="12"/>
  <c r="Z197" i="12"/>
  <c r="Z196" i="12"/>
  <c r="Z195" i="12"/>
  <c r="Z194" i="12"/>
  <c r="Z193" i="12"/>
  <c r="Z192" i="12"/>
  <c r="Z191" i="12"/>
  <c r="Z190" i="12"/>
  <c r="Z187" i="12"/>
  <c r="Z186" i="12"/>
  <c r="Z185" i="12"/>
  <c r="Z184" i="12"/>
  <c r="Z183" i="12"/>
  <c r="Z182" i="12"/>
  <c r="Z181" i="12"/>
  <c r="Z180" i="12"/>
  <c r="Z179" i="12"/>
  <c r="Z178" i="12"/>
  <c r="Z177" i="12"/>
  <c r="Z176" i="12"/>
  <c r="Z175" i="12"/>
  <c r="Z87" i="12"/>
  <c r="Z55" i="12"/>
  <c r="Z54" i="12"/>
  <c r="Z53" i="12"/>
  <c r="Z52" i="12"/>
  <c r="Z51" i="12"/>
  <c r="Z50" i="12"/>
  <c r="Z49" i="12"/>
  <c r="Z48" i="12"/>
  <c r="Z47" i="12"/>
  <c r="Z46" i="12"/>
  <c r="Z45" i="12"/>
  <c r="Z44" i="12"/>
  <c r="Z43" i="12"/>
  <c r="Z234" i="12"/>
  <c r="Z241" i="12"/>
  <c r="Z230" i="12"/>
  <c r="Z229" i="12"/>
  <c r="Z137" i="12"/>
  <c r="Z133" i="12"/>
  <c r="Z129" i="12"/>
  <c r="Z125" i="12"/>
  <c r="Z132" i="12"/>
  <c r="Z128" i="12"/>
  <c r="Z124" i="12"/>
  <c r="Z67" i="12"/>
  <c r="Z63" i="12"/>
  <c r="Z59" i="12"/>
  <c r="Z41" i="12"/>
  <c r="Z8" i="12"/>
  <c r="Z8" i="13" s="1"/>
  <c r="Z127" i="12"/>
  <c r="Z123" i="12"/>
  <c r="Z101" i="12"/>
  <c r="Z99" i="12"/>
  <c r="Z96" i="12"/>
  <c r="Z93" i="12"/>
  <c r="Z92" i="12"/>
  <c r="Z89" i="12"/>
  <c r="Z131" i="12"/>
  <c r="Z100" i="12"/>
  <c r="Z98" i="12"/>
  <c r="Z97" i="12"/>
  <c r="Z95" i="12"/>
  <c r="Z94" i="12"/>
  <c r="Z91" i="12"/>
  <c r="Z90" i="12"/>
  <c r="Z70" i="12"/>
  <c r="Z66" i="12"/>
  <c r="Z62" i="12"/>
  <c r="Z58" i="12"/>
  <c r="Z245" i="12"/>
  <c r="Z30" i="12"/>
  <c r="Z7" i="12"/>
  <c r="Z7" i="13" s="1"/>
  <c r="AA1" i="12"/>
  <c r="Z65" i="12"/>
  <c r="Z64" i="12"/>
  <c r="Z29" i="12"/>
  <c r="Z6" i="12"/>
  <c r="Z6" i="13" s="1"/>
  <c r="Z134" i="12"/>
  <c r="Z130" i="12"/>
  <c r="Z126" i="12"/>
  <c r="Z69" i="12"/>
  <c r="Z68" i="12"/>
  <c r="Z61" i="12"/>
  <c r="Z60" i="12"/>
  <c r="Z31" i="12"/>
  <c r="Z28" i="12"/>
  <c r="Z27" i="12"/>
  <c r="Z26" i="12"/>
  <c r="Z25" i="12"/>
  <c r="Z24" i="12"/>
  <c r="Z23" i="12"/>
  <c r="Z22" i="12"/>
  <c r="Z21" i="12"/>
  <c r="Z20" i="12"/>
  <c r="Z401" i="10"/>
  <c r="Z397" i="10"/>
  <c r="Z393" i="10"/>
  <c r="Z385" i="10"/>
  <c r="Z341" i="10"/>
  <c r="Z340" i="10"/>
  <c r="Z339" i="10"/>
  <c r="Z338" i="10"/>
  <c r="Z337" i="10"/>
  <c r="Z336" i="10"/>
  <c r="Z335" i="10"/>
  <c r="Z334" i="10"/>
  <c r="Z333" i="10"/>
  <c r="Z332" i="10"/>
  <c r="Z331" i="10"/>
  <c r="Z330" i="10"/>
  <c r="Z399" i="10"/>
  <c r="Z395" i="10"/>
  <c r="Z398" i="10"/>
  <c r="Z394" i="10"/>
  <c r="Z391" i="10"/>
  <c r="Z390" i="10"/>
  <c r="Z389" i="10"/>
  <c r="Z386" i="10"/>
  <c r="Z382" i="10"/>
  <c r="Z377" i="10"/>
  <c r="Z376" i="10"/>
  <c r="Z375" i="10"/>
  <c r="Z374" i="10"/>
  <c r="Z392" i="10"/>
  <c r="Z383" i="10"/>
  <c r="Z380" i="10"/>
  <c r="Z378" i="10"/>
  <c r="Z329" i="10"/>
  <c r="Z400" i="10"/>
  <c r="Z381" i="10"/>
  <c r="Z379" i="10"/>
  <c r="Z396" i="10"/>
  <c r="Z321" i="10"/>
  <c r="Z319" i="10"/>
  <c r="Z317" i="10"/>
  <c r="Z315" i="10"/>
  <c r="Z313" i="10"/>
  <c r="Z312" i="10"/>
  <c r="Z311" i="10"/>
  <c r="Z322" i="10"/>
  <c r="Z320" i="10"/>
  <c r="Z318" i="10"/>
  <c r="Z316" i="10"/>
  <c r="Z314" i="10"/>
  <c r="Z252" i="10"/>
  <c r="Z251" i="10"/>
  <c r="Z250" i="10"/>
  <c r="Z249" i="10"/>
  <c r="Z248" i="10"/>
  <c r="Z247" i="10"/>
  <c r="Z246" i="10"/>
  <c r="Z245" i="10"/>
  <c r="Z244" i="10"/>
  <c r="Z243" i="10"/>
  <c r="Z242" i="10"/>
  <c r="Z241" i="10"/>
  <c r="Z240" i="10"/>
  <c r="Z237" i="10"/>
  <c r="Z236" i="10"/>
  <c r="Z235" i="10"/>
  <c r="Z234" i="10"/>
  <c r="Z233" i="10"/>
  <c r="Z232" i="10"/>
  <c r="Z231" i="10"/>
  <c r="Z230" i="10"/>
  <c r="Z229" i="10"/>
  <c r="Z228" i="10"/>
  <c r="Z227" i="10"/>
  <c r="Z226" i="10"/>
  <c r="Z384" i="10"/>
  <c r="Z323" i="10"/>
  <c r="Z202" i="10"/>
  <c r="Z201" i="10"/>
  <c r="Z200" i="10"/>
  <c r="Z199" i="10"/>
  <c r="Z198" i="10"/>
  <c r="Z197" i="10"/>
  <c r="Z196" i="10"/>
  <c r="Z195" i="10"/>
  <c r="Z194" i="10"/>
  <c r="Z193" i="10"/>
  <c r="Z192" i="10"/>
  <c r="Z191" i="10"/>
  <c r="Z190" i="10"/>
  <c r="Z187" i="10"/>
  <c r="Z186" i="10"/>
  <c r="Z185" i="10"/>
  <c r="Z184" i="10"/>
  <c r="Z183" i="10"/>
  <c r="Z182" i="10"/>
  <c r="Z181" i="10"/>
  <c r="Z180" i="10"/>
  <c r="Z179" i="10"/>
  <c r="Z178" i="10"/>
  <c r="Z177" i="10"/>
  <c r="Z176" i="10"/>
  <c r="Z175" i="10"/>
  <c r="Z137" i="10"/>
  <c r="Z133" i="10"/>
  <c r="Z129" i="10"/>
  <c r="Z225" i="10"/>
  <c r="Z166" i="10"/>
  <c r="Z162" i="10"/>
  <c r="Z158" i="10"/>
  <c r="Z127" i="10"/>
  <c r="Z123" i="10"/>
  <c r="Z87" i="10"/>
  <c r="Z169" i="10"/>
  <c r="Z165" i="10"/>
  <c r="Z161" i="10"/>
  <c r="Z157" i="10"/>
  <c r="Z134" i="10"/>
  <c r="Z132" i="10"/>
  <c r="Z126" i="10"/>
  <c r="Z55" i="10"/>
  <c r="Z54" i="10"/>
  <c r="Z53" i="10"/>
  <c r="Z52" i="10"/>
  <c r="Z51" i="10"/>
  <c r="Z50" i="10"/>
  <c r="Z49" i="10"/>
  <c r="Z48" i="10"/>
  <c r="Z47" i="10"/>
  <c r="Z46" i="10"/>
  <c r="Z45" i="10"/>
  <c r="Z44" i="10"/>
  <c r="Z43" i="10"/>
  <c r="Z7" i="10"/>
  <c r="Z7" i="11" s="1"/>
  <c r="Z6" i="10"/>
  <c r="Z6" i="11" s="1"/>
  <c r="Z167" i="10"/>
  <c r="Z163" i="10"/>
  <c r="Z159" i="10"/>
  <c r="Z168" i="10"/>
  <c r="Z164" i="10"/>
  <c r="Z160" i="10"/>
  <c r="Z98" i="10"/>
  <c r="Z95" i="10"/>
  <c r="Z91" i="10"/>
  <c r="Z69" i="10"/>
  <c r="Z65" i="10"/>
  <c r="Z61" i="10"/>
  <c r="Z21" i="10"/>
  <c r="Z31" i="10"/>
  <c r="Z30" i="10"/>
  <c r="Z29" i="10"/>
  <c r="Z28" i="10"/>
  <c r="Z27" i="10"/>
  <c r="Z26" i="10"/>
  <c r="Z25" i="10"/>
  <c r="Z24" i="10"/>
  <c r="Z23" i="10"/>
  <c r="AA1" i="10"/>
  <c r="Z101" i="10"/>
  <c r="Z97" i="10"/>
  <c r="Z96" i="10"/>
  <c r="Z92" i="10"/>
  <c r="Z70" i="10"/>
  <c r="Z62" i="10"/>
  <c r="Z58" i="10"/>
  <c r="Z131" i="10"/>
  <c r="Z125" i="10"/>
  <c r="Z124" i="10"/>
  <c r="Z99" i="10"/>
  <c r="Z94" i="10"/>
  <c r="Z90" i="10"/>
  <c r="Z68" i="10"/>
  <c r="Z64" i="10"/>
  <c r="Z60" i="10"/>
  <c r="Z20" i="10"/>
  <c r="Z8" i="10"/>
  <c r="Z8" i="11" s="1"/>
  <c r="Z130" i="10"/>
  <c r="Z100" i="10"/>
  <c r="Z93" i="10"/>
  <c r="Z89" i="10"/>
  <c r="Z67" i="10"/>
  <c r="Z63" i="10"/>
  <c r="Z59" i="10"/>
  <c r="Z128" i="10"/>
  <c r="Z66" i="10"/>
  <c r="Z41" i="10"/>
  <c r="Z22" i="10"/>
  <c r="Z121" i="15" l="1"/>
  <c r="Z303" i="15"/>
  <c r="Z46" i="15"/>
  <c r="Z181" i="15"/>
  <c r="AA262" i="15" s="1"/>
  <c r="Z68" i="15"/>
  <c r="Z165" i="15"/>
  <c r="Z287" i="15"/>
  <c r="Z107" i="15"/>
  <c r="Z105" i="15"/>
  <c r="Z159" i="11"/>
  <c r="Z315" i="11"/>
  <c r="Z97" i="11"/>
  <c r="Z62" i="11"/>
  <c r="Z48" i="15"/>
  <c r="Z119" i="15"/>
  <c r="Z109" i="15"/>
  <c r="Z291" i="15"/>
  <c r="Z179" i="11"/>
  <c r="AA260" i="11" s="1"/>
  <c r="Z16" i="11"/>
  <c r="Z121" i="11"/>
  <c r="Z236" i="15"/>
  <c r="Z97" i="15"/>
  <c r="Z297" i="15"/>
  <c r="Z52" i="15"/>
  <c r="Z179" i="15"/>
  <c r="AA260" i="15" s="1"/>
  <c r="Z285" i="15"/>
  <c r="Z301" i="15"/>
  <c r="Z139" i="15"/>
  <c r="Z242" i="15"/>
  <c r="Z129" i="15"/>
  <c r="Z200" i="15"/>
  <c r="Z82" i="15"/>
  <c r="Z317" i="15"/>
  <c r="Z143" i="15"/>
  <c r="Z28" i="15"/>
  <c r="Z89" i="15"/>
  <c r="Z159" i="15"/>
  <c r="Z16" i="15"/>
  <c r="Z91" i="15"/>
  <c r="Z275" i="15"/>
  <c r="Z80" i="15"/>
  <c r="Z99" i="15"/>
  <c r="Z277" i="15"/>
  <c r="Z141" i="15"/>
  <c r="Z315" i="15"/>
  <c r="Z273" i="15"/>
  <c r="Z60" i="15"/>
  <c r="Z40" i="15"/>
  <c r="Z137" i="15"/>
  <c r="Z155" i="15"/>
  <c r="Z101" i="15"/>
  <c r="Z202" i="15"/>
  <c r="Z76" i="15"/>
  <c r="Z111" i="15"/>
  <c r="Z70" i="15"/>
  <c r="Z171" i="15"/>
  <c r="Z62" i="15"/>
  <c r="Z32" i="15"/>
  <c r="Z56" i="15"/>
  <c r="Z78" i="15"/>
  <c r="Z238" i="15"/>
  <c r="Z167" i="15"/>
  <c r="Z117" i="15"/>
  <c r="Z281" i="15"/>
  <c r="Z22" i="15"/>
  <c r="Z123" i="15"/>
  <c r="Z198" i="15"/>
  <c r="Z20" i="15"/>
  <c r="Z72" i="15"/>
  <c r="Z50" i="15"/>
  <c r="Z38" i="15"/>
  <c r="Z87" i="15"/>
  <c r="Z295" i="15"/>
  <c r="Z36" i="15"/>
  <c r="Z127" i="15"/>
  <c r="Z283" i="15"/>
  <c r="Z42" i="15"/>
  <c r="Z133" i="15"/>
  <c r="Z30" i="15"/>
  <c r="Z161" i="15"/>
  <c r="Z169" i="15"/>
  <c r="Z175" i="15"/>
  <c r="AA256" i="15" s="1"/>
  <c r="Z85" i="15"/>
  <c r="Z131" i="15"/>
  <c r="Z305" i="15"/>
  <c r="Z58" i="15"/>
  <c r="Z240" i="15"/>
  <c r="Z293" i="15"/>
  <c r="Z42" i="13"/>
  <c r="Z275" i="13"/>
  <c r="Z72" i="13"/>
  <c r="Z129" i="13"/>
  <c r="Z109" i="13"/>
  <c r="Z303" i="13"/>
  <c r="Z101" i="13"/>
  <c r="Z143" i="13"/>
  <c r="Z171" i="13"/>
  <c r="Z58" i="13"/>
  <c r="Z38" i="13"/>
  <c r="Z82" i="13"/>
  <c r="Z141" i="13"/>
  <c r="Z87" i="13"/>
  <c r="Z30" i="13"/>
  <c r="Z48" i="13"/>
  <c r="Z131" i="13"/>
  <c r="Z305" i="13"/>
  <c r="Z117" i="13"/>
  <c r="Z177" i="13"/>
  <c r="AA258" i="13" s="1"/>
  <c r="Z89" i="13"/>
  <c r="Z22" i="13"/>
  <c r="Z28" i="13"/>
  <c r="Z97" i="13"/>
  <c r="Z175" i="13"/>
  <c r="AA256" i="13" s="1"/>
  <c r="Z196" i="13"/>
  <c r="Z200" i="13"/>
  <c r="Z179" i="13"/>
  <c r="AA260" i="13" s="1"/>
  <c r="Z169" i="13"/>
  <c r="Z311" i="13"/>
  <c r="Z271" i="13"/>
  <c r="Z111" i="13"/>
  <c r="Z78" i="13"/>
  <c r="Z66" i="13"/>
  <c r="Z240" i="13"/>
  <c r="Z315" i="13"/>
  <c r="Z301" i="13"/>
  <c r="Z277" i="13"/>
  <c r="Z283" i="13"/>
  <c r="Z198" i="13"/>
  <c r="Z80" i="13"/>
  <c r="Z62" i="13"/>
  <c r="Z297" i="13"/>
  <c r="Z123" i="13"/>
  <c r="Z16" i="13"/>
  <c r="Z76" i="13"/>
  <c r="Z285" i="13"/>
  <c r="Z68" i="13"/>
  <c r="Z50" i="13"/>
  <c r="Z273" i="13"/>
  <c r="Z287" i="13"/>
  <c r="Z181" i="13"/>
  <c r="AA262" i="13" s="1"/>
  <c r="Z40" i="13"/>
  <c r="Z20" i="13"/>
  <c r="Z291" i="13"/>
  <c r="Z133" i="13"/>
  <c r="Z32" i="13"/>
  <c r="Z26" i="13"/>
  <c r="Z155" i="13"/>
  <c r="Z137" i="13"/>
  <c r="Z95" i="13"/>
  <c r="Z165" i="13"/>
  <c r="Z60" i="13"/>
  <c r="Z242" i="13"/>
  <c r="Z167" i="13"/>
  <c r="Z157" i="13"/>
  <c r="Z293" i="13"/>
  <c r="Z317" i="13"/>
  <c r="Z56" i="13"/>
  <c r="Z46" i="13"/>
  <c r="Z121" i="13"/>
  <c r="Z202" i="13"/>
  <c r="Z313" i="13"/>
  <c r="Z107" i="13"/>
  <c r="Z193" i="13"/>
  <c r="Z295" i="13"/>
  <c r="Z91" i="13"/>
  <c r="Z159" i="13"/>
  <c r="Z70" i="13"/>
  <c r="Z52" i="13"/>
  <c r="Z105" i="13"/>
  <c r="W8" i="10"/>
  <c r="W7" i="11"/>
  <c r="AA1" i="11"/>
  <c r="AA72" i="11" s="1"/>
  <c r="AA305" i="10"/>
  <c r="AA303" i="10"/>
  <c r="AA301" i="10"/>
  <c r="AA299" i="10"/>
  <c r="AA297" i="10"/>
  <c r="AA295" i="10"/>
  <c r="AA293" i="10"/>
  <c r="AA289" i="10"/>
  <c r="AA287" i="10"/>
  <c r="AA285" i="10"/>
  <c r="AA283" i="10"/>
  <c r="AA281" i="10"/>
  <c r="AA279" i="10"/>
  <c r="AA272" i="10"/>
  <c r="AA270" i="10"/>
  <c r="AA268" i="10"/>
  <c r="AA266" i="10"/>
  <c r="AA264" i="10"/>
  <c r="AA262" i="10"/>
  <c r="AA260" i="10"/>
  <c r="AA300" i="10"/>
  <c r="AA282" i="10"/>
  <c r="AA261" i="10"/>
  <c r="AA144" i="10"/>
  <c r="AA294" i="10"/>
  <c r="AA271" i="10"/>
  <c r="AA141" i="10"/>
  <c r="AA149" i="10"/>
  <c r="AA304" i="10"/>
  <c r="AA286" i="10"/>
  <c r="AA265" i="10"/>
  <c r="AA138" i="10"/>
  <c r="AA146" i="10"/>
  <c r="AA298" i="10"/>
  <c r="AA280" i="10"/>
  <c r="AA143" i="10"/>
  <c r="AA296" i="10"/>
  <c r="AA278" i="10"/>
  <c r="AA142" i="10"/>
  <c r="AA288" i="10"/>
  <c r="AA267" i="10"/>
  <c r="AA139" i="10"/>
  <c r="AA147" i="10"/>
  <c r="AA284" i="10"/>
  <c r="AA145" i="10"/>
  <c r="AA140" i="10"/>
  <c r="AA302" i="10"/>
  <c r="AA269" i="10"/>
  <c r="AA148" i="10"/>
  <c r="AA263" i="10"/>
  <c r="AA290" i="10"/>
  <c r="AA1" i="13"/>
  <c r="AA16" i="13" s="1"/>
  <c r="AA304" i="12"/>
  <c r="AA302" i="12"/>
  <c r="AA300" i="12"/>
  <c r="AA298" i="12"/>
  <c r="AA296" i="12"/>
  <c r="AA294" i="12"/>
  <c r="AA290" i="12"/>
  <c r="AA288" i="12"/>
  <c r="AA286" i="12"/>
  <c r="AA289" i="12"/>
  <c r="AA140" i="12"/>
  <c r="AA148" i="12"/>
  <c r="AA301" i="12"/>
  <c r="AA145" i="12"/>
  <c r="AA295" i="12"/>
  <c r="AA285" i="12"/>
  <c r="AA283" i="12"/>
  <c r="AA281" i="12"/>
  <c r="AA279" i="12"/>
  <c r="AA272" i="12"/>
  <c r="AA270" i="12"/>
  <c r="AA268" i="12"/>
  <c r="AA266" i="12"/>
  <c r="AA264" i="12"/>
  <c r="AA262" i="12"/>
  <c r="AA260" i="12"/>
  <c r="AA142" i="12"/>
  <c r="AA305" i="12"/>
  <c r="AA287" i="12"/>
  <c r="AA139" i="12"/>
  <c r="AA147" i="12"/>
  <c r="AA303" i="12"/>
  <c r="AA284" i="12"/>
  <c r="AA282" i="12"/>
  <c r="AA280" i="12"/>
  <c r="AA278" i="12"/>
  <c r="AA271" i="12"/>
  <c r="AA269" i="12"/>
  <c r="AA267" i="12"/>
  <c r="AA265" i="12"/>
  <c r="AA263" i="12"/>
  <c r="AA261" i="12"/>
  <c r="AA138" i="12"/>
  <c r="AA146" i="12"/>
  <c r="AA297" i="12"/>
  <c r="AA143" i="12"/>
  <c r="AA299" i="12"/>
  <c r="AA141" i="12"/>
  <c r="AA149" i="12"/>
  <c r="AA144" i="12"/>
  <c r="AA293" i="12"/>
  <c r="AA1" i="15"/>
  <c r="AA66" i="15" s="1"/>
  <c r="AA294" i="14"/>
  <c r="AA302" i="14"/>
  <c r="AA279" i="14"/>
  <c r="AA297" i="14"/>
  <c r="AA305" i="14"/>
  <c r="AA282" i="14"/>
  <c r="AA300" i="14"/>
  <c r="AA295" i="14"/>
  <c r="AA303" i="14"/>
  <c r="AA280" i="14"/>
  <c r="AA296" i="14"/>
  <c r="AA304" i="14"/>
  <c r="AA281" i="14"/>
  <c r="AA299" i="14"/>
  <c r="AA284" i="14"/>
  <c r="AA289" i="14"/>
  <c r="AA263" i="14"/>
  <c r="AA271" i="14"/>
  <c r="AA142" i="14"/>
  <c r="AA298" i="14"/>
  <c r="AA266" i="14"/>
  <c r="AA139" i="14"/>
  <c r="AA147" i="14"/>
  <c r="AA301" i="14"/>
  <c r="AA287" i="14"/>
  <c r="AA261" i="14"/>
  <c r="AA269" i="14"/>
  <c r="AA144" i="14"/>
  <c r="AA290" i="14"/>
  <c r="AA264" i="14"/>
  <c r="AA272" i="14"/>
  <c r="AA141" i="14"/>
  <c r="AA149" i="14"/>
  <c r="AA265" i="14"/>
  <c r="AA140" i="14"/>
  <c r="AA148" i="14"/>
  <c r="AA286" i="14"/>
  <c r="AA268" i="14"/>
  <c r="AA145" i="14"/>
  <c r="AA270" i="14"/>
  <c r="AA143" i="14"/>
  <c r="AA138" i="14"/>
  <c r="AA283" i="14"/>
  <c r="AA262" i="14"/>
  <c r="AA285" i="14"/>
  <c r="AA146" i="14"/>
  <c r="AA288" i="14"/>
  <c r="AA267" i="14"/>
  <c r="U89" i="10"/>
  <c r="U58" i="10"/>
  <c r="V236" i="10"/>
  <c r="V252" i="10" s="1"/>
  <c r="V234" i="10"/>
  <c r="V250" i="10" s="1"/>
  <c r="V228" i="10"/>
  <c r="V244" i="10" s="1"/>
  <c r="V226" i="10"/>
  <c r="V394" i="10"/>
  <c r="V392" i="10"/>
  <c r="V51" i="10"/>
  <c r="V397" i="10"/>
  <c r="V231" i="10"/>
  <c r="V247" i="10" s="1"/>
  <c r="V237" i="10"/>
  <c r="W241" i="10" s="1"/>
  <c r="V395" i="10"/>
  <c r="V53" i="10"/>
  <c r="V6" i="10"/>
  <c r="V6" i="11" s="1"/>
  <c r="V229" i="10"/>
  <c r="V245" i="10" s="1"/>
  <c r="V44" i="10"/>
  <c r="V50" i="10"/>
  <c r="V52" i="10"/>
  <c r="V391" i="10"/>
  <c r="V398" i="10"/>
  <c r="V49" i="10"/>
  <c r="V227" i="10"/>
  <c r="V243" i="10" s="1"/>
  <c r="V55" i="10"/>
  <c r="V233" i="10"/>
  <c r="V249" i="10" s="1"/>
  <c r="V393" i="10"/>
  <c r="V45" i="10"/>
  <c r="V399" i="10"/>
  <c r="V230" i="10"/>
  <c r="V246" i="10" s="1"/>
  <c r="V396" i="10"/>
  <c r="V235" i="10"/>
  <c r="V251" i="10" s="1"/>
  <c r="V8" i="11"/>
  <c r="V46" i="10"/>
  <c r="V400" i="10"/>
  <c r="V48" i="10"/>
  <c r="V54" i="10"/>
  <c r="V47" i="10"/>
  <c r="V401" i="10"/>
  <c r="V232" i="10"/>
  <c r="V248" i="10" s="1"/>
  <c r="V390" i="10"/>
  <c r="U60" i="11"/>
  <c r="U56" i="11"/>
  <c r="U62" i="11"/>
  <c r="U58" i="11"/>
  <c r="U95" i="14"/>
  <c r="U64" i="14"/>
  <c r="U61" i="14"/>
  <c r="U92" i="14"/>
  <c r="V7" i="15"/>
  <c r="V8" i="14"/>
  <c r="W7" i="14" s="1"/>
  <c r="U91" i="14"/>
  <c r="U60" i="14"/>
  <c r="U100" i="14"/>
  <c r="U69" i="14"/>
  <c r="U98" i="14"/>
  <c r="U67" i="14"/>
  <c r="U96" i="14"/>
  <c r="U65" i="14"/>
  <c r="U225" i="14"/>
  <c r="U242" i="14"/>
  <c r="U240" i="14" s="1"/>
  <c r="U94" i="14"/>
  <c r="U63" i="14"/>
  <c r="U70" i="14"/>
  <c r="U101" i="14"/>
  <c r="U62" i="14"/>
  <c r="U93" i="14"/>
  <c r="U68" i="14"/>
  <c r="U99" i="14"/>
  <c r="U97" i="14"/>
  <c r="U66" i="14"/>
  <c r="U59" i="14"/>
  <c r="U90" i="14"/>
  <c r="U43" i="14"/>
  <c r="U90" i="12"/>
  <c r="U59" i="12"/>
  <c r="U43" i="12"/>
  <c r="U95" i="12"/>
  <c r="U64" i="12"/>
  <c r="U68" i="12"/>
  <c r="U99" i="12"/>
  <c r="U97" i="12"/>
  <c r="U66" i="12"/>
  <c r="U91" i="12"/>
  <c r="U60" i="12"/>
  <c r="U242" i="12"/>
  <c r="U240" i="12" s="1"/>
  <c r="U225" i="12"/>
  <c r="V8" i="12"/>
  <c r="W7" i="12" s="1"/>
  <c r="V7" i="13"/>
  <c r="U100" i="12"/>
  <c r="U69" i="12"/>
  <c r="U101" i="12"/>
  <c r="U70" i="12"/>
  <c r="U98" i="12"/>
  <c r="U67" i="12"/>
  <c r="U96" i="12"/>
  <c r="U65" i="12"/>
  <c r="U93" i="12"/>
  <c r="U62" i="12"/>
  <c r="U92" i="12"/>
  <c r="U61" i="12"/>
  <c r="U94" i="12"/>
  <c r="U63" i="12"/>
  <c r="AA82" i="11"/>
  <c r="AA121" i="11"/>
  <c r="AA198" i="11"/>
  <c r="AA313" i="11"/>
  <c r="AA66" i="11"/>
  <c r="AA56" i="11"/>
  <c r="AA18" i="11"/>
  <c r="AA291" i="11"/>
  <c r="AA179" i="11"/>
  <c r="AA193" i="11"/>
  <c r="AA111" i="11"/>
  <c r="AA305" i="11"/>
  <c r="AA240" i="11"/>
  <c r="AA131" i="11"/>
  <c r="AA87" i="11"/>
  <c r="AA242" i="11"/>
  <c r="AA161" i="11"/>
  <c r="AA80" i="11"/>
  <c r="AA281" i="11"/>
  <c r="AA317" i="11"/>
  <c r="AA133" i="11"/>
  <c r="AA58" i="11"/>
  <c r="AA301" i="11"/>
  <c r="AA159" i="11"/>
  <c r="AA307" i="11"/>
  <c r="AA137" i="11"/>
  <c r="AA89" i="15"/>
  <c r="AA127" i="15"/>
  <c r="AA273" i="15"/>
  <c r="AA159" i="15"/>
  <c r="AA82" i="15"/>
  <c r="AA48" i="15"/>
  <c r="AA242" i="15"/>
  <c r="AA141" i="15"/>
  <c r="AA117" i="15"/>
  <c r="AA281" i="15"/>
  <c r="AA275" i="15"/>
  <c r="AA139" i="15"/>
  <c r="AA68" i="15"/>
  <c r="AA105" i="15"/>
  <c r="M105" i="15" s="1"/>
  <c r="AA85" i="15"/>
  <c r="AA28" i="15"/>
  <c r="AA46" i="15"/>
  <c r="AA401" i="14"/>
  <c r="AA400" i="14"/>
  <c r="AA399" i="14"/>
  <c r="AA398" i="14"/>
  <c r="AA397" i="14"/>
  <c r="AA396" i="14"/>
  <c r="AA395" i="14"/>
  <c r="AA394" i="14"/>
  <c r="AA393" i="14"/>
  <c r="AA392" i="14"/>
  <c r="AA391" i="14"/>
  <c r="AA390" i="14"/>
  <c r="AA389" i="14"/>
  <c r="AA386" i="14"/>
  <c r="AA385" i="14"/>
  <c r="AA384" i="14"/>
  <c r="AA383" i="14"/>
  <c r="AA382" i="14"/>
  <c r="AA381" i="14"/>
  <c r="AA380" i="14"/>
  <c r="AA379" i="14"/>
  <c r="AA378" i="14"/>
  <c r="AA374" i="14"/>
  <c r="AA376" i="14"/>
  <c r="AA341" i="14"/>
  <c r="AA337" i="14"/>
  <c r="AA335" i="14"/>
  <c r="AA334" i="14"/>
  <c r="AA333" i="14"/>
  <c r="AA323" i="14"/>
  <c r="AA322" i="14"/>
  <c r="AA321" i="14"/>
  <c r="AA320" i="14"/>
  <c r="AA319" i="14"/>
  <c r="AA318" i="14"/>
  <c r="AA317" i="14"/>
  <c r="AA316" i="14"/>
  <c r="AA315" i="14"/>
  <c r="AA314" i="14"/>
  <c r="AA313" i="14"/>
  <c r="AA312" i="14"/>
  <c r="AA311" i="14"/>
  <c r="AA375" i="14"/>
  <c r="AA340" i="14"/>
  <c r="AA336" i="14"/>
  <c r="AA332" i="14"/>
  <c r="AA377" i="14"/>
  <c r="AA339" i="14"/>
  <c r="AA338" i="14"/>
  <c r="AA331" i="14"/>
  <c r="AA330" i="14"/>
  <c r="AA329" i="14"/>
  <c r="AA260" i="14"/>
  <c r="AA252" i="14"/>
  <c r="AA248" i="14"/>
  <c r="AA244" i="14"/>
  <c r="AA240" i="14"/>
  <c r="AA293" i="14"/>
  <c r="AA251" i="14"/>
  <c r="AA242" i="14"/>
  <c r="AA237" i="14"/>
  <c r="AA236" i="14"/>
  <c r="AA232" i="14"/>
  <c r="AA228" i="14"/>
  <c r="AA202" i="14"/>
  <c r="AA201" i="14"/>
  <c r="AA200" i="14"/>
  <c r="AA199" i="14"/>
  <c r="AA198" i="14"/>
  <c r="AA197" i="14"/>
  <c r="AA196" i="14"/>
  <c r="AA195" i="14"/>
  <c r="AA194" i="14"/>
  <c r="AA193" i="14"/>
  <c r="AA192" i="14"/>
  <c r="AA191" i="14"/>
  <c r="AA190" i="14"/>
  <c r="AA137" i="14"/>
  <c r="AA101" i="14"/>
  <c r="AA100" i="14"/>
  <c r="AA99" i="14"/>
  <c r="AA98" i="14"/>
  <c r="AA97" i="14"/>
  <c r="AA278" i="14"/>
  <c r="AA250" i="14"/>
  <c r="AA241" i="14"/>
  <c r="AA233" i="14"/>
  <c r="AA231" i="14"/>
  <c r="AA184" i="14"/>
  <c r="AA180" i="14"/>
  <c r="AA176" i="14"/>
  <c r="AA132" i="14"/>
  <c r="AA128" i="14"/>
  <c r="AA124" i="14"/>
  <c r="AA96" i="14"/>
  <c r="AA95" i="14"/>
  <c r="AA94" i="14"/>
  <c r="AA93" i="14"/>
  <c r="AA92" i="14"/>
  <c r="AA91" i="14"/>
  <c r="AA90" i="14"/>
  <c r="AA89" i="14"/>
  <c r="AA249" i="14"/>
  <c r="AA247" i="14"/>
  <c r="AA234" i="14"/>
  <c r="AA243" i="14"/>
  <c r="AA235" i="14"/>
  <c r="AA229" i="14"/>
  <c r="AA182" i="14"/>
  <c r="AA177" i="14"/>
  <c r="AA175" i="14"/>
  <c r="AA169" i="14"/>
  <c r="AA167" i="14"/>
  <c r="AA165" i="14"/>
  <c r="AA163" i="14"/>
  <c r="AA161" i="14"/>
  <c r="AA159" i="14"/>
  <c r="AA157" i="14"/>
  <c r="AA246" i="14"/>
  <c r="AA230" i="14"/>
  <c r="AA187" i="14"/>
  <c r="AA178" i="14"/>
  <c r="AA126" i="14"/>
  <c r="AA68" i="14"/>
  <c r="AA64" i="14"/>
  <c r="AA60" i="14"/>
  <c r="AA46" i="14"/>
  <c r="AA45" i="14"/>
  <c r="AA44" i="14"/>
  <c r="AA43" i="14"/>
  <c r="AA7" i="14"/>
  <c r="AA7" i="15" s="1"/>
  <c r="AA6" i="14"/>
  <c r="AA6" i="15" s="1"/>
  <c r="AA245" i="14"/>
  <c r="AA226" i="14"/>
  <c r="AA225" i="14"/>
  <c r="AA186" i="14"/>
  <c r="AA168" i="14"/>
  <c r="AA166" i="14"/>
  <c r="AA164" i="14"/>
  <c r="AA162" i="14"/>
  <c r="AA160" i="14"/>
  <c r="AA158" i="14"/>
  <c r="AA227" i="14"/>
  <c r="AA181" i="14"/>
  <c r="AA179" i="14"/>
  <c r="AA125" i="14"/>
  <c r="AA123" i="14"/>
  <c r="AA62" i="14"/>
  <c r="AA53" i="14"/>
  <c r="AA49" i="14"/>
  <c r="AA41" i="14"/>
  <c r="AA133" i="14"/>
  <c r="AA87" i="14"/>
  <c r="AA70" i="14"/>
  <c r="AA61" i="14"/>
  <c r="AA59" i="14"/>
  <c r="AA58" i="14"/>
  <c r="AA52" i="14"/>
  <c r="AA51" i="14"/>
  <c r="AA8" i="14"/>
  <c r="AA8" i="15" s="1"/>
  <c r="AA183" i="14"/>
  <c r="AA54" i="14"/>
  <c r="AA134" i="14"/>
  <c r="AA129" i="14"/>
  <c r="AA69" i="14"/>
  <c r="AA67" i="14"/>
  <c r="AA48" i="14"/>
  <c r="AA47" i="14"/>
  <c r="AA31" i="14"/>
  <c r="AA29" i="14"/>
  <c r="AA185" i="14"/>
  <c r="AA66" i="14"/>
  <c r="AA127" i="14"/>
  <c r="AA63" i="14"/>
  <c r="AA55" i="14"/>
  <c r="AA50" i="14"/>
  <c r="AA30" i="14"/>
  <c r="AA28" i="14"/>
  <c r="AA27" i="14"/>
  <c r="AA26" i="14"/>
  <c r="AA25" i="14"/>
  <c r="AA24" i="14"/>
  <c r="AA23" i="14"/>
  <c r="AA22" i="14"/>
  <c r="AA21" i="14"/>
  <c r="AA20" i="14"/>
  <c r="AA131" i="14"/>
  <c r="AA130" i="14"/>
  <c r="AA65" i="14"/>
  <c r="AA401" i="12"/>
  <c r="AA400" i="12"/>
  <c r="AA399" i="12"/>
  <c r="AA398" i="12"/>
  <c r="AA397" i="12"/>
  <c r="AA396" i="12"/>
  <c r="AA395" i="12"/>
  <c r="AA394" i="12"/>
  <c r="AA393" i="12"/>
  <c r="AA392" i="12"/>
  <c r="AA391" i="12"/>
  <c r="AA390" i="12"/>
  <c r="AA389" i="12"/>
  <c r="AA386" i="12"/>
  <c r="AA385" i="12"/>
  <c r="AA384" i="12"/>
  <c r="AA383" i="12"/>
  <c r="AA382" i="12"/>
  <c r="AA381" i="12"/>
  <c r="AA380" i="12"/>
  <c r="AA379" i="12"/>
  <c r="AA377" i="12"/>
  <c r="AA376" i="12"/>
  <c r="AA375" i="12"/>
  <c r="AA374" i="12"/>
  <c r="AA323" i="12"/>
  <c r="AA322" i="12"/>
  <c r="AA321" i="12"/>
  <c r="AA320" i="12"/>
  <c r="AA319" i="12"/>
  <c r="AA318" i="12"/>
  <c r="AA317" i="12"/>
  <c r="AA378" i="12"/>
  <c r="AA340" i="12"/>
  <c r="AA336" i="12"/>
  <c r="AA332" i="12"/>
  <c r="AA329" i="12"/>
  <c r="AA339" i="12"/>
  <c r="AA337" i="12"/>
  <c r="AA331" i="12"/>
  <c r="AA330" i="12"/>
  <c r="AA313" i="12"/>
  <c r="AA338" i="12"/>
  <c r="AA315" i="12"/>
  <c r="AA311" i="12"/>
  <c r="AA335" i="12"/>
  <c r="AA334" i="12"/>
  <c r="AA333" i="12"/>
  <c r="AA314" i="12"/>
  <c r="AA341" i="12"/>
  <c r="AA316" i="12"/>
  <c r="AA252" i="12"/>
  <c r="AA251" i="12"/>
  <c r="AA250" i="12"/>
  <c r="AA249" i="12"/>
  <c r="AA248" i="12"/>
  <c r="AA247" i="12"/>
  <c r="AA246" i="12"/>
  <c r="AA245" i="12"/>
  <c r="AA244" i="12"/>
  <c r="AA243" i="12"/>
  <c r="AA242" i="12"/>
  <c r="AA241" i="12"/>
  <c r="AA240" i="12"/>
  <c r="AA237" i="12"/>
  <c r="AA236" i="12"/>
  <c r="AA235" i="12"/>
  <c r="AA234" i="12"/>
  <c r="AA233" i="12"/>
  <c r="AA232" i="12"/>
  <c r="AA231" i="12"/>
  <c r="AA230" i="12"/>
  <c r="AA229" i="12"/>
  <c r="AA228" i="12"/>
  <c r="AA227" i="12"/>
  <c r="AA226" i="12"/>
  <c r="AA225" i="12"/>
  <c r="AA312" i="12"/>
  <c r="AA167" i="12"/>
  <c r="AA163" i="12"/>
  <c r="AA159" i="12"/>
  <c r="AA134" i="12"/>
  <c r="AA133" i="12"/>
  <c r="AA132" i="12"/>
  <c r="AA131" i="12"/>
  <c r="AA130" i="12"/>
  <c r="AA129" i="12"/>
  <c r="AA128" i="12"/>
  <c r="AA127" i="12"/>
  <c r="AA126" i="12"/>
  <c r="AA125" i="12"/>
  <c r="AA124" i="12"/>
  <c r="AA123" i="12"/>
  <c r="AA70" i="12"/>
  <c r="AA69" i="12"/>
  <c r="AA68" i="12"/>
  <c r="AA67" i="12"/>
  <c r="AA66" i="12"/>
  <c r="AA65" i="12"/>
  <c r="AA64" i="12"/>
  <c r="AA63" i="12"/>
  <c r="AA62" i="12"/>
  <c r="AA61" i="12"/>
  <c r="AA60" i="12"/>
  <c r="AA59" i="12"/>
  <c r="AA58" i="12"/>
  <c r="AA187" i="12"/>
  <c r="AA185" i="12"/>
  <c r="AA183" i="12"/>
  <c r="AA181" i="12"/>
  <c r="AA179" i="12"/>
  <c r="AA177" i="12"/>
  <c r="AA175" i="12"/>
  <c r="AA165" i="12"/>
  <c r="AA160" i="12"/>
  <c r="AA158" i="12"/>
  <c r="AA87" i="12"/>
  <c r="AA201" i="12"/>
  <c r="AA199" i="12"/>
  <c r="AA197" i="12"/>
  <c r="AA195" i="12"/>
  <c r="AA193" i="12"/>
  <c r="AA191" i="12"/>
  <c r="AA161" i="12"/>
  <c r="AA101" i="12"/>
  <c r="AA100" i="12"/>
  <c r="AA99" i="12"/>
  <c r="AA98" i="12"/>
  <c r="AA97" i="12"/>
  <c r="AA96" i="12"/>
  <c r="AA95" i="12"/>
  <c r="AA94" i="12"/>
  <c r="AA93" i="12"/>
  <c r="AA92" i="12"/>
  <c r="AA91" i="12"/>
  <c r="AA90" i="12"/>
  <c r="AA89" i="12"/>
  <c r="AA55" i="12"/>
  <c r="AA51" i="12"/>
  <c r="AA47" i="12"/>
  <c r="AA43" i="12"/>
  <c r="AA168" i="12"/>
  <c r="AA166" i="12"/>
  <c r="AA157" i="12"/>
  <c r="AA186" i="12"/>
  <c r="AA184" i="12"/>
  <c r="AA182" i="12"/>
  <c r="AA180" i="12"/>
  <c r="AA178" i="12"/>
  <c r="AA176" i="12"/>
  <c r="AA54" i="12"/>
  <c r="AA50" i="12"/>
  <c r="AA46" i="12"/>
  <c r="AA169" i="12"/>
  <c r="AA49" i="12"/>
  <c r="AA48" i="12"/>
  <c r="AA41" i="12"/>
  <c r="AA29" i="12"/>
  <c r="AA6" i="12"/>
  <c r="AA6" i="13" s="1"/>
  <c r="AA200" i="12"/>
  <c r="AA196" i="12"/>
  <c r="AA192" i="12"/>
  <c r="AA164" i="12"/>
  <c r="AA162" i="12"/>
  <c r="AA8" i="12"/>
  <c r="AA8" i="13" s="1"/>
  <c r="AA53" i="12"/>
  <c r="AA52" i="12"/>
  <c r="AA45" i="12"/>
  <c r="AA44" i="12"/>
  <c r="AA31" i="12"/>
  <c r="AA28" i="12"/>
  <c r="AA27" i="12"/>
  <c r="AA26" i="12"/>
  <c r="AA25" i="12"/>
  <c r="AA24" i="12"/>
  <c r="AA23" i="12"/>
  <c r="AA22" i="12"/>
  <c r="AA21" i="12"/>
  <c r="AA20" i="12"/>
  <c r="AA7" i="12"/>
  <c r="AA7" i="13" s="1"/>
  <c r="AA202" i="12"/>
  <c r="AA198" i="12"/>
  <c r="AA194" i="12"/>
  <c r="AA190" i="12"/>
  <c r="AA137" i="12"/>
  <c r="AA30" i="12"/>
  <c r="AA401" i="10"/>
  <c r="AA400" i="10"/>
  <c r="AA399" i="10"/>
  <c r="AA398" i="10"/>
  <c r="AA397" i="10"/>
  <c r="AA396" i="10"/>
  <c r="AA395" i="10"/>
  <c r="AA394" i="10"/>
  <c r="AA393" i="10"/>
  <c r="AA392" i="10"/>
  <c r="AA386" i="10"/>
  <c r="AA385" i="10"/>
  <c r="AA384" i="10"/>
  <c r="AA383" i="10"/>
  <c r="AA382" i="10"/>
  <c r="AA381" i="10"/>
  <c r="AA380" i="10"/>
  <c r="AA379" i="10"/>
  <c r="AA378" i="10"/>
  <c r="AA391" i="10"/>
  <c r="AA390" i="10"/>
  <c r="AA389" i="10"/>
  <c r="AA341" i="10"/>
  <c r="AA340" i="10"/>
  <c r="AA339" i="10"/>
  <c r="AA338" i="10"/>
  <c r="AA337" i="10"/>
  <c r="AA336" i="10"/>
  <c r="AA335" i="10"/>
  <c r="AA334" i="10"/>
  <c r="AA333" i="10"/>
  <c r="AA332" i="10"/>
  <c r="AA331" i="10"/>
  <c r="AA330" i="10"/>
  <c r="AA374" i="10"/>
  <c r="AA329" i="10"/>
  <c r="AA377" i="10"/>
  <c r="AA323" i="10"/>
  <c r="AA375" i="10"/>
  <c r="AA376" i="10"/>
  <c r="AA321" i="10"/>
  <c r="AA319" i="10"/>
  <c r="AA317" i="10"/>
  <c r="AA315" i="10"/>
  <c r="AA313" i="10"/>
  <c r="AA312" i="10"/>
  <c r="AA311" i="10"/>
  <c r="AA322" i="10"/>
  <c r="AA318" i="10"/>
  <c r="AA314" i="10"/>
  <c r="AA250" i="10"/>
  <c r="AA246" i="10"/>
  <c r="AA242" i="10"/>
  <c r="AA237" i="10"/>
  <c r="AA249" i="10"/>
  <c r="AA245" i="10"/>
  <c r="AA241" i="10"/>
  <c r="AA236" i="10"/>
  <c r="AA232" i="10"/>
  <c r="AA228" i="10"/>
  <c r="AA134" i="10"/>
  <c r="AA133" i="10"/>
  <c r="AA132" i="10"/>
  <c r="AA131" i="10"/>
  <c r="AA130" i="10"/>
  <c r="AA129" i="10"/>
  <c r="AA128" i="10"/>
  <c r="AA127" i="10"/>
  <c r="AA126" i="10"/>
  <c r="AA125" i="10"/>
  <c r="AA124" i="10"/>
  <c r="AA123" i="10"/>
  <c r="AA320" i="10"/>
  <c r="AA316" i="10"/>
  <c r="AA252" i="10"/>
  <c r="AA248" i="10"/>
  <c r="AA244" i="10"/>
  <c r="AA240" i="10"/>
  <c r="AA251" i="10"/>
  <c r="AA225" i="10"/>
  <c r="AA169" i="10"/>
  <c r="AA168" i="10"/>
  <c r="AA167" i="10"/>
  <c r="AA166" i="10"/>
  <c r="AA165" i="10"/>
  <c r="AA164" i="10"/>
  <c r="AA163" i="10"/>
  <c r="AA162" i="10"/>
  <c r="AA161" i="10"/>
  <c r="AA160" i="10"/>
  <c r="AA159" i="10"/>
  <c r="AA158" i="10"/>
  <c r="AA157" i="10"/>
  <c r="AA234" i="10"/>
  <c r="AA233" i="10"/>
  <c r="AA247" i="10"/>
  <c r="AA227" i="10"/>
  <c r="AA226" i="10"/>
  <c r="AA202" i="10"/>
  <c r="AA201" i="10"/>
  <c r="AA200" i="10"/>
  <c r="AA199" i="10"/>
  <c r="AA198" i="10"/>
  <c r="AA197" i="10"/>
  <c r="AA196" i="10"/>
  <c r="AA195" i="10"/>
  <c r="AA194" i="10"/>
  <c r="AA193" i="10"/>
  <c r="AA192" i="10"/>
  <c r="AA191" i="10"/>
  <c r="AA190" i="10"/>
  <c r="AA137" i="10"/>
  <c r="AA55" i="10"/>
  <c r="AA54" i="10"/>
  <c r="AA53" i="10"/>
  <c r="AA52" i="10"/>
  <c r="AA51" i="10"/>
  <c r="AA50" i="10"/>
  <c r="AA49" i="10"/>
  <c r="AA48" i="10"/>
  <c r="AA47" i="10"/>
  <c r="AA46" i="10"/>
  <c r="AA45" i="10"/>
  <c r="AA44" i="10"/>
  <c r="AA43" i="10"/>
  <c r="AA7" i="10"/>
  <c r="AA7" i="11" s="1"/>
  <c r="AA6" i="10"/>
  <c r="AA6" i="11" s="1"/>
  <c r="AA235" i="10"/>
  <c r="AA231" i="10"/>
  <c r="AA230" i="10"/>
  <c r="AA229" i="10"/>
  <c r="AA186" i="10"/>
  <c r="AA184" i="10"/>
  <c r="AA182" i="10"/>
  <c r="AA180" i="10"/>
  <c r="AA178" i="10"/>
  <c r="AA176" i="10"/>
  <c r="AA96" i="10"/>
  <c r="AA95" i="10"/>
  <c r="AA94" i="10"/>
  <c r="AA93" i="10"/>
  <c r="AA92" i="10"/>
  <c r="AA91" i="10"/>
  <c r="AA90" i="10"/>
  <c r="AA89" i="10"/>
  <c r="AA70" i="10"/>
  <c r="AA69" i="10"/>
  <c r="AA68" i="10"/>
  <c r="AA67" i="10"/>
  <c r="AA66" i="10"/>
  <c r="AA65" i="10"/>
  <c r="AA64" i="10"/>
  <c r="AA63" i="10"/>
  <c r="AA62" i="10"/>
  <c r="AA61" i="10"/>
  <c r="AA60" i="10"/>
  <c r="AA59" i="10"/>
  <c r="AA58" i="10"/>
  <c r="AA243" i="10"/>
  <c r="AA187" i="10"/>
  <c r="AA185" i="10"/>
  <c r="AA183" i="10"/>
  <c r="AA181" i="10"/>
  <c r="AA179" i="10"/>
  <c r="AA177" i="10"/>
  <c r="AA175" i="10"/>
  <c r="AA99" i="10"/>
  <c r="AA20" i="10"/>
  <c r="AA8" i="10"/>
  <c r="AA8" i="11" s="1"/>
  <c r="AA22" i="10"/>
  <c r="AA98" i="10"/>
  <c r="AA100" i="10"/>
  <c r="AA87" i="10"/>
  <c r="AA31" i="10"/>
  <c r="AA30" i="10"/>
  <c r="AA29" i="10"/>
  <c r="AA28" i="10"/>
  <c r="AA27" i="10"/>
  <c r="AA26" i="10"/>
  <c r="AA25" i="10"/>
  <c r="AA24" i="10"/>
  <c r="AA23" i="10"/>
  <c r="AA101" i="10"/>
  <c r="AA97" i="10"/>
  <c r="AA41" i="10"/>
  <c r="AA21" i="10"/>
  <c r="AA129" i="15" l="1"/>
  <c r="AA18" i="15"/>
  <c r="AA169" i="15"/>
  <c r="AA99" i="15"/>
  <c r="AA119" i="15"/>
  <c r="AA303" i="11"/>
  <c r="AA181" i="11"/>
  <c r="AA139" i="11"/>
  <c r="AA46" i="11"/>
  <c r="AA317" i="15"/>
  <c r="AA271" i="15"/>
  <c r="AA202" i="15"/>
  <c r="AA198" i="15"/>
  <c r="AA167" i="15"/>
  <c r="AA107" i="15"/>
  <c r="AA301" i="15"/>
  <c r="AA291" i="15"/>
  <c r="AA109" i="11"/>
  <c r="AA171" i="11"/>
  <c r="AA283" i="11"/>
  <c r="AA85" i="11"/>
  <c r="AA311" i="11"/>
  <c r="AA97" i="15"/>
  <c r="AA285" i="15"/>
  <c r="AA40" i="15"/>
  <c r="AA50" i="15"/>
  <c r="AA307" i="15"/>
  <c r="AA277" i="15"/>
  <c r="AA293" i="15"/>
  <c r="AA95" i="15"/>
  <c r="AA20" i="15"/>
  <c r="AA87" i="15"/>
  <c r="AA32" i="15"/>
  <c r="AA303" i="15"/>
  <c r="AA121" i="15"/>
  <c r="AA240" i="15"/>
  <c r="AA42" i="15"/>
  <c r="AA91" i="15"/>
  <c r="AA275" i="11"/>
  <c r="AA123" i="11"/>
  <c r="AA107" i="11"/>
  <c r="AA42" i="11"/>
  <c r="AA277" i="11"/>
  <c r="AA68" i="11"/>
  <c r="AA157" i="11"/>
  <c r="AA32" i="11"/>
  <c r="AA38" i="11"/>
  <c r="AA76" i="11"/>
  <c r="AA119" i="11"/>
  <c r="AA89" i="11"/>
  <c r="AA60" i="15"/>
  <c r="AA22" i="15"/>
  <c r="AA52" i="15"/>
  <c r="AA133" i="15"/>
  <c r="AA131" i="15"/>
  <c r="AA36" i="15"/>
  <c r="AA137" i="15"/>
  <c r="AA305" i="15"/>
  <c r="AA76" i="15"/>
  <c r="AA181" i="15"/>
  <c r="AA16" i="15"/>
  <c r="AA193" i="15"/>
  <c r="AA40" i="11"/>
  <c r="AA95" i="11"/>
  <c r="AA60" i="11"/>
  <c r="AA117" i="11"/>
  <c r="AA285" i="11"/>
  <c r="AA169" i="11"/>
  <c r="AA22" i="11"/>
  <c r="AA273" i="11"/>
  <c r="AA48" i="11"/>
  <c r="AA165" i="11"/>
  <c r="AA97" i="11"/>
  <c r="AA155" i="11"/>
  <c r="AA161" i="15"/>
  <c r="AA30" i="15"/>
  <c r="AA313" i="15"/>
  <c r="AA26" i="15"/>
  <c r="AA165" i="15"/>
  <c r="AA62" i="15"/>
  <c r="AA157" i="15"/>
  <c r="AA38" i="15"/>
  <c r="AA123" i="15"/>
  <c r="AA238" i="15"/>
  <c r="AA72" i="15"/>
  <c r="AA171" i="15"/>
  <c r="AA78" i="11"/>
  <c r="AA315" i="11"/>
  <c r="AA175" i="11"/>
  <c r="AA28" i="11"/>
  <c r="AA26" i="11"/>
  <c r="AA202" i="11"/>
  <c r="AA91" i="11"/>
  <c r="AA238" i="11"/>
  <c r="AA129" i="11"/>
  <c r="AA99" i="11"/>
  <c r="AA52" i="11"/>
  <c r="AA315" i="15"/>
  <c r="AA143" i="15"/>
  <c r="AA177" i="15"/>
  <c r="AA175" i="15"/>
  <c r="AA179" i="15"/>
  <c r="AA56" i="15"/>
  <c r="AA196" i="15"/>
  <c r="AA78" i="15"/>
  <c r="AA101" i="15"/>
  <c r="AA295" i="15"/>
  <c r="AA109" i="15"/>
  <c r="AA70" i="15"/>
  <c r="AA293" i="11"/>
  <c r="AA287" i="11"/>
  <c r="AA141" i="11"/>
  <c r="AA177" i="11"/>
  <c r="AA20" i="11"/>
  <c r="AA196" i="11"/>
  <c r="AA50" i="11"/>
  <c r="AA295" i="11"/>
  <c r="AA101" i="11"/>
  <c r="AA16" i="11"/>
  <c r="AA62" i="11"/>
  <c r="AA80" i="15"/>
  <c r="AA155" i="15"/>
  <c r="AA283" i="15"/>
  <c r="AA200" i="15"/>
  <c r="AA236" i="15"/>
  <c r="AA111" i="15"/>
  <c r="AA287" i="15"/>
  <c r="AA58" i="15"/>
  <c r="AA311" i="15"/>
  <c r="AA297" i="15"/>
  <c r="AA30" i="11"/>
  <c r="AA105" i="11"/>
  <c r="M105" i="11" s="1"/>
  <c r="AA236" i="11"/>
  <c r="AA200" i="11"/>
  <c r="AA143" i="11"/>
  <c r="AA167" i="11"/>
  <c r="AA271" i="11"/>
  <c r="AA70" i="11"/>
  <c r="AA297" i="11"/>
  <c r="AA127" i="11"/>
  <c r="AA36" i="11"/>
  <c r="AA193" i="13"/>
  <c r="AA107" i="13"/>
  <c r="AA22" i="13"/>
  <c r="AA271" i="13"/>
  <c r="AA32" i="13"/>
  <c r="AA82" i="13"/>
  <c r="AA165" i="13"/>
  <c r="AA307" i="13"/>
  <c r="AA317" i="13"/>
  <c r="AA202" i="13"/>
  <c r="AA157" i="13"/>
  <c r="AA141" i="13"/>
  <c r="AA119" i="13"/>
  <c r="AA123" i="13"/>
  <c r="AA91" i="13"/>
  <c r="AA315" i="13"/>
  <c r="AA297" i="13"/>
  <c r="AA133" i="13"/>
  <c r="AA60" i="13"/>
  <c r="AA30" i="13"/>
  <c r="AA285" i="13"/>
  <c r="AA85" i="13"/>
  <c r="AA179" i="13"/>
  <c r="AA242" i="13"/>
  <c r="AA87" i="13"/>
  <c r="AA131" i="13"/>
  <c r="AA281" i="13"/>
  <c r="AA273" i="13"/>
  <c r="AA301" i="13"/>
  <c r="AA97" i="13"/>
  <c r="AA129" i="13"/>
  <c r="AA101" i="13"/>
  <c r="AA171" i="13"/>
  <c r="AA303" i="13"/>
  <c r="AA155" i="13"/>
  <c r="AA18" i="13"/>
  <c r="AA28" i="13"/>
  <c r="AA95" i="13"/>
  <c r="AA200" i="13"/>
  <c r="AA236" i="13"/>
  <c r="AA143" i="13"/>
  <c r="AA291" i="13"/>
  <c r="AA137" i="13"/>
  <c r="AA111" i="13"/>
  <c r="AA38" i="13"/>
  <c r="AA127" i="13"/>
  <c r="AA169" i="13"/>
  <c r="AA20" i="13"/>
  <c r="AA139" i="13"/>
  <c r="AA105" i="13"/>
  <c r="M105" i="13" s="1"/>
  <c r="AA277" i="13"/>
  <c r="AA283" i="13"/>
  <c r="AA159" i="13"/>
  <c r="AA40" i="13"/>
  <c r="AA161" i="13"/>
  <c r="AA36" i="13"/>
  <c r="AA50" i="13"/>
  <c r="AA46" i="13"/>
  <c r="AA313" i="13"/>
  <c r="AA177" i="13"/>
  <c r="AA26" i="13"/>
  <c r="AA99" i="13"/>
  <c r="AA175" i="13"/>
  <c r="AA58" i="13"/>
  <c r="AA181" i="13"/>
  <c r="AA117" i="13"/>
  <c r="AA62" i="13"/>
  <c r="AA56" i="13"/>
  <c r="AA167" i="13"/>
  <c r="AA305" i="13"/>
  <c r="AA275" i="13"/>
  <c r="AA287" i="13"/>
  <c r="AA42" i="13"/>
  <c r="AA89" i="13"/>
  <c r="AA198" i="13"/>
  <c r="AA72" i="13"/>
  <c r="AA238" i="13"/>
  <c r="AA52" i="13"/>
  <c r="AA78" i="13"/>
  <c r="AA66" i="13"/>
  <c r="AA311" i="13"/>
  <c r="AA293" i="13"/>
  <c r="AA68" i="13"/>
  <c r="AA240" i="13"/>
  <c r="AA80" i="13"/>
  <c r="AA48" i="13"/>
  <c r="AA196" i="13"/>
  <c r="AA121" i="13"/>
  <c r="AA295" i="13"/>
  <c r="AA70" i="13"/>
  <c r="AA109" i="13"/>
  <c r="AA76" i="13"/>
  <c r="W7" i="15"/>
  <c r="W8" i="14"/>
  <c r="W7" i="13"/>
  <c r="W8" i="12"/>
  <c r="W377" i="10"/>
  <c r="W50" i="10"/>
  <c r="W385" i="10"/>
  <c r="W44" i="10"/>
  <c r="W376" i="10"/>
  <c r="W230" i="10"/>
  <c r="W246" i="10" s="1"/>
  <c r="W232" i="10"/>
  <c r="W248" i="10" s="1"/>
  <c r="W55" i="10"/>
  <c r="W48" i="10"/>
  <c r="W378" i="10"/>
  <c r="W386" i="10"/>
  <c r="W379" i="10"/>
  <c r="W381" i="10"/>
  <c r="W52" i="10"/>
  <c r="W383" i="10"/>
  <c r="W399" i="10"/>
  <c r="W390" i="10"/>
  <c r="W382" i="10"/>
  <c r="X7" i="10"/>
  <c r="W229" i="10"/>
  <c r="W245" i="10" s="1"/>
  <c r="W226" i="10"/>
  <c r="W227" i="10"/>
  <c r="W243" i="10" s="1"/>
  <c r="W392" i="10"/>
  <c r="W233" i="10"/>
  <c r="W249" i="10" s="1"/>
  <c r="W384" i="10"/>
  <c r="W395" i="10"/>
  <c r="W231" i="10"/>
  <c r="W247" i="10" s="1"/>
  <c r="W396" i="10"/>
  <c r="W6" i="10"/>
  <c r="W6" i="11" s="1"/>
  <c r="W393" i="10"/>
  <c r="W237" i="10"/>
  <c r="X241" i="10" s="1"/>
  <c r="W400" i="10"/>
  <c r="W45" i="10"/>
  <c r="W397" i="10"/>
  <c r="W234" i="10"/>
  <c r="W250" i="10" s="1"/>
  <c r="W51" i="10"/>
  <c r="W49" i="10"/>
  <c r="W401" i="10"/>
  <c r="W380" i="10"/>
  <c r="W236" i="10"/>
  <c r="W252" i="10" s="1"/>
  <c r="W228" i="10"/>
  <c r="W244" i="10" s="1"/>
  <c r="W53" i="10"/>
  <c r="W47" i="10"/>
  <c r="W46" i="10"/>
  <c r="W391" i="10"/>
  <c r="W54" i="10"/>
  <c r="W394" i="10"/>
  <c r="W235" i="10"/>
  <c r="W251" i="10" s="1"/>
  <c r="W398" i="10"/>
  <c r="W8" i="11"/>
  <c r="V64" i="10"/>
  <c r="V95" i="10"/>
  <c r="V65" i="10"/>
  <c r="V96" i="10"/>
  <c r="V99" i="10"/>
  <c r="V68" i="10"/>
  <c r="V242" i="10"/>
  <c r="V240" i="10" s="1"/>
  <c r="V225" i="10"/>
  <c r="V93" i="10"/>
  <c r="V62" i="10"/>
  <c r="V61" i="10"/>
  <c r="V92" i="10"/>
  <c r="V59" i="10"/>
  <c r="V90" i="10"/>
  <c r="V43" i="10"/>
  <c r="V66" i="10"/>
  <c r="V97" i="10"/>
  <c r="V389" i="10"/>
  <c r="V69" i="10"/>
  <c r="V100" i="10"/>
  <c r="V101" i="10"/>
  <c r="V70" i="10"/>
  <c r="V63" i="10"/>
  <c r="V94" i="10"/>
  <c r="V91" i="10"/>
  <c r="V60" i="10"/>
  <c r="V98" i="10"/>
  <c r="V67" i="10"/>
  <c r="U89" i="14"/>
  <c r="U60" i="15"/>
  <c r="U58" i="15"/>
  <c r="U56" i="15"/>
  <c r="U62" i="15"/>
  <c r="V46" i="14"/>
  <c r="V395" i="14"/>
  <c r="V6" i="14"/>
  <c r="V6" i="15" s="1"/>
  <c r="V229" i="14"/>
  <c r="V245" i="14" s="1"/>
  <c r="V399" i="14"/>
  <c r="V55" i="14"/>
  <c r="V234" i="14"/>
  <c r="V250" i="14" s="1"/>
  <c r="V54" i="14"/>
  <c r="V227" i="14"/>
  <c r="V243" i="14" s="1"/>
  <c r="V236" i="14"/>
  <c r="V252" i="14" s="1"/>
  <c r="V49" i="14"/>
  <c r="V53" i="14"/>
  <c r="V228" i="14"/>
  <c r="V244" i="14" s="1"/>
  <c r="V394" i="14"/>
  <c r="V50" i="14"/>
  <c r="V232" i="14"/>
  <c r="V248" i="14" s="1"/>
  <c r="V400" i="14"/>
  <c r="V391" i="14"/>
  <c r="V393" i="14"/>
  <c r="V390" i="14"/>
  <c r="V392" i="14"/>
  <c r="V397" i="14"/>
  <c r="V47" i="14"/>
  <c r="V396" i="14"/>
  <c r="V233" i="14"/>
  <c r="V249" i="14" s="1"/>
  <c r="V52" i="14"/>
  <c r="V235" i="14"/>
  <c r="V251" i="14" s="1"/>
  <c r="V45" i="14"/>
  <c r="V401" i="14"/>
  <c r="V44" i="14"/>
  <c r="V226" i="14"/>
  <c r="V8" i="15"/>
  <c r="V230" i="14"/>
  <c r="V246" i="14" s="1"/>
  <c r="V231" i="14"/>
  <c r="V247" i="14" s="1"/>
  <c r="V398" i="14"/>
  <c r="V237" i="14"/>
  <c r="W241" i="14" s="1"/>
  <c r="V48" i="14"/>
  <c r="V51" i="14"/>
  <c r="U58" i="14"/>
  <c r="U58" i="12"/>
  <c r="U89" i="12"/>
  <c r="V8" i="13"/>
  <c r="V398" i="12"/>
  <c r="V234" i="12"/>
  <c r="V250" i="12" s="1"/>
  <c r="V45" i="12"/>
  <c r="V395" i="12"/>
  <c r="V230" i="12"/>
  <c r="V246" i="12" s="1"/>
  <c r="V44" i="12"/>
  <c r="V46" i="12"/>
  <c r="V392" i="12"/>
  <c r="V51" i="12"/>
  <c r="V229" i="12"/>
  <c r="V245" i="12" s="1"/>
  <c r="V397" i="12"/>
  <c r="V228" i="12"/>
  <c r="V244" i="12" s="1"/>
  <c r="V54" i="12"/>
  <c r="V396" i="12"/>
  <c r="V236" i="12"/>
  <c r="V252" i="12" s="1"/>
  <c r="V233" i="12"/>
  <c r="V249" i="12" s="1"/>
  <c r="V6" i="12"/>
  <c r="V6" i="13" s="1"/>
  <c r="V226" i="12"/>
  <c r="V47" i="12"/>
  <c r="V399" i="12"/>
  <c r="V394" i="12"/>
  <c r="V52" i="12"/>
  <c r="V235" i="12"/>
  <c r="V251" i="12" s="1"/>
  <c r="V390" i="12"/>
  <c r="V401" i="12"/>
  <c r="V231" i="12"/>
  <c r="V247" i="12" s="1"/>
  <c r="V49" i="12"/>
  <c r="V393" i="12"/>
  <c r="V227" i="12"/>
  <c r="V243" i="12" s="1"/>
  <c r="V48" i="12"/>
  <c r="V237" i="12"/>
  <c r="W241" i="12" s="1"/>
  <c r="V391" i="12"/>
  <c r="V50" i="12"/>
  <c r="V53" i="12"/>
  <c r="V400" i="12"/>
  <c r="V232" i="12"/>
  <c r="V248" i="12" s="1"/>
  <c r="V55" i="12"/>
  <c r="U56" i="13"/>
  <c r="U60" i="13"/>
  <c r="U62" i="13"/>
  <c r="U58" i="13"/>
  <c r="W62" i="10" l="1"/>
  <c r="W93" i="10"/>
  <c r="X7" i="11"/>
  <c r="X8" i="10"/>
  <c r="W90" i="10"/>
  <c r="W59" i="10"/>
  <c r="W43" i="10"/>
  <c r="W99" i="10"/>
  <c r="W68" i="10"/>
  <c r="W91" i="10"/>
  <c r="W60" i="10"/>
  <c r="W389" i="10"/>
  <c r="W96" i="10"/>
  <c r="W65" i="10"/>
  <c r="W94" i="10"/>
  <c r="W63" i="10"/>
  <c r="W70" i="10"/>
  <c r="W101" i="10"/>
  <c r="W237" i="12"/>
  <c r="X241" i="12" s="1"/>
  <c r="W401" i="12"/>
  <c r="W233" i="12"/>
  <c r="W249" i="12" s="1"/>
  <c r="W397" i="12"/>
  <c r="W229" i="12"/>
  <c r="W245" i="12" s="1"/>
  <c r="W393" i="12"/>
  <c r="W383" i="12"/>
  <c r="W379" i="12"/>
  <c r="W378" i="12"/>
  <c r="W47" i="12"/>
  <c r="W45" i="12"/>
  <c r="W400" i="12"/>
  <c r="W51" i="12"/>
  <c r="W8" i="13"/>
  <c r="W52" i="12"/>
  <c r="W54" i="12"/>
  <c r="W380" i="12"/>
  <c r="W395" i="12"/>
  <c r="W236" i="12"/>
  <c r="W252" i="12" s="1"/>
  <c r="X7" i="12"/>
  <c r="W49" i="12"/>
  <c r="W384" i="12"/>
  <c r="W227" i="12"/>
  <c r="W243" i="12" s="1"/>
  <c r="W399" i="12"/>
  <c r="W377" i="12"/>
  <c r="W390" i="12"/>
  <c r="W231" i="12"/>
  <c r="W247" i="12" s="1"/>
  <c r="W44" i="12"/>
  <c r="W382" i="12"/>
  <c r="W394" i="12"/>
  <c r="W235" i="12"/>
  <c r="W251" i="12" s="1"/>
  <c r="W48" i="12"/>
  <c r="W386" i="12"/>
  <c r="W226" i="12"/>
  <c r="W398" i="12"/>
  <c r="W376" i="12"/>
  <c r="W6" i="12"/>
  <c r="W6" i="13" s="1"/>
  <c r="W392" i="12"/>
  <c r="W55" i="12"/>
  <c r="W230" i="12"/>
  <c r="W246" i="12" s="1"/>
  <c r="W53" i="12"/>
  <c r="W381" i="12"/>
  <c r="W50" i="12"/>
  <c r="W396" i="12"/>
  <c r="W234" i="12"/>
  <c r="W250" i="12" s="1"/>
  <c r="W46" i="12"/>
  <c r="W385" i="12"/>
  <c r="W228" i="12"/>
  <c r="W244" i="12" s="1"/>
  <c r="W391" i="12"/>
  <c r="W232" i="12"/>
  <c r="W248" i="12" s="1"/>
  <c r="W100" i="10"/>
  <c r="W69" i="10"/>
  <c r="W98" i="10"/>
  <c r="W67" i="10"/>
  <c r="W95" i="10"/>
  <c r="W64" i="10"/>
  <c r="W225" i="10"/>
  <c r="W242" i="10"/>
  <c r="W240" i="10" s="1"/>
  <c r="W382" i="14"/>
  <c r="W378" i="14"/>
  <c r="W235" i="14"/>
  <c r="W251" i="14" s="1"/>
  <c r="W400" i="14"/>
  <c r="W396" i="14"/>
  <c r="W392" i="14"/>
  <c r="W226" i="14"/>
  <c r="W386" i="14"/>
  <c r="W230" i="14"/>
  <c r="W246" i="14" s="1"/>
  <c r="W52" i="14"/>
  <c r="W47" i="14"/>
  <c r="W395" i="14"/>
  <c r="W227" i="14"/>
  <c r="W243" i="14" s="1"/>
  <c r="W397" i="14"/>
  <c r="W48" i="14"/>
  <c r="W51" i="14"/>
  <c r="W399" i="14"/>
  <c r="W229" i="14"/>
  <c r="W245" i="14" s="1"/>
  <c r="W401" i="14"/>
  <c r="W50" i="14"/>
  <c r="W55" i="14"/>
  <c r="W6" i="14"/>
  <c r="W6" i="15" s="1"/>
  <c r="W236" i="14"/>
  <c r="W252" i="14" s="1"/>
  <c r="W231" i="14"/>
  <c r="W247" i="14" s="1"/>
  <c r="W45" i="14"/>
  <c r="W237" i="14"/>
  <c r="X241" i="14" s="1"/>
  <c r="W398" i="14"/>
  <c r="W377" i="14"/>
  <c r="W49" i="14"/>
  <c r="W8" i="15"/>
  <c r="W381" i="14"/>
  <c r="W53" i="14"/>
  <c r="W379" i="14"/>
  <c r="W385" i="14"/>
  <c r="W383" i="14"/>
  <c r="W44" i="14"/>
  <c r="W391" i="14"/>
  <c r="W228" i="14"/>
  <c r="W244" i="14" s="1"/>
  <c r="W393" i="14"/>
  <c r="W384" i="14"/>
  <c r="W46" i="14"/>
  <c r="W390" i="14"/>
  <c r="W54" i="14"/>
  <c r="W394" i="14"/>
  <c r="W233" i="14"/>
  <c r="W249" i="14" s="1"/>
  <c r="W234" i="14"/>
  <c r="W250" i="14" s="1"/>
  <c r="W232" i="14"/>
  <c r="W248" i="14" s="1"/>
  <c r="W376" i="14"/>
  <c r="X7" i="14"/>
  <c r="W380" i="14"/>
  <c r="W92" i="10"/>
  <c r="W61" i="10"/>
  <c r="W66" i="10"/>
  <c r="W97" i="10"/>
  <c r="V89" i="10"/>
  <c r="V58" i="10"/>
  <c r="V60" i="11"/>
  <c r="V56" i="11"/>
  <c r="V58" i="11"/>
  <c r="V62" i="11"/>
  <c r="V91" i="14"/>
  <c r="V60" i="14"/>
  <c r="V389" i="14"/>
  <c r="V68" i="14"/>
  <c r="V99" i="14"/>
  <c r="V69" i="14"/>
  <c r="V100" i="14"/>
  <c r="V225" i="14"/>
  <c r="V242" i="14"/>
  <c r="V240" i="14" s="1"/>
  <c r="V93" i="14"/>
  <c r="V62" i="14"/>
  <c r="V96" i="14"/>
  <c r="V65" i="14"/>
  <c r="V95" i="14"/>
  <c r="V64" i="14"/>
  <c r="V97" i="14"/>
  <c r="V66" i="14"/>
  <c r="V59" i="14"/>
  <c r="V90" i="14"/>
  <c r="V43" i="14"/>
  <c r="V98" i="14"/>
  <c r="V67" i="14"/>
  <c r="V101" i="14"/>
  <c r="V70" i="14"/>
  <c r="V63" i="14"/>
  <c r="V94" i="14"/>
  <c r="V61" i="14"/>
  <c r="V92" i="14"/>
  <c r="V95" i="12"/>
  <c r="V64" i="12"/>
  <c r="V93" i="12"/>
  <c r="V62" i="12"/>
  <c r="V92" i="12"/>
  <c r="V61" i="12"/>
  <c r="V91" i="12"/>
  <c r="V60" i="12"/>
  <c r="V389" i="12"/>
  <c r="V99" i="12"/>
  <c r="V68" i="12"/>
  <c r="V94" i="12"/>
  <c r="V63" i="12"/>
  <c r="V98" i="12"/>
  <c r="V67" i="12"/>
  <c r="V242" i="12"/>
  <c r="V240" i="12" s="1"/>
  <c r="V225" i="12"/>
  <c r="V59" i="12"/>
  <c r="V90" i="12"/>
  <c r="V43" i="12"/>
  <c r="V101" i="12"/>
  <c r="V70" i="12"/>
  <c r="V96" i="12"/>
  <c r="V65" i="12"/>
  <c r="V100" i="12"/>
  <c r="V69" i="12"/>
  <c r="V97" i="12"/>
  <c r="V66" i="12"/>
  <c r="W97" i="14" l="1"/>
  <c r="W66" i="14"/>
  <c r="W95" i="12"/>
  <c r="W64" i="12"/>
  <c r="W97" i="12"/>
  <c r="W66" i="12"/>
  <c r="W94" i="14"/>
  <c r="W63" i="14"/>
  <c r="W242" i="14"/>
  <c r="W225" i="14"/>
  <c r="W59" i="12"/>
  <c r="W43" i="12"/>
  <c r="W90" i="12"/>
  <c r="X7" i="13"/>
  <c r="X8" i="12"/>
  <c r="W60" i="11"/>
  <c r="W58" i="11"/>
  <c r="W56" i="11"/>
  <c r="W62" i="11"/>
  <c r="W96" i="12"/>
  <c r="W65" i="12"/>
  <c r="W60" i="12"/>
  <c r="W91" i="12"/>
  <c r="W58" i="10"/>
  <c r="W90" i="14"/>
  <c r="W59" i="14"/>
  <c r="W43" i="14"/>
  <c r="W95" i="14"/>
  <c r="W64" i="14"/>
  <c r="W101" i="14"/>
  <c r="W70" i="14"/>
  <c r="W240" i="14"/>
  <c r="W242" i="12"/>
  <c r="W240" i="12" s="1"/>
  <c r="W225" i="12"/>
  <c r="W389" i="12"/>
  <c r="W93" i="12"/>
  <c r="W62" i="12"/>
  <c r="W89" i="10"/>
  <c r="W100" i="14"/>
  <c r="W69" i="14"/>
  <c r="W96" i="14"/>
  <c r="W65" i="14"/>
  <c r="W99" i="12"/>
  <c r="W68" i="12"/>
  <c r="X8" i="11"/>
  <c r="X383" i="10"/>
  <c r="X391" i="10"/>
  <c r="X226" i="10"/>
  <c r="X50" i="10"/>
  <c r="X382" i="10"/>
  <c r="X398" i="10"/>
  <c r="X390" i="10"/>
  <c r="X233" i="10"/>
  <c r="X249" i="10" s="1"/>
  <c r="X47" i="10"/>
  <c r="X381" i="10"/>
  <c r="X397" i="10"/>
  <c r="X232" i="10"/>
  <c r="X248" i="10" s="1"/>
  <c r="X380" i="10"/>
  <c r="X396" i="10"/>
  <c r="X375" i="10"/>
  <c r="X231" i="10"/>
  <c r="X247" i="10" s="1"/>
  <c r="X53" i="10"/>
  <c r="X46" i="10"/>
  <c r="X44" i="10"/>
  <c r="X379" i="10"/>
  <c r="X395" i="10"/>
  <c r="X230" i="10"/>
  <c r="X246" i="10" s="1"/>
  <c r="X51" i="10"/>
  <c r="X386" i="10"/>
  <c r="X378" i="10"/>
  <c r="X394" i="10"/>
  <c r="X376" i="10"/>
  <c r="X237" i="10"/>
  <c r="Y241" i="10" s="1"/>
  <c r="X229" i="10"/>
  <c r="X245" i="10" s="1"/>
  <c r="X49" i="10"/>
  <c r="X385" i="10"/>
  <c r="X401" i="10"/>
  <c r="X393" i="10"/>
  <c r="X377" i="10"/>
  <c r="X236" i="10"/>
  <c r="X252" i="10" s="1"/>
  <c r="X228" i="10"/>
  <c r="X244" i="10" s="1"/>
  <c r="X384" i="10"/>
  <c r="X400" i="10"/>
  <c r="X392" i="10"/>
  <c r="X235" i="10"/>
  <c r="X251" i="10" s="1"/>
  <c r="X227" i="10"/>
  <c r="X243" i="10" s="1"/>
  <c r="X45" i="10"/>
  <c r="X54" i="10"/>
  <c r="X6" i="10"/>
  <c r="X6" i="11" s="1"/>
  <c r="X399" i="10"/>
  <c r="X234" i="10"/>
  <c r="X250" i="10" s="1"/>
  <c r="X52" i="10"/>
  <c r="X55" i="10"/>
  <c r="X48" i="10"/>
  <c r="Y7" i="10"/>
  <c r="W389" i="14"/>
  <c r="W93" i="14"/>
  <c r="W62" i="14"/>
  <c r="W94" i="12"/>
  <c r="W63" i="12"/>
  <c r="W100" i="12"/>
  <c r="W69" i="12"/>
  <c r="X7" i="15"/>
  <c r="X8" i="14"/>
  <c r="W92" i="14"/>
  <c r="W61" i="14"/>
  <c r="W98" i="14"/>
  <c r="W67" i="14"/>
  <c r="W101" i="12"/>
  <c r="W70" i="12"/>
  <c r="W67" i="12"/>
  <c r="W98" i="12"/>
  <c r="W99" i="14"/>
  <c r="W68" i="14"/>
  <c r="W91" i="14"/>
  <c r="W60" i="14"/>
  <c r="W92" i="12"/>
  <c r="W61" i="12"/>
  <c r="V58" i="14"/>
  <c r="V89" i="14"/>
  <c r="V58" i="15"/>
  <c r="V60" i="15"/>
  <c r="V62" i="15"/>
  <c r="V56" i="15"/>
  <c r="V89" i="12"/>
  <c r="V58" i="12"/>
  <c r="V62" i="13"/>
  <c r="V56" i="13"/>
  <c r="V58" i="13"/>
  <c r="V60" i="13"/>
  <c r="X101" i="10" l="1"/>
  <c r="X70" i="10"/>
  <c r="X8" i="15"/>
  <c r="X395" i="14"/>
  <c r="X384" i="14"/>
  <c r="X227" i="14"/>
  <c r="X243" i="14" s="1"/>
  <c r="X237" i="14"/>
  <c r="Y241" i="14" s="1"/>
  <c r="X394" i="14"/>
  <c r="X382" i="14"/>
  <c r="X383" i="14"/>
  <c r="X226" i="14"/>
  <c r="X235" i="14"/>
  <c r="X251" i="14" s="1"/>
  <c r="X229" i="14"/>
  <c r="X245" i="14" s="1"/>
  <c r="X50" i="14"/>
  <c r="X401" i="14"/>
  <c r="X393" i="14"/>
  <c r="X378" i="14"/>
  <c r="X379" i="14"/>
  <c r="X233" i="14"/>
  <c r="X249" i="14" s="1"/>
  <c r="X231" i="14"/>
  <c r="X247" i="14" s="1"/>
  <c r="X400" i="14"/>
  <c r="X392" i="14"/>
  <c r="X377" i="14"/>
  <c r="X385" i="14"/>
  <c r="X228" i="14"/>
  <c r="X244" i="14" s="1"/>
  <c r="X399" i="14"/>
  <c r="X391" i="14"/>
  <c r="X376" i="14"/>
  <c r="X380" i="14"/>
  <c r="X398" i="14"/>
  <c r="X390" i="14"/>
  <c r="X375" i="14"/>
  <c r="X234" i="14"/>
  <c r="X250" i="14" s="1"/>
  <c r="X397" i="14"/>
  <c r="X230" i="14"/>
  <c r="X246" i="14" s="1"/>
  <c r="X236" i="14"/>
  <c r="X252" i="14" s="1"/>
  <c r="X396" i="14"/>
  <c r="X386" i="14"/>
  <c r="X381" i="14"/>
  <c r="X232" i="14"/>
  <c r="X248" i="14" s="1"/>
  <c r="X53" i="14"/>
  <c r="X44" i="14"/>
  <c r="X48" i="14"/>
  <c r="X6" i="14"/>
  <c r="X6" i="15" s="1"/>
  <c r="X55" i="14"/>
  <c r="X52" i="14"/>
  <c r="X51" i="14"/>
  <c r="X47" i="14"/>
  <c r="X45" i="14"/>
  <c r="X54" i="14"/>
  <c r="X46" i="14"/>
  <c r="X49" i="14"/>
  <c r="Y7" i="14"/>
  <c r="X98" i="10"/>
  <c r="X67" i="10"/>
  <c r="X97" i="10"/>
  <c r="X66" i="10"/>
  <c r="X374" i="10"/>
  <c r="X389" i="10"/>
  <c r="W60" i="13"/>
  <c r="W56" i="13"/>
  <c r="W58" i="13"/>
  <c r="W62" i="13"/>
  <c r="W58" i="12"/>
  <c r="X93" i="10"/>
  <c r="X62" i="10"/>
  <c r="W89" i="12"/>
  <c r="X95" i="10"/>
  <c r="X64" i="10"/>
  <c r="W62" i="15"/>
  <c r="W60" i="15"/>
  <c r="W58" i="15"/>
  <c r="W56" i="15"/>
  <c r="X99" i="10"/>
  <c r="X68" i="10"/>
  <c r="X65" i="10"/>
  <c r="X96" i="10"/>
  <c r="W58" i="14"/>
  <c r="X100" i="10"/>
  <c r="X69" i="10"/>
  <c r="X59" i="10"/>
  <c r="X90" i="10"/>
  <c r="X43" i="10"/>
  <c r="X225" i="10"/>
  <c r="X242" i="10"/>
  <c r="X240" i="10" s="1"/>
  <c r="W89" i="14"/>
  <c r="X8" i="13"/>
  <c r="X384" i="12"/>
  <c r="X400" i="12"/>
  <c r="X392" i="12"/>
  <c r="X376" i="12"/>
  <c r="X235" i="12"/>
  <c r="X251" i="12" s="1"/>
  <c r="X45" i="12"/>
  <c r="X227" i="12"/>
  <c r="X243" i="12" s="1"/>
  <c r="X383" i="12"/>
  <c r="X399" i="12"/>
  <c r="X391" i="12"/>
  <c r="X375" i="12"/>
  <c r="X231" i="12"/>
  <c r="X247" i="12" s="1"/>
  <c r="X382" i="12"/>
  <c r="X398" i="12"/>
  <c r="X390" i="12"/>
  <c r="X237" i="12"/>
  <c r="Y241" i="12" s="1"/>
  <c r="X6" i="12"/>
  <c r="X6" i="13" s="1"/>
  <c r="X55" i="12"/>
  <c r="X381" i="12"/>
  <c r="X397" i="12"/>
  <c r="X377" i="12"/>
  <c r="X233" i="12"/>
  <c r="X249" i="12" s="1"/>
  <c r="X52" i="12"/>
  <c r="X54" i="12"/>
  <c r="X380" i="12"/>
  <c r="X396" i="12"/>
  <c r="X234" i="12"/>
  <c r="X250" i="12" s="1"/>
  <c r="X229" i="12"/>
  <c r="X245" i="12" s="1"/>
  <c r="X48" i="12"/>
  <c r="X47" i="12"/>
  <c r="X379" i="12"/>
  <c r="X395" i="12"/>
  <c r="X230" i="12"/>
  <c r="X246" i="12" s="1"/>
  <c r="X236" i="12"/>
  <c r="X252" i="12" s="1"/>
  <c r="X44" i="12"/>
  <c r="X46" i="12"/>
  <c r="X386" i="12"/>
  <c r="X378" i="12"/>
  <c r="X394" i="12"/>
  <c r="X226" i="12"/>
  <c r="X232" i="12"/>
  <c r="X248" i="12" s="1"/>
  <c r="X53" i="12"/>
  <c r="X51" i="12"/>
  <c r="X385" i="12"/>
  <c r="X401" i="12"/>
  <c r="X393" i="12"/>
  <c r="X49" i="12"/>
  <c r="X228" i="12"/>
  <c r="X244" i="12" s="1"/>
  <c r="X50" i="12"/>
  <c r="Y7" i="12"/>
  <c r="X94" i="10"/>
  <c r="X63" i="10"/>
  <c r="Y7" i="11"/>
  <c r="Y8" i="10"/>
  <c r="X60" i="10"/>
  <c r="X91" i="10"/>
  <c r="X61" i="10"/>
  <c r="X92" i="10"/>
  <c r="X92" i="12" l="1"/>
  <c r="X61" i="12"/>
  <c r="Y7" i="15"/>
  <c r="Y8" i="14"/>
  <c r="X101" i="14"/>
  <c r="X70" i="14"/>
  <c r="X97" i="12"/>
  <c r="X66" i="12"/>
  <c r="X43" i="12"/>
  <c r="X90" i="12"/>
  <c r="X59" i="12"/>
  <c r="X374" i="12"/>
  <c r="X95" i="14"/>
  <c r="X64" i="14"/>
  <c r="Y7" i="13"/>
  <c r="Y8" i="12"/>
  <c r="X99" i="12"/>
  <c r="X68" i="12"/>
  <c r="X101" i="12"/>
  <c r="X70" i="12"/>
  <c r="X92" i="14"/>
  <c r="X61" i="14"/>
  <c r="X94" i="14"/>
  <c r="X63" i="14"/>
  <c r="X242" i="14"/>
  <c r="X240" i="14" s="1"/>
  <c r="X225" i="14"/>
  <c r="X96" i="12"/>
  <c r="X65" i="12"/>
  <c r="X62" i="11"/>
  <c r="X58" i="11"/>
  <c r="X56" i="11"/>
  <c r="X60" i="11"/>
  <c r="X100" i="14"/>
  <c r="X69" i="14"/>
  <c r="X90" i="14"/>
  <c r="X43" i="14"/>
  <c r="X59" i="14"/>
  <c r="X225" i="12"/>
  <c r="X242" i="12"/>
  <c r="X240" i="12" s="1"/>
  <c r="X100" i="12"/>
  <c r="X69" i="12"/>
  <c r="X91" i="14"/>
  <c r="X60" i="14"/>
  <c r="X99" i="14"/>
  <c r="X68" i="14"/>
  <c r="Y8" i="11"/>
  <c r="Y394" i="10"/>
  <c r="Y377" i="10"/>
  <c r="Y230" i="10"/>
  <c r="Y246" i="10" s="1"/>
  <c r="Y49" i="10"/>
  <c r="Y55" i="10"/>
  <c r="Y54" i="10"/>
  <c r="Y47" i="10"/>
  <c r="Y53" i="10"/>
  <c r="Y401" i="10"/>
  <c r="Y393" i="10"/>
  <c r="Y376" i="10"/>
  <c r="Y234" i="10"/>
  <c r="Y250" i="10" s="1"/>
  <c r="Y400" i="10"/>
  <c r="Y392" i="10"/>
  <c r="Y375" i="10"/>
  <c r="Y51" i="10"/>
  <c r="Y52" i="10"/>
  <c r="Y45" i="10"/>
  <c r="Y50" i="10"/>
  <c r="Y6" i="10"/>
  <c r="Y6" i="11" s="1"/>
  <c r="Y46" i="10"/>
  <c r="Y399" i="10"/>
  <c r="Y391" i="10"/>
  <c r="Y380" i="10"/>
  <c r="Y237" i="10"/>
  <c r="Y236" i="10"/>
  <c r="Y252" i="10" s="1"/>
  <c r="Y44" i="10"/>
  <c r="Y398" i="10"/>
  <c r="Y390" i="10"/>
  <c r="Y383" i="10"/>
  <c r="Y233" i="10"/>
  <c r="Y249" i="10" s="1"/>
  <c r="Y228" i="10"/>
  <c r="Y244" i="10" s="1"/>
  <c r="Y48" i="10"/>
  <c r="Y385" i="10"/>
  <c r="Y229" i="10"/>
  <c r="Y245" i="10" s="1"/>
  <c r="Y397" i="10"/>
  <c r="Y381" i="10"/>
  <c r="Y232" i="10"/>
  <c r="Y248" i="10" s="1"/>
  <c r="Y396" i="10"/>
  <c r="Y386" i="10"/>
  <c r="Y379" i="10"/>
  <c r="Y384" i="10"/>
  <c r="Y227" i="10"/>
  <c r="Y243" i="10" s="1"/>
  <c r="Y235" i="10"/>
  <c r="Y251" i="10" s="1"/>
  <c r="Y395" i="10"/>
  <c r="Y382" i="10"/>
  <c r="Y378" i="10"/>
  <c r="Y226" i="10"/>
  <c r="Y231" i="10"/>
  <c r="Y247" i="10" s="1"/>
  <c r="X95" i="12"/>
  <c r="X64" i="12"/>
  <c r="X98" i="12"/>
  <c r="X67" i="12"/>
  <c r="X389" i="12"/>
  <c r="X89" i="10"/>
  <c r="X93" i="14"/>
  <c r="X62" i="14"/>
  <c r="X374" i="14"/>
  <c r="X93" i="12"/>
  <c r="X62" i="12"/>
  <c r="X91" i="12"/>
  <c r="X60" i="12"/>
  <c r="X58" i="10"/>
  <c r="X97" i="14"/>
  <c r="X66" i="14"/>
  <c r="X389" i="14"/>
  <c r="X94" i="12"/>
  <c r="X63" i="12"/>
  <c r="X123" i="11"/>
  <c r="X117" i="11"/>
  <c r="X119" i="11"/>
  <c r="X121" i="11"/>
  <c r="X98" i="14"/>
  <c r="X67" i="14"/>
  <c r="X96" i="14"/>
  <c r="X65" i="14"/>
  <c r="Y374" i="10" l="1"/>
  <c r="Y62" i="10"/>
  <c r="Y93" i="10"/>
  <c r="Y69" i="10"/>
  <c r="Y100" i="10"/>
  <c r="X89" i="14"/>
  <c r="Y8" i="13"/>
  <c r="Y401" i="12"/>
  <c r="Y393" i="12"/>
  <c r="Y375" i="12"/>
  <c r="Y398" i="12"/>
  <c r="Y390" i="12"/>
  <c r="Y383" i="12"/>
  <c r="Y396" i="12"/>
  <c r="Y378" i="12"/>
  <c r="Y226" i="12"/>
  <c r="Y53" i="12"/>
  <c r="Y395" i="12"/>
  <c r="Y234" i="12"/>
  <c r="Y250" i="12" s="1"/>
  <c r="Y227" i="12"/>
  <c r="Y243" i="12" s="1"/>
  <c r="Y45" i="12"/>
  <c r="Y394" i="12"/>
  <c r="Y385" i="12"/>
  <c r="Y237" i="12"/>
  <c r="Y236" i="12"/>
  <c r="Y252" i="12" s="1"/>
  <c r="Y49" i="12"/>
  <c r="Y392" i="12"/>
  <c r="Y382" i="12"/>
  <c r="Y233" i="12"/>
  <c r="Y249" i="12" s="1"/>
  <c r="Y232" i="12"/>
  <c r="Y248" i="12" s="1"/>
  <c r="Y230" i="12"/>
  <c r="Y246" i="12" s="1"/>
  <c r="Y52" i="12"/>
  <c r="Y55" i="12"/>
  <c r="Y391" i="12"/>
  <c r="Y229" i="12"/>
  <c r="Y245" i="12" s="1"/>
  <c r="Y228" i="12"/>
  <c r="Y244" i="12" s="1"/>
  <c r="Y48" i="12"/>
  <c r="Y51" i="12"/>
  <c r="Y54" i="12"/>
  <c r="Y50" i="12"/>
  <c r="Y400" i="12"/>
  <c r="Y384" i="12"/>
  <c r="Y380" i="12"/>
  <c r="Y44" i="12"/>
  <c r="Y47" i="12"/>
  <c r="Y46" i="12"/>
  <c r="Y6" i="12"/>
  <c r="Y6" i="13" s="1"/>
  <c r="Y399" i="12"/>
  <c r="Y386" i="12"/>
  <c r="Y379" i="12"/>
  <c r="Y376" i="12"/>
  <c r="Y235" i="12"/>
  <c r="Y251" i="12" s="1"/>
  <c r="Y397" i="12"/>
  <c r="Y381" i="12"/>
  <c r="Y377" i="12"/>
  <c r="Y231" i="12"/>
  <c r="Y247" i="12" s="1"/>
  <c r="X89" i="12"/>
  <c r="X121" i="15"/>
  <c r="X123" i="15"/>
  <c r="X119" i="15"/>
  <c r="X117" i="15"/>
  <c r="Y389" i="10"/>
  <c r="Y121" i="11" s="1"/>
  <c r="Y61" i="10"/>
  <c r="Y92" i="10"/>
  <c r="Y70" i="10"/>
  <c r="Y101" i="10"/>
  <c r="Y95" i="10"/>
  <c r="Y64" i="10"/>
  <c r="X58" i="15"/>
  <c r="X62" i="15"/>
  <c r="X60" i="15"/>
  <c r="X56" i="15"/>
  <c r="Y59" i="10"/>
  <c r="Y90" i="10"/>
  <c r="Y43" i="10"/>
  <c r="Y96" i="10"/>
  <c r="Y65" i="10"/>
  <c r="Y91" i="10"/>
  <c r="Y60" i="10"/>
  <c r="Y94" i="10"/>
  <c r="Y63" i="10"/>
  <c r="Y98" i="10"/>
  <c r="Y67" i="10"/>
  <c r="X58" i="13"/>
  <c r="X62" i="13"/>
  <c r="X56" i="13"/>
  <c r="X60" i="13"/>
  <c r="Y117" i="11"/>
  <c r="X58" i="12"/>
  <c r="Y242" i="10"/>
  <c r="Y240" i="10" s="1"/>
  <c r="M240" i="10" s="1"/>
  <c r="Y225" i="10"/>
  <c r="Y66" i="10"/>
  <c r="Y97" i="10"/>
  <c r="Y68" i="10"/>
  <c r="Y99" i="10"/>
  <c r="X58" i="14"/>
  <c r="X123" i="13"/>
  <c r="X119" i="13"/>
  <c r="X121" i="13"/>
  <c r="X117" i="13"/>
  <c r="Y8" i="15"/>
  <c r="Y380" i="14"/>
  <c r="Y397" i="14"/>
  <c r="Y396" i="14"/>
  <c r="Y228" i="14"/>
  <c r="Y244" i="14" s="1"/>
  <c r="Y53" i="14"/>
  <c r="Y234" i="14"/>
  <c r="Y250" i="14" s="1"/>
  <c r="Y379" i="14"/>
  <c r="Y395" i="14"/>
  <c r="Y392" i="14"/>
  <c r="Y52" i="14"/>
  <c r="Y231" i="14"/>
  <c r="Y247" i="14" s="1"/>
  <c r="Y46" i="14"/>
  <c r="Y6" i="14"/>
  <c r="Y6" i="15" s="1"/>
  <c r="Y386" i="14"/>
  <c r="Y378" i="14"/>
  <c r="Y393" i="14"/>
  <c r="Y51" i="14"/>
  <c r="Y44" i="14"/>
  <c r="Y385" i="14"/>
  <c r="Y377" i="14"/>
  <c r="Y391" i="14"/>
  <c r="Y50" i="14"/>
  <c r="Y384" i="14"/>
  <c r="Y376" i="14"/>
  <c r="Y398" i="14"/>
  <c r="Y233" i="14"/>
  <c r="Y249" i="14" s="1"/>
  <c r="Y49" i="14"/>
  <c r="Y232" i="14"/>
  <c r="Y248" i="14" s="1"/>
  <c r="Y383" i="14"/>
  <c r="Y375" i="14"/>
  <c r="Y394" i="14"/>
  <c r="Y229" i="14"/>
  <c r="Y245" i="14" s="1"/>
  <c r="Y48" i="14"/>
  <c r="Y230" i="14"/>
  <c r="Y246" i="14" s="1"/>
  <c r="Y382" i="14"/>
  <c r="Y401" i="14"/>
  <c r="Y390" i="14"/>
  <c r="Y227" i="14"/>
  <c r="Y243" i="14" s="1"/>
  <c r="Y237" i="14"/>
  <c r="Y55" i="14"/>
  <c r="Y47" i="14"/>
  <c r="Y236" i="14"/>
  <c r="Y252" i="14" s="1"/>
  <c r="Y226" i="14"/>
  <c r="Y381" i="14"/>
  <c r="Y235" i="14"/>
  <c r="Y251" i="14" s="1"/>
  <c r="Y399" i="14"/>
  <c r="Y54" i="14"/>
  <c r="Y400" i="14"/>
  <c r="Y45" i="14"/>
  <c r="Y123" i="11" l="1"/>
  <c r="Y119" i="11"/>
  <c r="Y100" i="14"/>
  <c r="Y69" i="14"/>
  <c r="Y96" i="12"/>
  <c r="Y65" i="12"/>
  <c r="Y98" i="12"/>
  <c r="Y67" i="12"/>
  <c r="Y242" i="12"/>
  <c r="Y240" i="12" s="1"/>
  <c r="M240" i="12" s="1"/>
  <c r="Y225" i="12"/>
  <c r="Y374" i="14"/>
  <c r="Y96" i="14"/>
  <c r="Y65" i="14"/>
  <c r="Y89" i="10"/>
  <c r="Y100" i="12"/>
  <c r="Y69" i="12"/>
  <c r="Y389" i="14"/>
  <c r="Y99" i="14"/>
  <c r="Y68" i="14"/>
  <c r="Y58" i="10"/>
  <c r="Y92" i="12"/>
  <c r="Y61" i="12"/>
  <c r="Y97" i="12"/>
  <c r="Y66" i="12"/>
  <c r="Y92" i="14"/>
  <c r="Y61" i="14"/>
  <c r="Y58" i="11"/>
  <c r="M58" i="11" s="1"/>
  <c r="Y60" i="11"/>
  <c r="M60" i="11" s="1"/>
  <c r="Y56" i="11"/>
  <c r="M56" i="11" s="1"/>
  <c r="Y62" i="11"/>
  <c r="M62" i="11" s="1"/>
  <c r="M225" i="10"/>
  <c r="Y93" i="12"/>
  <c r="Y62" i="12"/>
  <c r="Y94" i="12"/>
  <c r="Y63" i="12"/>
  <c r="Y91" i="12"/>
  <c r="Y60" i="12"/>
  <c r="Y225" i="14"/>
  <c r="Y242" i="14"/>
  <c r="Y240" i="14" s="1"/>
  <c r="M240" i="14" s="1"/>
  <c r="Y95" i="14"/>
  <c r="Y64" i="14"/>
  <c r="Y90" i="12"/>
  <c r="Y43" i="12"/>
  <c r="Y59" i="12"/>
  <c r="Y389" i="12"/>
  <c r="Y59" i="14"/>
  <c r="Y90" i="14"/>
  <c r="Y43" i="14"/>
  <c r="Y98" i="14"/>
  <c r="Y67" i="14"/>
  <c r="Y91" i="14"/>
  <c r="Y60" i="14"/>
  <c r="Y62" i="14"/>
  <c r="Y93" i="14"/>
  <c r="Y94" i="14"/>
  <c r="Y63" i="14"/>
  <c r="Y97" i="14"/>
  <c r="Y66" i="14"/>
  <c r="Y95" i="12"/>
  <c r="Y64" i="12"/>
  <c r="Y374" i="12"/>
  <c r="Y70" i="14"/>
  <c r="Y101" i="14"/>
  <c r="Y101" i="12"/>
  <c r="Y70" i="12"/>
  <c r="Y99" i="12"/>
  <c r="Y68" i="12"/>
  <c r="Y58" i="15" l="1"/>
  <c r="M58" i="15" s="1"/>
  <c r="Y60" i="15"/>
  <c r="M60" i="15" s="1"/>
  <c r="Y56" i="15"/>
  <c r="M56" i="15" s="1"/>
  <c r="Y62" i="15"/>
  <c r="M62" i="15" s="1"/>
  <c r="M225" i="14"/>
  <c r="Y89" i="14"/>
  <c r="M58" i="10"/>
  <c r="Y123" i="13"/>
  <c r="Y121" i="13"/>
  <c r="Y117" i="13"/>
  <c r="Y119" i="13"/>
  <c r="Y58" i="14"/>
  <c r="Y119" i="15"/>
  <c r="Y123" i="15"/>
  <c r="Y117" i="15"/>
  <c r="Y121" i="15"/>
  <c r="Y58" i="12"/>
  <c r="Y62" i="13"/>
  <c r="M62" i="13" s="1"/>
  <c r="Y58" i="13"/>
  <c r="M58" i="13" s="1"/>
  <c r="Y60" i="13"/>
  <c r="M60" i="13" s="1"/>
  <c r="Y56" i="13"/>
  <c r="M56" i="13" s="1"/>
  <c r="M225" i="12"/>
  <c r="Y89" i="12"/>
  <c r="E190" i="3"/>
  <c r="A243" i="3"/>
  <c r="B242" i="3"/>
  <c r="A242" i="3"/>
  <c r="A241" i="3"/>
  <c r="B240" i="3"/>
  <c r="A240" i="3"/>
  <c r="A239" i="3"/>
  <c r="B238" i="3"/>
  <c r="A238" i="3"/>
  <c r="A237" i="3"/>
  <c r="B236" i="3"/>
  <c r="A236" i="3"/>
  <c r="A235" i="3"/>
  <c r="A234" i="3"/>
  <c r="A213" i="3"/>
  <c r="B212" i="3"/>
  <c r="A212" i="3"/>
  <c r="A211" i="3"/>
  <c r="B210" i="3"/>
  <c r="A210" i="3"/>
  <c r="A209" i="3"/>
  <c r="B208" i="3"/>
  <c r="A208" i="3"/>
  <c r="A207" i="3"/>
  <c r="B206" i="3"/>
  <c r="A206" i="3"/>
  <c r="A205" i="3"/>
  <c r="A204" i="3"/>
  <c r="A194" i="3"/>
  <c r="A193" i="3"/>
  <c r="A192" i="3"/>
  <c r="A191" i="3"/>
  <c r="A190" i="3"/>
  <c r="A189" i="3"/>
  <c r="A188" i="3"/>
  <c r="A187" i="3"/>
  <c r="A186" i="3"/>
  <c r="A185" i="3"/>
  <c r="A184" i="3"/>
  <c r="A183" i="3"/>
  <c r="A14" i="3"/>
  <c r="J317" i="3"/>
  <c r="J315" i="3"/>
  <c r="J313" i="3"/>
  <c r="J311" i="3"/>
  <c r="A348" i="3"/>
  <c r="E311" i="3"/>
  <c r="E351" i="3"/>
  <c r="E357" i="3" s="1"/>
  <c r="A358" i="3"/>
  <c r="B357" i="3"/>
  <c r="A357" i="3"/>
  <c r="A356" i="3"/>
  <c r="B355" i="3"/>
  <c r="A355" i="3"/>
  <c r="A354" i="3"/>
  <c r="B353" i="3"/>
  <c r="A353" i="3"/>
  <c r="A352" i="3"/>
  <c r="B351" i="3"/>
  <c r="A351" i="3"/>
  <c r="A350" i="3"/>
  <c r="A349" i="3"/>
  <c r="E341" i="3"/>
  <c r="E343" i="3" s="1"/>
  <c r="B347" i="3"/>
  <c r="A347" i="3"/>
  <c r="A346" i="3"/>
  <c r="B345" i="3"/>
  <c r="A345" i="3"/>
  <c r="A344" i="3"/>
  <c r="B343" i="3"/>
  <c r="A343" i="3"/>
  <c r="A342" i="3"/>
  <c r="B341" i="3"/>
  <c r="A341" i="3"/>
  <c r="A340" i="3"/>
  <c r="A339" i="3"/>
  <c r="E331" i="3"/>
  <c r="E321" i="3"/>
  <c r="E325" i="3" s="1"/>
  <c r="E152" i="3"/>
  <c r="A153" i="3"/>
  <c r="B152" i="3"/>
  <c r="A152" i="3"/>
  <c r="A151" i="3"/>
  <c r="A338" i="3"/>
  <c r="B337" i="3"/>
  <c r="A337" i="3"/>
  <c r="A336" i="3"/>
  <c r="B335" i="3"/>
  <c r="A335" i="3"/>
  <c r="A334" i="3"/>
  <c r="B333" i="3"/>
  <c r="A333" i="3"/>
  <c r="A332" i="3"/>
  <c r="B331" i="3"/>
  <c r="A331" i="3"/>
  <c r="A330" i="3"/>
  <c r="A329" i="3"/>
  <c r="A328" i="3"/>
  <c r="B327" i="3"/>
  <c r="A327" i="3"/>
  <c r="A326" i="3"/>
  <c r="B325" i="3"/>
  <c r="A325" i="3"/>
  <c r="A324" i="3"/>
  <c r="B323" i="3"/>
  <c r="A323" i="3"/>
  <c r="A322" i="3"/>
  <c r="B321" i="3"/>
  <c r="A321" i="3"/>
  <c r="A320" i="3"/>
  <c r="A319" i="3"/>
  <c r="A318" i="3"/>
  <c r="B317" i="3"/>
  <c r="A317" i="3"/>
  <c r="A316" i="3"/>
  <c r="B315" i="3"/>
  <c r="A315" i="3"/>
  <c r="A314" i="3"/>
  <c r="B313" i="3"/>
  <c r="A313" i="3"/>
  <c r="A312" i="3"/>
  <c r="B311" i="3"/>
  <c r="A311" i="3"/>
  <c r="A310" i="3"/>
  <c r="A309" i="3"/>
  <c r="A308" i="3"/>
  <c r="A307" i="3"/>
  <c r="A306" i="3"/>
  <c r="A305" i="3"/>
  <c r="A304" i="3"/>
  <c r="E175" i="3"/>
  <c r="E181" i="3" s="1"/>
  <c r="A182" i="3"/>
  <c r="B181" i="3"/>
  <c r="A181" i="3"/>
  <c r="A180" i="3"/>
  <c r="B179" i="3"/>
  <c r="A179" i="3"/>
  <c r="A178" i="3"/>
  <c r="E177" i="3"/>
  <c r="B177" i="3"/>
  <c r="A177" i="3"/>
  <c r="A176" i="3"/>
  <c r="B175" i="3"/>
  <c r="A175" i="3"/>
  <c r="A174" i="3"/>
  <c r="A173" i="3"/>
  <c r="E165" i="3"/>
  <c r="E171" i="3" s="1"/>
  <c r="A172" i="3"/>
  <c r="B171" i="3"/>
  <c r="A171" i="3"/>
  <c r="A170" i="3"/>
  <c r="B169" i="3"/>
  <c r="A169" i="3"/>
  <c r="A168" i="3"/>
  <c r="E167" i="3"/>
  <c r="B167" i="3"/>
  <c r="A167" i="3"/>
  <c r="A166" i="3"/>
  <c r="B165" i="3"/>
  <c r="A165" i="3"/>
  <c r="A164" i="3"/>
  <c r="A163" i="3"/>
  <c r="E155" i="3"/>
  <c r="E161" i="3" s="1"/>
  <c r="A162" i="3"/>
  <c r="B161" i="3"/>
  <c r="A161" i="3"/>
  <c r="A160" i="3"/>
  <c r="B159" i="3"/>
  <c r="A159" i="3"/>
  <c r="A158" i="3"/>
  <c r="E157" i="3"/>
  <c r="B157" i="3"/>
  <c r="A157" i="3"/>
  <c r="A156" i="3"/>
  <c r="B155" i="3"/>
  <c r="A155" i="3"/>
  <c r="A154" i="3"/>
  <c r="A150" i="3"/>
  <c r="A149" i="3"/>
  <c r="A148" i="3"/>
  <c r="A147" i="3"/>
  <c r="A146" i="3"/>
  <c r="A15" i="3"/>
  <c r="A13" i="3"/>
  <c r="A370" i="3"/>
  <c r="A369" i="3"/>
  <c r="A368" i="3"/>
  <c r="A367" i="3"/>
  <c r="A366" i="3"/>
  <c r="A365" i="3"/>
  <c r="A364" i="3"/>
  <c r="A363" i="3"/>
  <c r="A362" i="3"/>
  <c r="A361" i="3"/>
  <c r="A360" i="3"/>
  <c r="A359"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2" i="3"/>
  <c r="A11" i="3"/>
  <c r="A10" i="3"/>
  <c r="A9" i="3"/>
  <c r="A8" i="3"/>
  <c r="E137" i="3"/>
  <c r="E143" i="3" s="1"/>
  <c r="B143" i="3"/>
  <c r="B141" i="3"/>
  <c r="B139" i="3"/>
  <c r="B137" i="3"/>
  <c r="E133" i="3"/>
  <c r="E131" i="3"/>
  <c r="E129" i="3"/>
  <c r="E127" i="3"/>
  <c r="B133" i="3"/>
  <c r="B131" i="3"/>
  <c r="B129" i="3"/>
  <c r="B127" i="3"/>
  <c r="E464" i="2"/>
  <c r="E475" i="2" s="1"/>
  <c r="J476" i="2"/>
  <c r="H476" i="2"/>
  <c r="J475" i="2"/>
  <c r="H475" i="2"/>
  <c r="J474" i="2"/>
  <c r="H474" i="2"/>
  <c r="J473" i="2"/>
  <c r="H473" i="2"/>
  <c r="J472" i="2"/>
  <c r="H472" i="2"/>
  <c r="J471" i="2"/>
  <c r="H471" i="2"/>
  <c r="J470" i="2"/>
  <c r="H470" i="2"/>
  <c r="J469" i="2"/>
  <c r="H469" i="2"/>
  <c r="J468" i="2"/>
  <c r="H468" i="2"/>
  <c r="E468" i="2"/>
  <c r="J467" i="2"/>
  <c r="H467" i="2"/>
  <c r="J466" i="2"/>
  <c r="H466" i="2"/>
  <c r="J465" i="2"/>
  <c r="H465" i="2"/>
  <c r="E449" i="2"/>
  <c r="J461" i="2"/>
  <c r="H461" i="2"/>
  <c r="J460" i="2"/>
  <c r="H460" i="2"/>
  <c r="J459" i="2"/>
  <c r="H459" i="2"/>
  <c r="J458" i="2"/>
  <c r="H458" i="2"/>
  <c r="J457" i="2"/>
  <c r="H457" i="2"/>
  <c r="J456" i="2"/>
  <c r="H456" i="2"/>
  <c r="J455" i="2"/>
  <c r="H455" i="2"/>
  <c r="J454" i="2"/>
  <c r="H454" i="2"/>
  <c r="J453" i="2"/>
  <c r="H453" i="2"/>
  <c r="J452" i="2"/>
  <c r="H452" i="2"/>
  <c r="J451" i="2"/>
  <c r="H451" i="2"/>
  <c r="J450" i="2"/>
  <c r="H450" i="2"/>
  <c r="E117" i="3"/>
  <c r="E121" i="3" s="1"/>
  <c r="E105" i="3"/>
  <c r="E111" i="3" s="1"/>
  <c r="B123" i="3"/>
  <c r="B121" i="3"/>
  <c r="B119" i="3"/>
  <c r="J117" i="3"/>
  <c r="B117" i="3"/>
  <c r="J111" i="3"/>
  <c r="B111" i="3"/>
  <c r="J109" i="3"/>
  <c r="B109" i="3"/>
  <c r="J107" i="3"/>
  <c r="B107" i="3"/>
  <c r="J105" i="3"/>
  <c r="B105" i="3"/>
  <c r="E95" i="3"/>
  <c r="J101" i="3"/>
  <c r="B101" i="3"/>
  <c r="J99" i="3"/>
  <c r="E99" i="3"/>
  <c r="B99" i="3"/>
  <c r="J97" i="3"/>
  <c r="B97" i="3"/>
  <c r="J95" i="3"/>
  <c r="B95" i="3"/>
  <c r="E85" i="3"/>
  <c r="J91" i="3"/>
  <c r="B91" i="3"/>
  <c r="J89" i="3"/>
  <c r="B89" i="3"/>
  <c r="J87" i="3"/>
  <c r="B87" i="3"/>
  <c r="J85" i="3"/>
  <c r="E89" i="3"/>
  <c r="B85" i="3"/>
  <c r="E76" i="3"/>
  <c r="B82" i="3"/>
  <c r="B80" i="3"/>
  <c r="B78" i="3"/>
  <c r="B76" i="3"/>
  <c r="E66" i="3"/>
  <c r="B72" i="3"/>
  <c r="B70" i="3"/>
  <c r="B68" i="3"/>
  <c r="B66" i="3"/>
  <c r="E56" i="3"/>
  <c r="E62" i="3" s="1"/>
  <c r="J62" i="3"/>
  <c r="B62" i="3"/>
  <c r="J60" i="3"/>
  <c r="B60" i="3"/>
  <c r="J58" i="3"/>
  <c r="B58" i="3"/>
  <c r="J56" i="3"/>
  <c r="E60" i="3"/>
  <c r="B56" i="3"/>
  <c r="E46" i="3"/>
  <c r="E52" i="3" s="1"/>
  <c r="B52" i="3"/>
  <c r="B50" i="3"/>
  <c r="B48" i="3"/>
  <c r="B46" i="3"/>
  <c r="E36" i="3"/>
  <c r="J42" i="3"/>
  <c r="B42" i="3"/>
  <c r="J40" i="3"/>
  <c r="B40" i="3"/>
  <c r="J38" i="3"/>
  <c r="B38" i="3"/>
  <c r="J36" i="3"/>
  <c r="B36" i="3"/>
  <c r="E26" i="3"/>
  <c r="J32" i="3"/>
  <c r="B32" i="3"/>
  <c r="J30" i="3"/>
  <c r="B30" i="3"/>
  <c r="J28" i="3"/>
  <c r="B28" i="3"/>
  <c r="J26" i="3"/>
  <c r="B26" i="3"/>
  <c r="E227" i="2"/>
  <c r="E16" i="3"/>
  <c r="B22" i="3"/>
  <c r="B20" i="3"/>
  <c r="B18" i="3"/>
  <c r="B16" i="3"/>
  <c r="J16" i="3"/>
  <c r="M8" i="3"/>
  <c r="E8" i="2"/>
  <c r="E8" i="3"/>
  <c r="M1" i="3"/>
  <c r="G8" i="3"/>
  <c r="E445" i="2"/>
  <c r="E442" i="2"/>
  <c r="E439" i="2"/>
  <c r="E436" i="2"/>
  <c r="E433" i="2"/>
  <c r="E430" i="2"/>
  <c r="E427" i="2"/>
  <c r="E424" i="2"/>
  <c r="E421" i="2"/>
  <c r="E404" i="2"/>
  <c r="E412" i="2" s="1"/>
  <c r="E401" i="2"/>
  <c r="J416" i="2"/>
  <c r="H416" i="2"/>
  <c r="J415" i="2"/>
  <c r="H415" i="2"/>
  <c r="J414" i="2"/>
  <c r="H414" i="2"/>
  <c r="J413" i="2"/>
  <c r="H413" i="2"/>
  <c r="J412" i="2"/>
  <c r="H412" i="2"/>
  <c r="J411" i="2"/>
  <c r="H411" i="2"/>
  <c r="J410" i="2"/>
  <c r="H410" i="2"/>
  <c r="J409" i="2"/>
  <c r="H409" i="2"/>
  <c r="J408" i="2"/>
  <c r="H408" i="2"/>
  <c r="J407" i="2"/>
  <c r="H407" i="2"/>
  <c r="J406" i="2"/>
  <c r="H406" i="2"/>
  <c r="J405" i="2"/>
  <c r="H405" i="2"/>
  <c r="E386" i="2"/>
  <c r="E391" i="2" s="1"/>
  <c r="E383" i="2"/>
  <c r="J398" i="2"/>
  <c r="H398" i="2"/>
  <c r="J397" i="2"/>
  <c r="H397" i="2"/>
  <c r="J396" i="2"/>
  <c r="H396" i="2"/>
  <c r="J395" i="2"/>
  <c r="H395" i="2"/>
  <c r="J394" i="2"/>
  <c r="H394" i="2"/>
  <c r="J393" i="2"/>
  <c r="H393" i="2"/>
  <c r="J392" i="2"/>
  <c r="H392" i="2"/>
  <c r="J391" i="2"/>
  <c r="H391" i="2"/>
  <c r="J390" i="2"/>
  <c r="H390" i="2"/>
  <c r="J389" i="2"/>
  <c r="H389" i="2"/>
  <c r="J388" i="2"/>
  <c r="H388" i="2"/>
  <c r="J387" i="2"/>
  <c r="H387" i="2"/>
  <c r="H368" i="2"/>
  <c r="H315" i="2"/>
  <c r="E368" i="2"/>
  <c r="E378" i="2" s="1"/>
  <c r="E353" i="2"/>
  <c r="J380" i="2"/>
  <c r="H380" i="2"/>
  <c r="J379" i="2"/>
  <c r="H379" i="2"/>
  <c r="J378" i="2"/>
  <c r="H378" i="2"/>
  <c r="J377" i="2"/>
  <c r="H377" i="2"/>
  <c r="J376" i="2"/>
  <c r="H376" i="2"/>
  <c r="J375" i="2"/>
  <c r="H375" i="2"/>
  <c r="J374" i="2"/>
  <c r="H374" i="2"/>
  <c r="J373" i="2"/>
  <c r="H373" i="2"/>
  <c r="J372" i="2"/>
  <c r="H372" i="2"/>
  <c r="J371" i="2"/>
  <c r="H371" i="2"/>
  <c r="J370" i="2"/>
  <c r="H370" i="2"/>
  <c r="J369" i="2"/>
  <c r="H369" i="2"/>
  <c r="E350" i="2"/>
  <c r="J365" i="2"/>
  <c r="H365" i="2"/>
  <c r="J364" i="2"/>
  <c r="H364" i="2"/>
  <c r="J363" i="2"/>
  <c r="H363" i="2"/>
  <c r="J362" i="2"/>
  <c r="H362" i="2"/>
  <c r="J361" i="2"/>
  <c r="H361" i="2"/>
  <c r="J360" i="2"/>
  <c r="H360" i="2"/>
  <c r="J359" i="2"/>
  <c r="H359" i="2"/>
  <c r="J358" i="2"/>
  <c r="H358" i="2"/>
  <c r="J357" i="2"/>
  <c r="H357" i="2"/>
  <c r="J356" i="2"/>
  <c r="H356" i="2"/>
  <c r="J355" i="2"/>
  <c r="H355" i="2"/>
  <c r="J354" i="2"/>
  <c r="H354" i="2"/>
  <c r="E335" i="2"/>
  <c r="E344" i="2" s="1"/>
  <c r="E332" i="2"/>
  <c r="E331" i="2"/>
  <c r="E330" i="2"/>
  <c r="J347" i="2"/>
  <c r="H347" i="2"/>
  <c r="J346" i="2"/>
  <c r="H346" i="2"/>
  <c r="J345" i="2"/>
  <c r="H345" i="2"/>
  <c r="J344" i="2"/>
  <c r="H344" i="2"/>
  <c r="J343" i="2"/>
  <c r="H343" i="2"/>
  <c r="J342" i="2"/>
  <c r="H342" i="2"/>
  <c r="J341" i="2"/>
  <c r="H341" i="2"/>
  <c r="J340" i="2"/>
  <c r="H340" i="2"/>
  <c r="J339" i="2"/>
  <c r="H339" i="2"/>
  <c r="J338" i="2"/>
  <c r="H338" i="2"/>
  <c r="J337" i="2"/>
  <c r="H337" i="2"/>
  <c r="J336" i="2"/>
  <c r="H336" i="2"/>
  <c r="E315" i="2"/>
  <c r="E320" i="2" s="1"/>
  <c r="E300" i="2"/>
  <c r="E312" i="2" s="1"/>
  <c r="E285" i="2"/>
  <c r="E288" i="2" s="1"/>
  <c r="J297" i="2"/>
  <c r="H297" i="2"/>
  <c r="J296" i="2"/>
  <c r="H296" i="2"/>
  <c r="J295" i="2"/>
  <c r="H295" i="2"/>
  <c r="J294" i="2"/>
  <c r="H294" i="2"/>
  <c r="J293" i="2"/>
  <c r="H293" i="2"/>
  <c r="J292" i="2"/>
  <c r="H292" i="2"/>
  <c r="J291" i="2"/>
  <c r="H291" i="2"/>
  <c r="J290" i="2"/>
  <c r="H290" i="2"/>
  <c r="J289" i="2"/>
  <c r="H289" i="2"/>
  <c r="J288" i="2"/>
  <c r="H288" i="2"/>
  <c r="J287" i="2"/>
  <c r="H287" i="2"/>
  <c r="J286" i="2"/>
  <c r="H286" i="2"/>
  <c r="J282" i="2"/>
  <c r="E282" i="2"/>
  <c r="E281" i="2"/>
  <c r="E280" i="2"/>
  <c r="J327" i="2"/>
  <c r="H327" i="2"/>
  <c r="J326" i="2"/>
  <c r="H326" i="2"/>
  <c r="J325" i="2"/>
  <c r="H325" i="2"/>
  <c r="J324" i="2"/>
  <c r="H324" i="2"/>
  <c r="J323" i="2"/>
  <c r="H323" i="2"/>
  <c r="J322" i="2"/>
  <c r="H322" i="2"/>
  <c r="J321" i="2"/>
  <c r="H321" i="2"/>
  <c r="J320" i="2"/>
  <c r="H320" i="2"/>
  <c r="J319" i="2"/>
  <c r="H319" i="2"/>
  <c r="J318" i="2"/>
  <c r="H318" i="2"/>
  <c r="J317" i="2"/>
  <c r="H317" i="2"/>
  <c r="J316" i="2"/>
  <c r="H316" i="2"/>
  <c r="J312" i="2"/>
  <c r="H312" i="2"/>
  <c r="J311" i="2"/>
  <c r="H311" i="2"/>
  <c r="J310" i="2"/>
  <c r="H310" i="2"/>
  <c r="J309" i="2"/>
  <c r="H309" i="2"/>
  <c r="J308" i="2"/>
  <c r="H308" i="2"/>
  <c r="J307" i="2"/>
  <c r="H307" i="2"/>
  <c r="J306" i="2"/>
  <c r="H306" i="2"/>
  <c r="J305" i="2"/>
  <c r="H305" i="2"/>
  <c r="J304" i="2"/>
  <c r="H304" i="2"/>
  <c r="J303" i="2"/>
  <c r="H303" i="2"/>
  <c r="J302" i="2"/>
  <c r="H302" i="2"/>
  <c r="J301" i="2"/>
  <c r="H301" i="2"/>
  <c r="B107" i="4"/>
  <c r="B106" i="4"/>
  <c r="G39" i="17" s="1"/>
  <c r="B105" i="4"/>
  <c r="B104" i="4"/>
  <c r="B103" i="4"/>
  <c r="B102" i="4"/>
  <c r="B101" i="4"/>
  <c r="G206" i="3" s="1"/>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E265" i="2"/>
  <c r="E276" i="2" s="1"/>
  <c r="J277" i="2"/>
  <c r="H277" i="2"/>
  <c r="J276" i="2"/>
  <c r="H276" i="2"/>
  <c r="J275" i="2"/>
  <c r="H275" i="2"/>
  <c r="J274" i="2"/>
  <c r="H274" i="2"/>
  <c r="J273" i="2"/>
  <c r="H273" i="2"/>
  <c r="J272" i="2"/>
  <c r="H272" i="2"/>
  <c r="J271" i="2"/>
  <c r="H271" i="2"/>
  <c r="J270" i="2"/>
  <c r="H270" i="2"/>
  <c r="J269" i="2"/>
  <c r="H269" i="2"/>
  <c r="J268" i="2"/>
  <c r="H268" i="2"/>
  <c r="J267" i="2"/>
  <c r="H267" i="2"/>
  <c r="J266" i="2"/>
  <c r="H266" i="2"/>
  <c r="E250" i="2"/>
  <c r="E260" i="2" s="1"/>
  <c r="E247" i="2"/>
  <c r="J262" i="2"/>
  <c r="H262" i="2"/>
  <c r="J261" i="2"/>
  <c r="H261" i="2"/>
  <c r="J260" i="2"/>
  <c r="H260" i="2"/>
  <c r="J259" i="2"/>
  <c r="H259" i="2"/>
  <c r="J258" i="2"/>
  <c r="H258" i="2"/>
  <c r="J257" i="2"/>
  <c r="H257" i="2"/>
  <c r="J256" i="2"/>
  <c r="H256" i="2"/>
  <c r="J255" i="2"/>
  <c r="H255" i="2"/>
  <c r="J254" i="2"/>
  <c r="H254" i="2"/>
  <c r="J253" i="2"/>
  <c r="H253" i="2"/>
  <c r="J252" i="2"/>
  <c r="H252" i="2"/>
  <c r="J251" i="2"/>
  <c r="H251" i="2"/>
  <c r="E471" i="2" l="1"/>
  <c r="E473" i="2"/>
  <c r="M58" i="14"/>
  <c r="M58" i="12"/>
  <c r="G152" i="20"/>
  <c r="G152" i="19"/>
  <c r="G152" i="18"/>
  <c r="G107" i="21"/>
  <c r="G41" i="21"/>
  <c r="G171" i="18"/>
  <c r="G165" i="20"/>
  <c r="G165" i="19"/>
  <c r="G165" i="18"/>
  <c r="G169" i="19"/>
  <c r="G171" i="19"/>
  <c r="G169" i="18"/>
  <c r="G167" i="20"/>
  <c r="G167" i="18"/>
  <c r="G167" i="19"/>
  <c r="G171" i="20"/>
  <c r="G169" i="20"/>
  <c r="G125" i="21"/>
  <c r="G137" i="21"/>
  <c r="G132" i="21"/>
  <c r="G133" i="21"/>
  <c r="G126" i="21"/>
  <c r="G135" i="21"/>
  <c r="G134" i="21"/>
  <c r="G136" i="21"/>
  <c r="G130" i="21"/>
  <c r="G129" i="21"/>
  <c r="G128" i="21"/>
  <c r="G131" i="21"/>
  <c r="G127" i="21"/>
  <c r="G62" i="21"/>
  <c r="G59" i="21"/>
  <c r="G71" i="21"/>
  <c r="G68" i="21"/>
  <c r="G63" i="21"/>
  <c r="G67" i="21"/>
  <c r="G66" i="21"/>
  <c r="G70" i="21"/>
  <c r="G60" i="21"/>
  <c r="G61" i="21"/>
  <c r="G65" i="21"/>
  <c r="G64" i="21"/>
  <c r="G69" i="21"/>
  <c r="G36" i="18"/>
  <c r="G40" i="19"/>
  <c r="G38" i="18"/>
  <c r="G40" i="20"/>
  <c r="G36" i="19"/>
  <c r="G42" i="20"/>
  <c r="G40" i="18"/>
  <c r="G36" i="20"/>
  <c r="G42" i="18"/>
  <c r="G38" i="19"/>
  <c r="G42" i="19"/>
  <c r="G38" i="20"/>
  <c r="G117" i="20"/>
  <c r="G119" i="20"/>
  <c r="G123" i="20"/>
  <c r="G117" i="18"/>
  <c r="G117" i="19"/>
  <c r="G119" i="19"/>
  <c r="G121" i="19"/>
  <c r="G121" i="18"/>
  <c r="G121" i="20"/>
  <c r="G123" i="19"/>
  <c r="G119" i="18"/>
  <c r="G123" i="18"/>
  <c r="G202" i="19"/>
  <c r="G196" i="19"/>
  <c r="G202" i="20"/>
  <c r="G196" i="20"/>
  <c r="G196" i="18"/>
  <c r="G202" i="18"/>
  <c r="G198" i="19"/>
  <c r="G198" i="20"/>
  <c r="G198" i="18"/>
  <c r="G200" i="18"/>
  <c r="G200" i="20"/>
  <c r="G200" i="19"/>
  <c r="G155" i="19"/>
  <c r="G155" i="18"/>
  <c r="G157" i="18"/>
  <c r="G157" i="19"/>
  <c r="G161" i="20"/>
  <c r="G155" i="20"/>
  <c r="G159" i="20"/>
  <c r="G161" i="19"/>
  <c r="G157" i="20"/>
  <c r="G159" i="19"/>
  <c r="G159" i="18"/>
  <c r="G161" i="18"/>
  <c r="G16" i="20"/>
  <c r="G16" i="19"/>
  <c r="G20" i="20"/>
  <c r="G16" i="18"/>
  <c r="G18" i="19"/>
  <c r="G20" i="19"/>
  <c r="G20" i="18"/>
  <c r="G22" i="19"/>
  <c r="G18" i="18"/>
  <c r="G18" i="20"/>
  <c r="G22" i="18"/>
  <c r="G22" i="20"/>
  <c r="G258" i="15"/>
  <c r="G260" i="11"/>
  <c r="G256" i="20"/>
  <c r="G262" i="19"/>
  <c r="G256" i="15"/>
  <c r="G262" i="13"/>
  <c r="G256" i="18"/>
  <c r="G262" i="20"/>
  <c r="G256" i="11"/>
  <c r="G256" i="19"/>
  <c r="G256" i="13"/>
  <c r="G262" i="18"/>
  <c r="G260" i="15"/>
  <c r="G258" i="11"/>
  <c r="G260" i="20"/>
  <c r="G258" i="19"/>
  <c r="G258" i="13"/>
  <c r="G298" i="3"/>
  <c r="G296" i="3"/>
  <c r="G260" i="19"/>
  <c r="G258" i="18"/>
  <c r="G260" i="13"/>
  <c r="G262" i="11"/>
  <c r="G260" i="18"/>
  <c r="G262" i="15"/>
  <c r="G258" i="20"/>
  <c r="G302" i="3"/>
  <c r="G300" i="3"/>
  <c r="G85" i="18"/>
  <c r="G87" i="20"/>
  <c r="G85" i="19"/>
  <c r="G89" i="18"/>
  <c r="G85" i="20"/>
  <c r="G87" i="18"/>
  <c r="G89" i="20"/>
  <c r="G91" i="18"/>
  <c r="G87" i="19"/>
  <c r="G91" i="19"/>
  <c r="G91" i="20"/>
  <c r="G89" i="19"/>
  <c r="G190" i="18"/>
  <c r="G190" i="20"/>
  <c r="G190" i="19"/>
  <c r="G193" i="19"/>
  <c r="G193" i="20"/>
  <c r="G50" i="17"/>
  <c r="G193" i="18"/>
  <c r="G56" i="19"/>
  <c r="G60" i="18"/>
  <c r="G62" i="19"/>
  <c r="G58" i="20"/>
  <c r="G60" i="19"/>
  <c r="G56" i="18"/>
  <c r="G58" i="18"/>
  <c r="G56" i="20"/>
  <c r="G58" i="19"/>
  <c r="G60" i="20"/>
  <c r="G62" i="20"/>
  <c r="G62" i="18"/>
  <c r="G127" i="19"/>
  <c r="G127" i="20"/>
  <c r="G127" i="18"/>
  <c r="G216" i="18"/>
  <c r="G216" i="19"/>
  <c r="G222" i="20"/>
  <c r="G222" i="19"/>
  <c r="G216" i="20"/>
  <c r="G222" i="18"/>
  <c r="G218" i="18"/>
  <c r="G220" i="18"/>
  <c r="G218" i="20"/>
  <c r="G218" i="19"/>
  <c r="G220" i="19"/>
  <c r="G220" i="20"/>
  <c r="E380" i="2"/>
  <c r="G92" i="21"/>
  <c r="G93" i="21"/>
  <c r="G104" i="21"/>
  <c r="G96" i="21"/>
  <c r="G99" i="21"/>
  <c r="G98" i="21"/>
  <c r="G97" i="21"/>
  <c r="G100" i="21"/>
  <c r="G101" i="21"/>
  <c r="G94" i="21"/>
  <c r="G102" i="21"/>
  <c r="G103" i="21"/>
  <c r="G95" i="21"/>
  <c r="G26" i="21"/>
  <c r="G32" i="21"/>
  <c r="G33" i="21"/>
  <c r="G37" i="21"/>
  <c r="G31" i="21"/>
  <c r="G27" i="21"/>
  <c r="G28" i="21"/>
  <c r="G29" i="21"/>
  <c r="G35" i="21"/>
  <c r="G36" i="21"/>
  <c r="G30" i="21"/>
  <c r="G38" i="21"/>
  <c r="G34" i="21"/>
  <c r="G99" i="18"/>
  <c r="G95" i="20"/>
  <c r="G95" i="19"/>
  <c r="G95" i="18"/>
  <c r="G99" i="20"/>
  <c r="G97" i="19"/>
  <c r="G101" i="20"/>
  <c r="G101" i="19"/>
  <c r="G97" i="18"/>
  <c r="G99" i="19"/>
  <c r="G97" i="20"/>
  <c r="G101" i="18"/>
  <c r="G105" i="20"/>
  <c r="G105" i="19"/>
  <c r="G105" i="18"/>
  <c r="G109" i="18"/>
  <c r="G111" i="20"/>
  <c r="G109" i="19"/>
  <c r="G111" i="19"/>
  <c r="G107" i="20"/>
  <c r="G109" i="20"/>
  <c r="G111" i="18"/>
  <c r="G107" i="18"/>
  <c r="G107" i="19"/>
  <c r="G206" i="19"/>
  <c r="G206" i="18"/>
  <c r="G206" i="20"/>
  <c r="G208" i="18"/>
  <c r="G212" i="19"/>
  <c r="G208" i="19"/>
  <c r="G208" i="20"/>
  <c r="G210" i="20"/>
  <c r="G210" i="18"/>
  <c r="G210" i="19"/>
  <c r="G212" i="20"/>
  <c r="G212" i="18"/>
  <c r="G72" i="20"/>
  <c r="G68" i="20"/>
  <c r="G70" i="19"/>
  <c r="G70" i="18"/>
  <c r="G70" i="20"/>
  <c r="G66" i="18"/>
  <c r="G66" i="19"/>
  <c r="G66" i="20"/>
  <c r="G72" i="18"/>
  <c r="G68" i="19"/>
  <c r="G68" i="18"/>
  <c r="G72" i="19"/>
  <c r="G131" i="20"/>
  <c r="G133" i="20"/>
  <c r="G129" i="19"/>
  <c r="G131" i="18"/>
  <c r="G131" i="19"/>
  <c r="G129" i="18"/>
  <c r="G133" i="18"/>
  <c r="G129" i="20"/>
  <c r="G133" i="19"/>
  <c r="G226" i="20"/>
  <c r="G226" i="18"/>
  <c r="G228" i="19"/>
  <c r="G226" i="19"/>
  <c r="G232" i="19"/>
  <c r="G228" i="18"/>
  <c r="G232" i="18"/>
  <c r="G230" i="20"/>
  <c r="G228" i="20"/>
  <c r="G230" i="19"/>
  <c r="G230" i="18"/>
  <c r="G232" i="20"/>
  <c r="G248" i="19"/>
  <c r="G248" i="18"/>
  <c r="G246" i="20"/>
  <c r="G246" i="19"/>
  <c r="G246" i="18"/>
  <c r="G248" i="20"/>
  <c r="G252" i="20"/>
  <c r="G252" i="18"/>
  <c r="G250" i="20"/>
  <c r="G250" i="18"/>
  <c r="G250" i="19"/>
  <c r="G252" i="19"/>
  <c r="G112" i="21"/>
  <c r="G110" i="21"/>
  <c r="G116" i="21"/>
  <c r="G122" i="21"/>
  <c r="G117" i="21"/>
  <c r="G115" i="21"/>
  <c r="G118" i="21"/>
  <c r="G121" i="21"/>
  <c r="G113" i="21"/>
  <c r="G114" i="21"/>
  <c r="G111" i="21"/>
  <c r="G120" i="21"/>
  <c r="G119" i="21"/>
  <c r="G44" i="21"/>
  <c r="G56" i="21"/>
  <c r="G45" i="21"/>
  <c r="G46" i="21"/>
  <c r="G48" i="21"/>
  <c r="G52" i="21"/>
  <c r="G53" i="21"/>
  <c r="G54" i="21"/>
  <c r="G55" i="21"/>
  <c r="G51" i="21"/>
  <c r="G47" i="21"/>
  <c r="G50" i="21"/>
  <c r="G49" i="21"/>
  <c r="G30" i="19"/>
  <c r="G26" i="18"/>
  <c r="G26" i="19"/>
  <c r="G30" i="18"/>
  <c r="G28" i="19"/>
  <c r="G32" i="18"/>
  <c r="G26" i="20"/>
  <c r="G28" i="18"/>
  <c r="G28" i="20"/>
  <c r="G32" i="19"/>
  <c r="G32" i="20"/>
  <c r="G30" i="20"/>
  <c r="G177" i="18"/>
  <c r="G175" i="20"/>
  <c r="G175" i="18"/>
  <c r="G175" i="19"/>
  <c r="G179" i="20"/>
  <c r="G181" i="20"/>
  <c r="G177" i="20"/>
  <c r="G179" i="18"/>
  <c r="G177" i="19"/>
  <c r="G179" i="19"/>
  <c r="G181" i="19"/>
  <c r="G181" i="18"/>
  <c r="G46" i="20"/>
  <c r="G48" i="18"/>
  <c r="G50" i="19"/>
  <c r="G48" i="20"/>
  <c r="G50" i="18"/>
  <c r="G50" i="20"/>
  <c r="G52" i="18"/>
  <c r="G46" i="19"/>
  <c r="G52" i="20"/>
  <c r="G46" i="18"/>
  <c r="G48" i="19"/>
  <c r="G52" i="19"/>
  <c r="G82" i="19"/>
  <c r="G76" i="18"/>
  <c r="G76" i="20"/>
  <c r="G80" i="18"/>
  <c r="G76" i="19"/>
  <c r="G82" i="20"/>
  <c r="G78" i="19"/>
  <c r="G80" i="20"/>
  <c r="G82" i="18"/>
  <c r="G78" i="18"/>
  <c r="G80" i="19"/>
  <c r="G78" i="20"/>
  <c r="G137" i="20"/>
  <c r="G143" i="19"/>
  <c r="G141" i="20"/>
  <c r="G137" i="18"/>
  <c r="G137" i="19"/>
  <c r="G141" i="18"/>
  <c r="G143" i="18"/>
  <c r="G141" i="19"/>
  <c r="G139" i="20"/>
  <c r="G139" i="19"/>
  <c r="G143" i="20"/>
  <c r="G139" i="18"/>
  <c r="G236" i="18"/>
  <c r="G242" i="19"/>
  <c r="G242" i="20"/>
  <c r="G236" i="19"/>
  <c r="G236" i="20"/>
  <c r="G240" i="18"/>
  <c r="G238" i="18"/>
  <c r="G238" i="20"/>
  <c r="G238" i="19"/>
  <c r="G240" i="20"/>
  <c r="G240" i="19"/>
  <c r="G242" i="18"/>
  <c r="G260" i="12"/>
  <c r="G269" i="10"/>
  <c r="G261" i="14"/>
  <c r="G260" i="14"/>
  <c r="G265" i="14"/>
  <c r="G268" i="12"/>
  <c r="G263" i="14"/>
  <c r="G269" i="14"/>
  <c r="G271" i="12"/>
  <c r="G271" i="14"/>
  <c r="G260" i="10"/>
  <c r="G262" i="10"/>
  <c r="G262" i="14"/>
  <c r="G265" i="10"/>
  <c r="G263" i="10"/>
  <c r="G262" i="12"/>
  <c r="G264" i="12"/>
  <c r="G268" i="10"/>
  <c r="G270" i="10"/>
  <c r="G265" i="12"/>
  <c r="G268" i="14"/>
  <c r="G264" i="10"/>
  <c r="G267" i="10"/>
  <c r="G269" i="12"/>
  <c r="G264" i="14"/>
  <c r="G261" i="10"/>
  <c r="G266" i="14"/>
  <c r="G266" i="10"/>
  <c r="G263" i="12"/>
  <c r="G270" i="12"/>
  <c r="G271" i="10"/>
  <c r="G272" i="10"/>
  <c r="G272" i="12"/>
  <c r="G266" i="12"/>
  <c r="G272" i="14"/>
  <c r="G261" i="12"/>
  <c r="G267" i="14"/>
  <c r="G270" i="14"/>
  <c r="G267" i="12"/>
  <c r="G358" i="10"/>
  <c r="G358" i="14"/>
  <c r="G358" i="12"/>
  <c r="G85" i="13"/>
  <c r="G91" i="15"/>
  <c r="G87" i="13"/>
  <c r="G85" i="15"/>
  <c r="G85" i="11"/>
  <c r="G87" i="15"/>
  <c r="G91" i="13"/>
  <c r="G89" i="13"/>
  <c r="G89" i="15"/>
  <c r="G91" i="11"/>
  <c r="G87" i="11"/>
  <c r="G89" i="11"/>
  <c r="G159" i="15"/>
  <c r="G155" i="15"/>
  <c r="G161" i="15"/>
  <c r="G159" i="13"/>
  <c r="G155" i="13"/>
  <c r="G155" i="11"/>
  <c r="G157" i="11"/>
  <c r="G161" i="13"/>
  <c r="G157" i="13"/>
  <c r="G161" i="11"/>
  <c r="G157" i="15"/>
  <c r="G159" i="11"/>
  <c r="G63" i="17"/>
  <c r="G69" i="17"/>
  <c r="G65" i="17"/>
  <c r="G67" i="17"/>
  <c r="G206" i="13"/>
  <c r="G206" i="15"/>
  <c r="G206" i="11"/>
  <c r="G212" i="13"/>
  <c r="G212" i="15"/>
  <c r="G210" i="11"/>
  <c r="G212" i="11"/>
  <c r="G208" i="13"/>
  <c r="G210" i="15"/>
  <c r="G210" i="13"/>
  <c r="G208" i="15"/>
  <c r="G208" i="11"/>
  <c r="G121" i="3"/>
  <c r="G473" i="2"/>
  <c r="G155" i="3"/>
  <c r="G157" i="3"/>
  <c r="G161" i="3"/>
  <c r="G206" i="10"/>
  <c r="G206" i="12"/>
  <c r="G206" i="14"/>
  <c r="G225" i="10"/>
  <c r="G229" i="14"/>
  <c r="G225" i="12"/>
  <c r="G229" i="12"/>
  <c r="G226" i="10"/>
  <c r="G225" i="14"/>
  <c r="G227" i="10"/>
  <c r="G232" i="10"/>
  <c r="G237" i="12"/>
  <c r="G227" i="12"/>
  <c r="G235" i="14"/>
  <c r="G226" i="12"/>
  <c r="G228" i="12"/>
  <c r="G236" i="14"/>
  <c r="G236" i="10"/>
  <c r="G227" i="14"/>
  <c r="G237" i="14"/>
  <c r="G235" i="10"/>
  <c r="G231" i="10"/>
  <c r="G235" i="12"/>
  <c r="G230" i="14"/>
  <c r="G231" i="14"/>
  <c r="G234" i="12"/>
  <c r="G229" i="10"/>
  <c r="G232" i="14"/>
  <c r="G233" i="12"/>
  <c r="G231" i="12"/>
  <c r="G228" i="10"/>
  <c r="G230" i="12"/>
  <c r="G228" i="14"/>
  <c r="G230" i="10"/>
  <c r="G226" i="14"/>
  <c r="G233" i="10"/>
  <c r="G234" i="14"/>
  <c r="G236" i="12"/>
  <c r="G232" i="12"/>
  <c r="G234" i="10"/>
  <c r="G233" i="14"/>
  <c r="G237" i="10"/>
  <c r="G257" i="14"/>
  <c r="G257" i="12"/>
  <c r="G257" i="10"/>
  <c r="G293" i="10"/>
  <c r="G305" i="12"/>
  <c r="G293" i="12"/>
  <c r="G299" i="10"/>
  <c r="G297" i="10"/>
  <c r="G303" i="10"/>
  <c r="G295" i="10"/>
  <c r="G302" i="10"/>
  <c r="G305" i="10"/>
  <c r="G293" i="14"/>
  <c r="G302" i="12"/>
  <c r="G299" i="14"/>
  <c r="G301" i="12"/>
  <c r="G303" i="14"/>
  <c r="G300" i="12"/>
  <c r="G301" i="14"/>
  <c r="G298" i="10"/>
  <c r="G304" i="10"/>
  <c r="G303" i="12"/>
  <c r="G300" i="14"/>
  <c r="G298" i="12"/>
  <c r="G301" i="10"/>
  <c r="G294" i="10"/>
  <c r="G297" i="12"/>
  <c r="G296" i="12"/>
  <c r="G299" i="12"/>
  <c r="G297" i="14"/>
  <c r="G295" i="12"/>
  <c r="G294" i="12"/>
  <c r="G294" i="14"/>
  <c r="G298" i="14"/>
  <c r="G300" i="10"/>
  <c r="G296" i="14"/>
  <c r="G305" i="14"/>
  <c r="G302" i="14"/>
  <c r="G296" i="10"/>
  <c r="G295" i="14"/>
  <c r="G304" i="12"/>
  <c r="G304" i="14"/>
  <c r="G329" i="12"/>
  <c r="G330" i="12"/>
  <c r="G329" i="10"/>
  <c r="G330" i="10"/>
  <c r="G331" i="14"/>
  <c r="G330" i="14"/>
  <c r="G329" i="14"/>
  <c r="G333" i="10"/>
  <c r="G337" i="10"/>
  <c r="G341" i="10"/>
  <c r="G332" i="10"/>
  <c r="G339" i="10"/>
  <c r="G337" i="14"/>
  <c r="G336" i="12"/>
  <c r="G337" i="12"/>
  <c r="G338" i="12"/>
  <c r="G333" i="14"/>
  <c r="G331" i="10"/>
  <c r="G339" i="12"/>
  <c r="G340" i="12"/>
  <c r="G332" i="14"/>
  <c r="G335" i="12"/>
  <c r="G341" i="14"/>
  <c r="G334" i="10"/>
  <c r="G341" i="12"/>
  <c r="G334" i="14"/>
  <c r="G336" i="14"/>
  <c r="G336" i="10"/>
  <c r="G335" i="14"/>
  <c r="G332" i="12"/>
  <c r="G340" i="10"/>
  <c r="G338" i="14"/>
  <c r="G338" i="10"/>
  <c r="G340" i="14"/>
  <c r="G331" i="12"/>
  <c r="G339" i="14"/>
  <c r="G335" i="10"/>
  <c r="G333" i="12"/>
  <c r="G334" i="12"/>
  <c r="G355" i="14"/>
  <c r="G355" i="12"/>
  <c r="G355" i="10"/>
  <c r="G367" i="12"/>
  <c r="G367" i="10"/>
  <c r="G367" i="14"/>
  <c r="G36" i="13"/>
  <c r="G40" i="15"/>
  <c r="G38" i="15"/>
  <c r="G36" i="11"/>
  <c r="G36" i="15"/>
  <c r="G42" i="11"/>
  <c r="G42" i="13"/>
  <c r="G38" i="13"/>
  <c r="G40" i="13"/>
  <c r="G40" i="11"/>
  <c r="G38" i="11"/>
  <c r="G42" i="15"/>
  <c r="G78" i="11"/>
  <c r="G76" i="11"/>
  <c r="G82" i="15"/>
  <c r="G76" i="13"/>
  <c r="G80" i="15"/>
  <c r="G76" i="15"/>
  <c r="G78" i="13"/>
  <c r="G78" i="15"/>
  <c r="G82" i="11"/>
  <c r="G82" i="13"/>
  <c r="G80" i="11"/>
  <c r="G80" i="13"/>
  <c r="G117" i="11"/>
  <c r="G117" i="15"/>
  <c r="G375" i="10"/>
  <c r="G119" i="15"/>
  <c r="G374" i="12"/>
  <c r="G119" i="13"/>
  <c r="G378" i="10"/>
  <c r="G121" i="15"/>
  <c r="G374" i="14"/>
  <c r="G123" i="13"/>
  <c r="G117" i="13"/>
  <c r="G119" i="11"/>
  <c r="G377" i="10"/>
  <c r="G377" i="12"/>
  <c r="G121" i="11"/>
  <c r="G123" i="11"/>
  <c r="G123" i="15"/>
  <c r="G375" i="12"/>
  <c r="G383" i="14"/>
  <c r="G374" i="10"/>
  <c r="G121" i="13"/>
  <c r="G380" i="12"/>
  <c r="G378" i="14"/>
  <c r="G385" i="14"/>
  <c r="G385" i="10"/>
  <c r="G377" i="14"/>
  <c r="G382" i="14"/>
  <c r="G385" i="12"/>
  <c r="G383" i="10"/>
  <c r="G384" i="12"/>
  <c r="G382" i="10"/>
  <c r="G376" i="12"/>
  <c r="G379" i="14"/>
  <c r="G376" i="10"/>
  <c r="G379" i="12"/>
  <c r="G380" i="10"/>
  <c r="G381" i="12"/>
  <c r="G386" i="10"/>
  <c r="G378" i="12"/>
  <c r="G382" i="12"/>
  <c r="G383" i="12"/>
  <c r="G384" i="14"/>
  <c r="G384" i="10"/>
  <c r="G380" i="14"/>
  <c r="G379" i="10"/>
  <c r="G376" i="14"/>
  <c r="G375" i="14"/>
  <c r="G386" i="12"/>
  <c r="G381" i="14"/>
  <c r="G381" i="10"/>
  <c r="G386" i="14"/>
  <c r="G143" i="15"/>
  <c r="G137" i="13"/>
  <c r="G137" i="15"/>
  <c r="G141" i="15"/>
  <c r="G137" i="11"/>
  <c r="G143" i="11"/>
  <c r="G139" i="13"/>
  <c r="G139" i="11"/>
  <c r="G139" i="15"/>
  <c r="G143" i="13"/>
  <c r="G141" i="13"/>
  <c r="G141" i="11"/>
  <c r="G281" i="13"/>
  <c r="G281" i="15"/>
  <c r="G281" i="11"/>
  <c r="G285" i="13"/>
  <c r="G285" i="15"/>
  <c r="G287" i="11"/>
  <c r="G283" i="15"/>
  <c r="G283" i="11"/>
  <c r="G287" i="13"/>
  <c r="G287" i="15"/>
  <c r="G283" i="13"/>
  <c r="G285" i="11"/>
  <c r="G315" i="13"/>
  <c r="G313" i="11"/>
  <c r="G313" i="15"/>
  <c r="G311" i="15"/>
  <c r="G315" i="11"/>
  <c r="G313" i="13"/>
  <c r="G311" i="13"/>
  <c r="G311" i="11"/>
  <c r="G317" i="11"/>
  <c r="G317" i="15"/>
  <c r="G317" i="13"/>
  <c r="G315" i="15"/>
  <c r="G53" i="17"/>
  <c r="G57" i="17"/>
  <c r="G55" i="17"/>
  <c r="G59" i="17"/>
  <c r="G196" i="13"/>
  <c r="G196" i="15"/>
  <c r="G196" i="11"/>
  <c r="G200" i="11"/>
  <c r="G198" i="11"/>
  <c r="G198" i="15"/>
  <c r="G198" i="13"/>
  <c r="G202" i="15"/>
  <c r="G202" i="13"/>
  <c r="G200" i="13"/>
  <c r="G200" i="15"/>
  <c r="G202" i="11"/>
  <c r="G97" i="17"/>
  <c r="G93" i="17"/>
  <c r="G99" i="17"/>
  <c r="G95" i="17"/>
  <c r="G236" i="15"/>
  <c r="G236" i="13"/>
  <c r="G242" i="11"/>
  <c r="G236" i="11"/>
  <c r="G240" i="15"/>
  <c r="G242" i="13"/>
  <c r="G240" i="11"/>
  <c r="G238" i="11"/>
  <c r="G238" i="15"/>
  <c r="G238" i="13"/>
  <c r="G240" i="13"/>
  <c r="G242" i="15"/>
  <c r="G240" i="10"/>
  <c r="G240" i="12"/>
  <c r="G240" i="14"/>
  <c r="G251" i="10"/>
  <c r="G244" i="14"/>
  <c r="G244" i="10"/>
  <c r="G245" i="12"/>
  <c r="G252" i="10"/>
  <c r="G251" i="14"/>
  <c r="G250" i="12"/>
  <c r="G243" i="14"/>
  <c r="G245" i="10"/>
  <c r="G245" i="14"/>
  <c r="G242" i="10"/>
  <c r="G252" i="12"/>
  <c r="G246" i="14"/>
  <c r="G242" i="14"/>
  <c r="G249" i="10"/>
  <c r="G251" i="12"/>
  <c r="G246" i="10"/>
  <c r="G248" i="12"/>
  <c r="G243" i="10"/>
  <c r="G252" i="14"/>
  <c r="G241" i="10"/>
  <c r="G247" i="14"/>
  <c r="G248" i="14"/>
  <c r="G241" i="12"/>
  <c r="G250" i="14"/>
  <c r="G246" i="12"/>
  <c r="G241" i="14"/>
  <c r="G244" i="12"/>
  <c r="G247" i="12"/>
  <c r="G250" i="10"/>
  <c r="G242" i="12"/>
  <c r="G248" i="10"/>
  <c r="G247" i="10"/>
  <c r="G249" i="12"/>
  <c r="G243" i="12"/>
  <c r="G249" i="14"/>
  <c r="G346" i="10"/>
  <c r="G346" i="12"/>
  <c r="G346" i="14"/>
  <c r="G46" i="15"/>
  <c r="G52" i="11"/>
  <c r="G48" i="15"/>
  <c r="G50" i="15"/>
  <c r="G52" i="15"/>
  <c r="G46" i="13"/>
  <c r="G46" i="11"/>
  <c r="G50" i="13"/>
  <c r="G48" i="11"/>
  <c r="G50" i="11"/>
  <c r="G52" i="13"/>
  <c r="G48" i="13"/>
  <c r="G291" i="11"/>
  <c r="G293" i="15"/>
  <c r="G293" i="13"/>
  <c r="G291" i="13"/>
  <c r="G291" i="15"/>
  <c r="G297" i="13"/>
  <c r="G295" i="13"/>
  <c r="G295" i="11"/>
  <c r="G297" i="11"/>
  <c r="G293" i="11"/>
  <c r="G295" i="15"/>
  <c r="G297" i="15"/>
  <c r="G36" i="3"/>
  <c r="G210" i="12"/>
  <c r="G215" i="12"/>
  <c r="G214" i="14"/>
  <c r="G214" i="12"/>
  <c r="G222" i="12"/>
  <c r="G218" i="12"/>
  <c r="G219" i="12"/>
  <c r="G221" i="12"/>
  <c r="G210" i="10"/>
  <c r="G212" i="12"/>
  <c r="G211" i="12"/>
  <c r="G216" i="12"/>
  <c r="G210" i="14"/>
  <c r="G220" i="10"/>
  <c r="G213" i="14"/>
  <c r="G211" i="10"/>
  <c r="G212" i="14"/>
  <c r="G220" i="12"/>
  <c r="G218" i="10"/>
  <c r="G217" i="10"/>
  <c r="G212" i="10"/>
  <c r="G213" i="12"/>
  <c r="G221" i="14"/>
  <c r="G215" i="10"/>
  <c r="G217" i="14"/>
  <c r="G222" i="10"/>
  <c r="G216" i="14"/>
  <c r="G220" i="14"/>
  <c r="G221" i="10"/>
  <c r="G218" i="14"/>
  <c r="G219" i="14"/>
  <c r="G219" i="10"/>
  <c r="G217" i="12"/>
  <c r="G215" i="14"/>
  <c r="G211" i="14"/>
  <c r="G216" i="10"/>
  <c r="G214" i="10"/>
  <c r="G213" i="10"/>
  <c r="G222" i="14"/>
  <c r="G281" i="2"/>
  <c r="G312" i="2"/>
  <c r="G16" i="3"/>
  <c r="G52" i="3"/>
  <c r="G99" i="3"/>
  <c r="G325" i="3"/>
  <c r="G357" i="3"/>
  <c r="G308" i="12"/>
  <c r="G308" i="10"/>
  <c r="G308" i="14"/>
  <c r="G370" i="14"/>
  <c r="G370" i="10"/>
  <c r="G370" i="12"/>
  <c r="G389" i="10"/>
  <c r="G389" i="12"/>
  <c r="G401" i="10"/>
  <c r="G389" i="14"/>
  <c r="G393" i="10"/>
  <c r="G399" i="12"/>
  <c r="G393" i="14"/>
  <c r="G396" i="10"/>
  <c r="G390" i="14"/>
  <c r="G401" i="14"/>
  <c r="G398" i="12"/>
  <c r="G390" i="10"/>
  <c r="G397" i="12"/>
  <c r="G399" i="10"/>
  <c r="G396" i="12"/>
  <c r="G401" i="12"/>
  <c r="G400" i="10"/>
  <c r="G395" i="12"/>
  <c r="G391" i="12"/>
  <c r="G397" i="14"/>
  <c r="G392" i="10"/>
  <c r="G394" i="14"/>
  <c r="G394" i="12"/>
  <c r="G391" i="14"/>
  <c r="G393" i="12"/>
  <c r="G395" i="10"/>
  <c r="G392" i="12"/>
  <c r="G392" i="14"/>
  <c r="G398" i="14"/>
  <c r="G390" i="12"/>
  <c r="G395" i="14"/>
  <c r="G398" i="10"/>
  <c r="G391" i="10"/>
  <c r="G396" i="14"/>
  <c r="G397" i="10"/>
  <c r="G399" i="14"/>
  <c r="G394" i="10"/>
  <c r="G400" i="12"/>
  <c r="G400" i="14"/>
  <c r="G152" i="15"/>
  <c r="G152" i="11"/>
  <c r="G152" i="13"/>
  <c r="G107" i="17"/>
  <c r="G103" i="17"/>
  <c r="G105" i="17"/>
  <c r="G109" i="17"/>
  <c r="G246" i="15"/>
  <c r="G250" i="15"/>
  <c r="G246" i="11"/>
  <c r="G246" i="13"/>
  <c r="G250" i="11"/>
  <c r="G248" i="15"/>
  <c r="G252" i="11"/>
  <c r="G252" i="13"/>
  <c r="G248" i="13"/>
  <c r="G248" i="11"/>
  <c r="G250" i="13"/>
  <c r="G252" i="15"/>
  <c r="G255" i="10"/>
  <c r="G255" i="14"/>
  <c r="G255" i="12"/>
  <c r="G275" i="14"/>
  <c r="G275" i="10"/>
  <c r="G275" i="12"/>
  <c r="G311" i="10"/>
  <c r="G311" i="14"/>
  <c r="G321" i="12"/>
  <c r="G311" i="12"/>
  <c r="G316" i="12"/>
  <c r="G315" i="10"/>
  <c r="G318" i="10"/>
  <c r="G312" i="14"/>
  <c r="G319" i="12"/>
  <c r="G321" i="10"/>
  <c r="G318" i="14"/>
  <c r="G316" i="14"/>
  <c r="G319" i="14"/>
  <c r="G315" i="14"/>
  <c r="G322" i="10"/>
  <c r="G317" i="10"/>
  <c r="G313" i="14"/>
  <c r="G315" i="12"/>
  <c r="G319" i="10"/>
  <c r="G314" i="14"/>
  <c r="G320" i="14"/>
  <c r="G312" i="12"/>
  <c r="G316" i="10"/>
  <c r="G323" i="14"/>
  <c r="G313" i="10"/>
  <c r="G314" i="10"/>
  <c r="G323" i="10"/>
  <c r="G323" i="12"/>
  <c r="G322" i="14"/>
  <c r="G320" i="12"/>
  <c r="G320" i="10"/>
  <c r="G317" i="12"/>
  <c r="G313" i="12"/>
  <c r="G317" i="14"/>
  <c r="G312" i="10"/>
  <c r="G321" i="14"/>
  <c r="G318" i="12"/>
  <c r="G314" i="12"/>
  <c r="G322" i="12"/>
  <c r="G349" i="14"/>
  <c r="G349" i="10"/>
  <c r="G349" i="12"/>
  <c r="G361" i="14"/>
  <c r="G361" i="10"/>
  <c r="G361" i="12"/>
  <c r="G20" i="11"/>
  <c r="G20" i="15"/>
  <c r="G16" i="15"/>
  <c r="G20" i="13"/>
  <c r="G16" i="13"/>
  <c r="G16" i="11"/>
  <c r="G18" i="11"/>
  <c r="G18" i="13"/>
  <c r="G22" i="15"/>
  <c r="G18" i="15"/>
  <c r="G22" i="13"/>
  <c r="G22" i="11"/>
  <c r="G56" i="11"/>
  <c r="G60" i="11"/>
  <c r="G56" i="13"/>
  <c r="G56" i="15"/>
  <c r="G58" i="11"/>
  <c r="G58" i="13"/>
  <c r="G62" i="15"/>
  <c r="G58" i="15"/>
  <c r="G60" i="15"/>
  <c r="G62" i="13"/>
  <c r="G62" i="11"/>
  <c r="G60" i="13"/>
  <c r="G95" i="11"/>
  <c r="G101" i="13"/>
  <c r="G97" i="11"/>
  <c r="G99" i="11"/>
  <c r="G95" i="15"/>
  <c r="G99" i="13"/>
  <c r="G99" i="15"/>
  <c r="G95" i="13"/>
  <c r="G101" i="11"/>
  <c r="G97" i="15"/>
  <c r="G97" i="13"/>
  <c r="G101" i="15"/>
  <c r="G127" i="15"/>
  <c r="G127" i="11"/>
  <c r="G127" i="13"/>
  <c r="G165" i="3"/>
  <c r="G169" i="15"/>
  <c r="G165" i="15"/>
  <c r="G165" i="13"/>
  <c r="G165" i="11"/>
  <c r="G171" i="13"/>
  <c r="G167" i="13"/>
  <c r="G169" i="13"/>
  <c r="G171" i="15"/>
  <c r="G171" i="11"/>
  <c r="G167" i="15"/>
  <c r="G169" i="11"/>
  <c r="G167" i="11"/>
  <c r="G271" i="11"/>
  <c r="G271" i="15"/>
  <c r="G271" i="13"/>
  <c r="G275" i="15"/>
  <c r="G273" i="11"/>
  <c r="G277" i="15"/>
  <c r="G277" i="11"/>
  <c r="G275" i="11"/>
  <c r="G277" i="13"/>
  <c r="G273" i="13"/>
  <c r="G275" i="13"/>
  <c r="G273" i="15"/>
  <c r="G32" i="17"/>
  <c r="G190" i="15"/>
  <c r="G190" i="11"/>
  <c r="G190" i="13"/>
  <c r="G73" i="17"/>
  <c r="G77" i="17"/>
  <c r="G216" i="15"/>
  <c r="G75" i="17"/>
  <c r="G79" i="17"/>
  <c r="G216" i="13"/>
  <c r="G220" i="15"/>
  <c r="G216" i="11"/>
  <c r="G220" i="13"/>
  <c r="G218" i="13"/>
  <c r="G222" i="13"/>
  <c r="G218" i="15"/>
  <c r="G222" i="11"/>
  <c r="G220" i="11"/>
  <c r="G222" i="15"/>
  <c r="G218" i="11"/>
  <c r="G256" i="10"/>
  <c r="G256" i="12"/>
  <c r="G256" i="14"/>
  <c r="G278" i="12"/>
  <c r="G278" i="14"/>
  <c r="G278" i="10"/>
  <c r="G283" i="12"/>
  <c r="G281" i="14"/>
  <c r="G284" i="12"/>
  <c r="G281" i="10"/>
  <c r="G281" i="12"/>
  <c r="G280" i="14"/>
  <c r="G284" i="10"/>
  <c r="G282" i="12"/>
  <c r="G279" i="14"/>
  <c r="G287" i="14"/>
  <c r="G290" i="14"/>
  <c r="G286" i="10"/>
  <c r="G282" i="10"/>
  <c r="G279" i="12"/>
  <c r="G288" i="14"/>
  <c r="G288" i="12"/>
  <c r="G285" i="10"/>
  <c r="G285" i="12"/>
  <c r="G288" i="10"/>
  <c r="G286" i="12"/>
  <c r="G283" i="14"/>
  <c r="G290" i="10"/>
  <c r="G279" i="10"/>
  <c r="G287" i="12"/>
  <c r="G283" i="10"/>
  <c r="G286" i="14"/>
  <c r="G289" i="10"/>
  <c r="G289" i="12"/>
  <c r="G289" i="14"/>
  <c r="G290" i="12"/>
  <c r="G284" i="14"/>
  <c r="G287" i="10"/>
  <c r="G280" i="12"/>
  <c r="G282" i="14"/>
  <c r="G285" i="14"/>
  <c r="G280" i="10"/>
  <c r="G326" i="12"/>
  <c r="G326" i="10"/>
  <c r="G326" i="14"/>
  <c r="G352" i="12"/>
  <c r="G352" i="10"/>
  <c r="G352" i="14"/>
  <c r="G364" i="10"/>
  <c r="G364" i="12"/>
  <c r="G364" i="14"/>
  <c r="G26" i="11"/>
  <c r="G26" i="13"/>
  <c r="G32" i="15"/>
  <c r="G32" i="11"/>
  <c r="G30" i="13"/>
  <c r="G28" i="13"/>
  <c r="G28" i="11"/>
  <c r="G32" i="13"/>
  <c r="G30" i="11"/>
  <c r="G26" i="15"/>
  <c r="G28" i="15"/>
  <c r="G30" i="15"/>
  <c r="G66" i="13"/>
  <c r="G70" i="13"/>
  <c r="G66" i="11"/>
  <c r="G66" i="15"/>
  <c r="G72" i="11"/>
  <c r="G68" i="13"/>
  <c r="G72" i="13"/>
  <c r="G68" i="11"/>
  <c r="G68" i="15"/>
  <c r="G70" i="11"/>
  <c r="G72" i="15"/>
  <c r="G70" i="15"/>
  <c r="G111" i="13"/>
  <c r="G105" i="13"/>
  <c r="G105" i="11"/>
  <c r="G109" i="13"/>
  <c r="G105" i="15"/>
  <c r="G107" i="15"/>
  <c r="G109" i="15"/>
  <c r="G107" i="13"/>
  <c r="G107" i="11"/>
  <c r="G109" i="11"/>
  <c r="G111" i="11"/>
  <c r="G111" i="15"/>
  <c r="G131" i="11"/>
  <c r="G131" i="13"/>
  <c r="G129" i="15"/>
  <c r="G129" i="13"/>
  <c r="G133" i="13"/>
  <c r="G129" i="11"/>
  <c r="G131" i="15"/>
  <c r="G133" i="15"/>
  <c r="G133" i="11"/>
  <c r="G175" i="3"/>
  <c r="G21" i="17"/>
  <c r="G17" i="17"/>
  <c r="G23" i="17"/>
  <c r="G19" i="17"/>
  <c r="G179" i="13"/>
  <c r="G175" i="11"/>
  <c r="G181" i="15"/>
  <c r="G175" i="13"/>
  <c r="G175" i="15"/>
  <c r="G179" i="15"/>
  <c r="G179" i="11"/>
  <c r="G177" i="11"/>
  <c r="G177" i="13"/>
  <c r="G181" i="13"/>
  <c r="G181" i="11"/>
  <c r="G177" i="15"/>
  <c r="G307" i="15"/>
  <c r="G301" i="13"/>
  <c r="G301" i="11"/>
  <c r="G301" i="15"/>
  <c r="G305" i="11"/>
  <c r="G303" i="11"/>
  <c r="G305" i="13"/>
  <c r="G303" i="15"/>
  <c r="G305" i="15"/>
  <c r="G307" i="13"/>
  <c r="G303" i="13"/>
  <c r="G307" i="11"/>
  <c r="G193" i="3"/>
  <c r="G193" i="13"/>
  <c r="G193" i="15"/>
  <c r="G193" i="11"/>
  <c r="G83" i="17"/>
  <c r="G85" i="17"/>
  <c r="G89" i="17"/>
  <c r="G87" i="17"/>
  <c r="G226" i="13"/>
  <c r="G226" i="11"/>
  <c r="G228" i="13"/>
  <c r="G226" i="15"/>
  <c r="G230" i="13"/>
  <c r="G228" i="11"/>
  <c r="G232" i="13"/>
  <c r="G228" i="15"/>
  <c r="G230" i="11"/>
  <c r="G230" i="15"/>
  <c r="G232" i="11"/>
  <c r="G232" i="15"/>
  <c r="G320" i="2"/>
  <c r="G344" i="2"/>
  <c r="G331" i="3"/>
  <c r="G401" i="2"/>
  <c r="G343" i="3"/>
  <c r="G412" i="2"/>
  <c r="G76" i="3"/>
  <c r="G383" i="2"/>
  <c r="G421" i="2"/>
  <c r="G433" i="2"/>
  <c r="G445" i="2"/>
  <c r="G471" i="2"/>
  <c r="G468" i="2"/>
  <c r="G475" i="2"/>
  <c r="G167" i="3"/>
  <c r="G171" i="3"/>
  <c r="G190" i="3"/>
  <c r="G226" i="3"/>
  <c r="G232" i="3"/>
  <c r="G230" i="3"/>
  <c r="G228" i="3"/>
  <c r="G331" i="2"/>
  <c r="G427" i="2"/>
  <c r="G439" i="2"/>
  <c r="G196" i="3"/>
  <c r="G198" i="3"/>
  <c r="G202" i="3"/>
  <c r="G200" i="3"/>
  <c r="G332" i="2"/>
  <c r="G430" i="2"/>
  <c r="G442" i="2"/>
  <c r="G449" i="2"/>
  <c r="E353" i="3"/>
  <c r="G353" i="3" s="1"/>
  <c r="G246" i="3"/>
  <c r="G248" i="3"/>
  <c r="G252" i="3"/>
  <c r="G250" i="3"/>
  <c r="G218" i="3"/>
  <c r="G216" i="3"/>
  <c r="G222" i="3"/>
  <c r="G220" i="3"/>
  <c r="G288" i="2"/>
  <c r="G330" i="2"/>
  <c r="G350" i="2"/>
  <c r="G380" i="2"/>
  <c r="G378" i="2"/>
  <c r="G391" i="2"/>
  <c r="G424" i="2"/>
  <c r="G436" i="2"/>
  <c r="G26" i="3"/>
  <c r="G60" i="3"/>
  <c r="G62" i="3"/>
  <c r="G89" i="3"/>
  <c r="G111" i="3"/>
  <c r="E465" i="2"/>
  <c r="G465" i="2" s="1"/>
  <c r="G143" i="3"/>
  <c r="G177" i="3"/>
  <c r="G181" i="3"/>
  <c r="G152" i="3"/>
  <c r="E355" i="3"/>
  <c r="G355" i="3" s="1"/>
  <c r="E208" i="3"/>
  <c r="G208" i="3" s="1"/>
  <c r="E212" i="3"/>
  <c r="G212" i="3" s="1"/>
  <c r="E242" i="3"/>
  <c r="G242" i="3" s="1"/>
  <c r="E238" i="3"/>
  <c r="G238" i="3" s="1"/>
  <c r="G236" i="3"/>
  <c r="E240" i="3"/>
  <c r="G240" i="3" s="1"/>
  <c r="E345" i="3"/>
  <c r="G345" i="3" s="1"/>
  <c r="E347" i="3"/>
  <c r="G347" i="3" s="1"/>
  <c r="E210" i="3"/>
  <c r="G210" i="3" s="1"/>
  <c r="G351" i="3"/>
  <c r="G341" i="3"/>
  <c r="G321" i="3"/>
  <c r="E323" i="3"/>
  <c r="G323" i="3" s="1"/>
  <c r="E327" i="3"/>
  <c r="G327" i="3" s="1"/>
  <c r="G311" i="3"/>
  <c r="E317" i="3"/>
  <c r="G317" i="3" s="1"/>
  <c r="E313" i="3"/>
  <c r="G313" i="3" s="1"/>
  <c r="E315" i="3"/>
  <c r="G315" i="3" s="1"/>
  <c r="E335" i="3"/>
  <c r="G335" i="3" s="1"/>
  <c r="E333" i="3"/>
  <c r="G333" i="3" s="1"/>
  <c r="E337" i="3"/>
  <c r="G337" i="3" s="1"/>
  <c r="E179" i="3"/>
  <c r="G179" i="3" s="1"/>
  <c r="E169" i="3"/>
  <c r="G169" i="3" s="1"/>
  <c r="E159" i="3"/>
  <c r="G159" i="3" s="1"/>
  <c r="E139" i="3"/>
  <c r="G139" i="3" s="1"/>
  <c r="E141" i="3"/>
  <c r="G141" i="3" s="1"/>
  <c r="G137" i="3"/>
  <c r="E101" i="3"/>
  <c r="G101" i="3" s="1"/>
  <c r="E97" i="3"/>
  <c r="G97" i="3" s="1"/>
  <c r="G133" i="3"/>
  <c r="G131" i="3"/>
  <c r="G129" i="3"/>
  <c r="G127" i="3"/>
  <c r="E469" i="2"/>
  <c r="G469" i="2" s="1"/>
  <c r="E472" i="2"/>
  <c r="G472" i="2" s="1"/>
  <c r="E466" i="2"/>
  <c r="G466" i="2" s="1"/>
  <c r="E470" i="2"/>
  <c r="G470" i="2" s="1"/>
  <c r="E474" i="2"/>
  <c r="G474" i="2" s="1"/>
  <c r="E476" i="2"/>
  <c r="G476" i="2" s="1"/>
  <c r="G464" i="2"/>
  <c r="E467" i="2"/>
  <c r="G467" i="2" s="1"/>
  <c r="E461" i="2"/>
  <c r="G461" i="2" s="1"/>
  <c r="E460" i="2"/>
  <c r="G460" i="2" s="1"/>
  <c r="E459" i="2"/>
  <c r="G459" i="2" s="1"/>
  <c r="E458" i="2"/>
  <c r="G458" i="2" s="1"/>
  <c r="E457" i="2"/>
  <c r="G457" i="2" s="1"/>
  <c r="E456" i="2"/>
  <c r="G456" i="2" s="1"/>
  <c r="E455" i="2"/>
  <c r="G455" i="2" s="1"/>
  <c r="E454" i="2"/>
  <c r="G454" i="2" s="1"/>
  <c r="E453" i="2"/>
  <c r="G453" i="2" s="1"/>
  <c r="E452" i="2"/>
  <c r="G452" i="2" s="1"/>
  <c r="E451" i="2"/>
  <c r="G451" i="2" s="1"/>
  <c r="E450" i="2"/>
  <c r="G450" i="2" s="1"/>
  <c r="E109" i="3"/>
  <c r="G109" i="3" s="1"/>
  <c r="E32" i="3"/>
  <c r="G32" i="3" s="1"/>
  <c r="E123" i="3"/>
  <c r="G123" i="3" s="1"/>
  <c r="G117" i="3"/>
  <c r="E119" i="3"/>
  <c r="G119" i="3" s="1"/>
  <c r="G105" i="3"/>
  <c r="E107" i="3"/>
  <c r="G107" i="3" s="1"/>
  <c r="G95" i="3"/>
  <c r="E91" i="3"/>
  <c r="G91" i="3" s="1"/>
  <c r="G85" i="3"/>
  <c r="E87" i="3"/>
  <c r="G87" i="3" s="1"/>
  <c r="E72" i="3"/>
  <c r="G72" i="3" s="1"/>
  <c r="E70" i="3"/>
  <c r="G70" i="3" s="1"/>
  <c r="E78" i="3"/>
  <c r="G78" i="3" s="1"/>
  <c r="E80" i="3"/>
  <c r="G80" i="3" s="1"/>
  <c r="E82" i="3"/>
  <c r="G82" i="3" s="1"/>
  <c r="E48" i="3"/>
  <c r="G48" i="3" s="1"/>
  <c r="G66" i="3"/>
  <c r="E68" i="3"/>
  <c r="G68" i="3" s="1"/>
  <c r="G46" i="3"/>
  <c r="E50" i="3"/>
  <c r="G50" i="3" s="1"/>
  <c r="E20" i="3"/>
  <c r="G20" i="3" s="1"/>
  <c r="E28" i="3"/>
  <c r="G28" i="3" s="1"/>
  <c r="E40" i="3"/>
  <c r="G40" i="3" s="1"/>
  <c r="G56" i="3"/>
  <c r="E58" i="3"/>
  <c r="G58" i="3" s="1"/>
  <c r="E22" i="3"/>
  <c r="G22" i="3" s="1"/>
  <c r="E38" i="3"/>
  <c r="G38" i="3" s="1"/>
  <c r="E18" i="3"/>
  <c r="G18" i="3" s="1"/>
  <c r="E30" i="3"/>
  <c r="G30" i="3" s="1"/>
  <c r="E42" i="3"/>
  <c r="G42" i="3" s="1"/>
  <c r="E377" i="2"/>
  <c r="G377" i="2" s="1"/>
  <c r="E413" i="2"/>
  <c r="G413" i="2" s="1"/>
  <c r="E408" i="2"/>
  <c r="G408" i="2" s="1"/>
  <c r="G404" i="2"/>
  <c r="E406" i="2"/>
  <c r="G406" i="2" s="1"/>
  <c r="E410" i="2"/>
  <c r="G410" i="2" s="1"/>
  <c r="E411" i="2"/>
  <c r="G411" i="2" s="1"/>
  <c r="E415" i="2"/>
  <c r="G415" i="2" s="1"/>
  <c r="E405" i="2"/>
  <c r="G405" i="2" s="1"/>
  <c r="E409" i="2"/>
  <c r="G409" i="2" s="1"/>
  <c r="E414" i="2"/>
  <c r="G414" i="2" s="1"/>
  <c r="E407" i="2"/>
  <c r="G407" i="2" s="1"/>
  <c r="E416" i="2"/>
  <c r="G416" i="2" s="1"/>
  <c r="E364" i="2"/>
  <c r="G364" i="2" s="1"/>
  <c r="G353" i="2"/>
  <c r="E379" i="2"/>
  <c r="G379" i="2" s="1"/>
  <c r="E372" i="2"/>
  <c r="G372" i="2" s="1"/>
  <c r="E369" i="2"/>
  <c r="G369" i="2" s="1"/>
  <c r="E376" i="2"/>
  <c r="G376" i="2" s="1"/>
  <c r="E373" i="2"/>
  <c r="G373" i="2" s="1"/>
  <c r="E370" i="2"/>
  <c r="G370" i="2" s="1"/>
  <c r="G368" i="2"/>
  <c r="E374" i="2"/>
  <c r="G374" i="2" s="1"/>
  <c r="G386" i="2"/>
  <c r="E398" i="2"/>
  <c r="G398" i="2" s="1"/>
  <c r="E394" i="2"/>
  <c r="G394" i="2" s="1"/>
  <c r="E390" i="2"/>
  <c r="G390" i="2" s="1"/>
  <c r="E397" i="2"/>
  <c r="G397" i="2" s="1"/>
  <c r="E393" i="2"/>
  <c r="G393" i="2" s="1"/>
  <c r="E389" i="2"/>
  <c r="G389" i="2" s="1"/>
  <c r="E392" i="2"/>
  <c r="G392" i="2" s="1"/>
  <c r="E387" i="2"/>
  <c r="G387" i="2" s="1"/>
  <c r="E395" i="2"/>
  <c r="G395" i="2" s="1"/>
  <c r="E388" i="2"/>
  <c r="G388" i="2" s="1"/>
  <c r="E396" i="2"/>
  <c r="G396" i="2" s="1"/>
  <c r="E371" i="2"/>
  <c r="G371" i="2" s="1"/>
  <c r="E375" i="2"/>
  <c r="G375" i="2" s="1"/>
  <c r="E356" i="2"/>
  <c r="G356" i="2" s="1"/>
  <c r="E358" i="2"/>
  <c r="G358" i="2" s="1"/>
  <c r="E360" i="2"/>
  <c r="G360" i="2" s="1"/>
  <c r="E354" i="2"/>
  <c r="G354" i="2" s="1"/>
  <c r="E362" i="2"/>
  <c r="G362" i="2" s="1"/>
  <c r="E355" i="2"/>
  <c r="G355" i="2" s="1"/>
  <c r="E357" i="2"/>
  <c r="G357" i="2" s="1"/>
  <c r="E359" i="2"/>
  <c r="G359" i="2" s="1"/>
  <c r="E361" i="2"/>
  <c r="G361" i="2" s="1"/>
  <c r="E363" i="2"/>
  <c r="G363" i="2" s="1"/>
  <c r="E365" i="2"/>
  <c r="G365" i="2" s="1"/>
  <c r="E295" i="2"/>
  <c r="G295" i="2" s="1"/>
  <c r="E293" i="2"/>
  <c r="G293" i="2" s="1"/>
  <c r="E336" i="2"/>
  <c r="G336" i="2" s="1"/>
  <c r="G335" i="2"/>
  <c r="E290" i="2"/>
  <c r="G290" i="2" s="1"/>
  <c r="E340" i="2"/>
  <c r="G340" i="2" s="1"/>
  <c r="E342" i="2"/>
  <c r="G342" i="2" s="1"/>
  <c r="E338" i="2"/>
  <c r="G338" i="2" s="1"/>
  <c r="E346" i="2"/>
  <c r="G346" i="2" s="1"/>
  <c r="E296" i="2"/>
  <c r="G296" i="2" s="1"/>
  <c r="E339" i="2"/>
  <c r="G339" i="2" s="1"/>
  <c r="E343" i="2"/>
  <c r="G343" i="2" s="1"/>
  <c r="E347" i="2"/>
  <c r="G347" i="2" s="1"/>
  <c r="E286" i="2"/>
  <c r="G286" i="2" s="1"/>
  <c r="E289" i="2"/>
  <c r="G289" i="2" s="1"/>
  <c r="E292" i="2"/>
  <c r="G292" i="2" s="1"/>
  <c r="E337" i="2"/>
  <c r="G337" i="2" s="1"/>
  <c r="E341" i="2"/>
  <c r="G341" i="2" s="1"/>
  <c r="E345" i="2"/>
  <c r="G345" i="2" s="1"/>
  <c r="E294" i="2"/>
  <c r="G294" i="2" s="1"/>
  <c r="E297" i="2"/>
  <c r="G297" i="2" s="1"/>
  <c r="G285" i="2"/>
  <c r="E287" i="2"/>
  <c r="G287" i="2" s="1"/>
  <c r="E291" i="2"/>
  <c r="G291" i="2" s="1"/>
  <c r="E302" i="2"/>
  <c r="G302" i="2" s="1"/>
  <c r="E304" i="2"/>
  <c r="G304" i="2" s="1"/>
  <c r="G300" i="2"/>
  <c r="E311" i="2"/>
  <c r="G311" i="2" s="1"/>
  <c r="E307" i="2"/>
  <c r="G307" i="2" s="1"/>
  <c r="E303" i="2"/>
  <c r="G303" i="2" s="1"/>
  <c r="E310" i="2"/>
  <c r="G310" i="2" s="1"/>
  <c r="E306" i="2"/>
  <c r="G306" i="2" s="1"/>
  <c r="E301" i="2"/>
  <c r="G301" i="2" s="1"/>
  <c r="E305" i="2"/>
  <c r="G305" i="2" s="1"/>
  <c r="E327" i="2"/>
  <c r="G327" i="2" s="1"/>
  <c r="E323" i="2"/>
  <c r="G323" i="2" s="1"/>
  <c r="E319" i="2"/>
  <c r="G319" i="2" s="1"/>
  <c r="E326" i="2"/>
  <c r="G326" i="2" s="1"/>
  <c r="E322" i="2"/>
  <c r="G322" i="2" s="1"/>
  <c r="E318" i="2"/>
  <c r="G318" i="2" s="1"/>
  <c r="G315" i="2"/>
  <c r="E321" i="2"/>
  <c r="G321" i="2" s="1"/>
  <c r="E308" i="2"/>
  <c r="G308" i="2" s="1"/>
  <c r="E316" i="2"/>
  <c r="G316" i="2" s="1"/>
  <c r="E324" i="2"/>
  <c r="G324" i="2" s="1"/>
  <c r="E270" i="2"/>
  <c r="E309" i="2"/>
  <c r="G309" i="2" s="1"/>
  <c r="E317" i="2"/>
  <c r="G317" i="2" s="1"/>
  <c r="E325" i="2"/>
  <c r="G325" i="2" s="1"/>
  <c r="E272" i="2"/>
  <c r="E269" i="2"/>
  <c r="E266" i="2"/>
  <c r="E274" i="2"/>
  <c r="E273" i="2"/>
  <c r="E267" i="2"/>
  <c r="E271" i="2"/>
  <c r="E275" i="2"/>
  <c r="E277" i="2"/>
  <c r="E268" i="2"/>
  <c r="E251" i="2"/>
  <c r="E253" i="2"/>
  <c r="E255" i="2"/>
  <c r="E257" i="2"/>
  <c r="E259" i="2"/>
  <c r="E261" i="2"/>
  <c r="E262" i="2"/>
  <c r="E252" i="2"/>
  <c r="E254" i="2"/>
  <c r="E256" i="2"/>
  <c r="E258" i="2"/>
  <c r="G35" i="17" l="1"/>
  <c r="G33" i="17"/>
  <c r="G34" i="17"/>
  <c r="J188" i="2"/>
  <c r="E232" i="2"/>
  <c r="E244" i="2" s="1"/>
  <c r="H232" i="2"/>
  <c r="J244" i="2"/>
  <c r="H244" i="2"/>
  <c r="J243" i="2"/>
  <c r="H243" i="2"/>
  <c r="J242" i="2"/>
  <c r="H242" i="2"/>
  <c r="J241" i="2"/>
  <c r="H241" i="2"/>
  <c r="J240" i="2"/>
  <c r="H240" i="2"/>
  <c r="J239" i="2"/>
  <c r="H239" i="2"/>
  <c r="J238" i="2"/>
  <c r="H238" i="2"/>
  <c r="J237" i="2"/>
  <c r="H237" i="2"/>
  <c r="J236" i="2"/>
  <c r="H236" i="2"/>
  <c r="J235" i="2"/>
  <c r="H235" i="2"/>
  <c r="J234" i="2"/>
  <c r="H234" i="2"/>
  <c r="J233" i="2"/>
  <c r="H233" i="2"/>
  <c r="E229" i="2"/>
  <c r="E182" i="2"/>
  <c r="E184" i="2" s="1"/>
  <c r="E104" i="2"/>
  <c r="J194" i="2"/>
  <c r="H194" i="2"/>
  <c r="J193" i="2"/>
  <c r="H193" i="2"/>
  <c r="J192" i="2"/>
  <c r="H192" i="2"/>
  <c r="J191" i="2"/>
  <c r="H191" i="2"/>
  <c r="J190" i="2"/>
  <c r="H190" i="2"/>
  <c r="J189" i="2"/>
  <c r="H189" i="2"/>
  <c r="H188" i="2"/>
  <c r="J187" i="2"/>
  <c r="H187" i="2"/>
  <c r="J186" i="2"/>
  <c r="H186" i="2"/>
  <c r="J185" i="2"/>
  <c r="H185" i="2"/>
  <c r="J184" i="2"/>
  <c r="H184" i="2"/>
  <c r="J183" i="2"/>
  <c r="H183" i="2"/>
  <c r="E167" i="2"/>
  <c r="J179" i="2"/>
  <c r="H179" i="2"/>
  <c r="J178" i="2"/>
  <c r="H178" i="2"/>
  <c r="J177" i="2"/>
  <c r="H177" i="2"/>
  <c r="J176" i="2"/>
  <c r="H176" i="2"/>
  <c r="J175" i="2"/>
  <c r="H175" i="2"/>
  <c r="J174" i="2"/>
  <c r="H174" i="2"/>
  <c r="J173" i="2"/>
  <c r="H173" i="2"/>
  <c r="J172" i="2"/>
  <c r="H172" i="2"/>
  <c r="J171" i="2"/>
  <c r="H171" i="2"/>
  <c r="J170" i="2"/>
  <c r="H170" i="2"/>
  <c r="J169" i="2"/>
  <c r="H169" i="2"/>
  <c r="J168" i="2"/>
  <c r="H168" i="2"/>
  <c r="E159" i="2"/>
  <c r="J164" i="2"/>
  <c r="H164" i="2"/>
  <c r="J163" i="2"/>
  <c r="H163" i="2"/>
  <c r="J162" i="2"/>
  <c r="H162" i="2"/>
  <c r="J161" i="2"/>
  <c r="H161" i="2"/>
  <c r="J160" i="2"/>
  <c r="H160" i="2"/>
  <c r="J159" i="2"/>
  <c r="H159" i="2"/>
  <c r="J158" i="2"/>
  <c r="H158" i="2"/>
  <c r="J157" i="2"/>
  <c r="H157" i="2"/>
  <c r="J156" i="2"/>
  <c r="H156" i="2"/>
  <c r="J155" i="2"/>
  <c r="H155" i="2"/>
  <c r="J154" i="2"/>
  <c r="H154" i="2"/>
  <c r="J153" i="2"/>
  <c r="H153" i="2"/>
  <c r="E89" i="2"/>
  <c r="J101" i="2"/>
  <c r="H101" i="2"/>
  <c r="J100" i="2"/>
  <c r="H100" i="2"/>
  <c r="J99" i="2"/>
  <c r="H99" i="2"/>
  <c r="J98" i="2"/>
  <c r="H98" i="2"/>
  <c r="J97" i="2"/>
  <c r="H97" i="2"/>
  <c r="J96" i="2"/>
  <c r="H96" i="2"/>
  <c r="J95" i="2"/>
  <c r="H95" i="2"/>
  <c r="J94" i="2"/>
  <c r="H94" i="2"/>
  <c r="J93" i="2"/>
  <c r="H93" i="2"/>
  <c r="J92" i="2"/>
  <c r="H92" i="2"/>
  <c r="J91" i="2"/>
  <c r="H91" i="2"/>
  <c r="J90" i="2"/>
  <c r="H90" i="2"/>
  <c r="E87" i="2"/>
  <c r="J87" i="2"/>
  <c r="E80" i="2"/>
  <c r="E84" i="2"/>
  <c r="J84" i="2" s="1"/>
  <c r="E83" i="2"/>
  <c r="J83" i="2" s="1"/>
  <c r="E82" i="2"/>
  <c r="J82" i="2" s="1"/>
  <c r="E73" i="2"/>
  <c r="E77" i="2"/>
  <c r="E76" i="2"/>
  <c r="E75" i="2"/>
  <c r="E58" i="2"/>
  <c r="E70" i="2" s="1"/>
  <c r="J70" i="2"/>
  <c r="H70" i="2"/>
  <c r="J69" i="2"/>
  <c r="H69" i="2"/>
  <c r="J68" i="2"/>
  <c r="H68" i="2"/>
  <c r="J67" i="2"/>
  <c r="H67" i="2"/>
  <c r="J66" i="2"/>
  <c r="H66" i="2"/>
  <c r="J65" i="2"/>
  <c r="H65" i="2"/>
  <c r="J64" i="2"/>
  <c r="H64" i="2"/>
  <c r="J63" i="2"/>
  <c r="H63" i="2"/>
  <c r="J62" i="2"/>
  <c r="H62" i="2"/>
  <c r="J61" i="2"/>
  <c r="H61" i="2"/>
  <c r="J60" i="2"/>
  <c r="H60" i="2"/>
  <c r="J59" i="2"/>
  <c r="H59" i="2"/>
  <c r="E43" i="2"/>
  <c r="E44" i="2" s="1"/>
  <c r="J55" i="2"/>
  <c r="H55" i="2"/>
  <c r="J54" i="2"/>
  <c r="H54" i="2"/>
  <c r="J53" i="2"/>
  <c r="H53" i="2"/>
  <c r="J52" i="2"/>
  <c r="H52" i="2"/>
  <c r="J51" i="2"/>
  <c r="H51" i="2"/>
  <c r="J50" i="2"/>
  <c r="H50" i="2"/>
  <c r="J49" i="2"/>
  <c r="H49" i="2"/>
  <c r="J48" i="2"/>
  <c r="H48" i="2"/>
  <c r="J47" i="2"/>
  <c r="H47" i="2"/>
  <c r="J46" i="2"/>
  <c r="H46" i="2"/>
  <c r="J45" i="2"/>
  <c r="H45" i="2"/>
  <c r="J44" i="2"/>
  <c r="H44" i="2"/>
  <c r="E41" i="2"/>
  <c r="J41" i="2"/>
  <c r="K83" i="2" l="1"/>
  <c r="K82" i="2"/>
  <c r="M87" i="2"/>
  <c r="E177" i="2"/>
  <c r="E173" i="2"/>
  <c r="E169" i="2"/>
  <c r="E176" i="2"/>
  <c r="E172" i="2"/>
  <c r="E168" i="2"/>
  <c r="E179" i="2"/>
  <c r="E171" i="2"/>
  <c r="E178" i="2"/>
  <c r="E170" i="2"/>
  <c r="E175" i="2"/>
  <c r="E174" i="2"/>
  <c r="J104" i="2"/>
  <c r="E187" i="2"/>
  <c r="E233" i="2"/>
  <c r="E236" i="2"/>
  <c r="E239" i="2"/>
  <c r="E242" i="2"/>
  <c r="E160" i="2"/>
  <c r="E234" i="2"/>
  <c r="E237" i="2"/>
  <c r="E240" i="2"/>
  <c r="E243" i="2"/>
  <c r="E235" i="2"/>
  <c r="E238" i="2"/>
  <c r="E241" i="2"/>
  <c r="E192" i="2"/>
  <c r="E194" i="2"/>
  <c r="E189" i="2"/>
  <c r="E186" i="2"/>
  <c r="E190" i="2"/>
  <c r="E183" i="2"/>
  <c r="E193" i="2"/>
  <c r="E185" i="2"/>
  <c r="E188" i="2"/>
  <c r="E191" i="2"/>
  <c r="E157" i="2"/>
  <c r="E164" i="2"/>
  <c r="E153" i="2"/>
  <c r="E90" i="2"/>
  <c r="E156" i="2"/>
  <c r="E91" i="2"/>
  <c r="E162" i="2"/>
  <c r="E154" i="2"/>
  <c r="E163" i="2"/>
  <c r="E155" i="2"/>
  <c r="E158" i="2"/>
  <c r="E161" i="2"/>
  <c r="E92" i="2"/>
  <c r="E93" i="2"/>
  <c r="E94" i="2"/>
  <c r="E95" i="2"/>
  <c r="E96" i="2"/>
  <c r="E97" i="2"/>
  <c r="E98" i="2"/>
  <c r="E99" i="2"/>
  <c r="E100" i="2"/>
  <c r="E101" i="2"/>
  <c r="E59" i="2"/>
  <c r="E61" i="2"/>
  <c r="E62" i="2"/>
  <c r="E45" i="2"/>
  <c r="E63" i="2"/>
  <c r="E46" i="2"/>
  <c r="E64" i="2"/>
  <c r="E60" i="2"/>
  <c r="E48" i="2"/>
  <c r="E47" i="2"/>
  <c r="E49" i="2"/>
  <c r="E50" i="2"/>
  <c r="E52" i="2"/>
  <c r="E65" i="2"/>
  <c r="E53" i="2"/>
  <c r="E66" i="2"/>
  <c r="E67" i="2"/>
  <c r="E68" i="2"/>
  <c r="E69" i="2"/>
  <c r="E51" i="2"/>
  <c r="E54" i="2"/>
  <c r="E55" i="2"/>
  <c r="E34" i="2" l="1"/>
  <c r="J31" i="2"/>
  <c r="J30" i="2"/>
  <c r="J29" i="2"/>
  <c r="J28" i="2"/>
  <c r="J27" i="2"/>
  <c r="J26" i="2"/>
  <c r="J25" i="2"/>
  <c r="J24" i="2"/>
  <c r="J23" i="2"/>
  <c r="J22" i="2"/>
  <c r="J21" i="2"/>
  <c r="J20" i="2"/>
  <c r="H31" i="2"/>
  <c r="H30" i="2"/>
  <c r="H29" i="2"/>
  <c r="H28" i="2"/>
  <c r="H27" i="2"/>
  <c r="H26" i="2"/>
  <c r="H25" i="2"/>
  <c r="H24" i="2"/>
  <c r="H23" i="2"/>
  <c r="H22" i="2"/>
  <c r="H21" i="2"/>
  <c r="H20" i="2"/>
  <c r="E19" i="2"/>
  <c r="E16" i="2"/>
  <c r="E17" i="1"/>
  <c r="J13" i="2"/>
  <c r="P1" i="2" s="1"/>
  <c r="E13" i="2"/>
  <c r="E11" i="2"/>
  <c r="E38" i="2"/>
  <c r="E37" i="2"/>
  <c r="E36" i="2"/>
  <c r="G8" i="2"/>
  <c r="P332" i="2" l="1"/>
  <c r="P330" i="2"/>
  <c r="P202" i="2"/>
  <c r="P198" i="2"/>
  <c r="P204" i="2"/>
  <c r="P209" i="2"/>
  <c r="P203" i="2"/>
  <c r="P205" i="2"/>
  <c r="P206" i="2"/>
  <c r="P1" i="21"/>
  <c r="P199" i="2"/>
  <c r="P207" i="2"/>
  <c r="P200" i="2"/>
  <c r="P208" i="2"/>
  <c r="P201" i="2"/>
  <c r="P1" i="20"/>
  <c r="P87" i="2"/>
  <c r="P1" i="18"/>
  <c r="P1" i="19"/>
  <c r="P168" i="2"/>
  <c r="P178" i="2"/>
  <c r="P1" i="17"/>
  <c r="P50" i="17" s="1"/>
  <c r="P176" i="2"/>
  <c r="P174" i="2"/>
  <c r="P170" i="2"/>
  <c r="P172" i="2"/>
  <c r="P1" i="9"/>
  <c r="P169" i="2"/>
  <c r="P179" i="2"/>
  <c r="P175" i="2"/>
  <c r="P171" i="2"/>
  <c r="P173" i="2"/>
  <c r="P177" i="2"/>
  <c r="E29" i="2"/>
  <c r="E25" i="2"/>
  <c r="E21" i="2"/>
  <c r="E28" i="2"/>
  <c r="E24" i="2"/>
  <c r="E20" i="2"/>
  <c r="E27" i="2"/>
  <c r="E26" i="2"/>
  <c r="E31" i="2"/>
  <c r="E23" i="2"/>
  <c r="E30" i="2"/>
  <c r="E22" i="2"/>
  <c r="P1" i="3"/>
  <c r="P369" i="2"/>
  <c r="P316" i="2"/>
  <c r="Q1" i="2"/>
  <c r="P41" i="2"/>
  <c r="P7" i="2"/>
  <c r="E130" i="1"/>
  <c r="E127" i="1"/>
  <c r="J128" i="1"/>
  <c r="J127" i="1"/>
  <c r="E124" i="1"/>
  <c r="E123" i="1"/>
  <c r="E122" i="1"/>
  <c r="E116" i="1"/>
  <c r="E115" i="1"/>
  <c r="E114" i="1"/>
  <c r="E120" i="1"/>
  <c r="E119" i="1"/>
  <c r="E112" i="1"/>
  <c r="E111" i="1"/>
  <c r="E109" i="1"/>
  <c r="E64" i="1"/>
  <c r="E69" i="1"/>
  <c r="E68" i="1"/>
  <c r="E67" i="1"/>
  <c r="E65" i="1"/>
  <c r="J75" i="1"/>
  <c r="J76" i="1"/>
  <c r="J102" i="1"/>
  <c r="E102" i="1"/>
  <c r="J103" i="1"/>
  <c r="J99" i="1"/>
  <c r="E99" i="1"/>
  <c r="J100" i="1"/>
  <c r="E75" i="1"/>
  <c r="E211" i="8"/>
  <c r="E210" i="8"/>
  <c r="E209" i="8"/>
  <c r="E208" i="8"/>
  <c r="E207" i="8"/>
  <c r="E206" i="8"/>
  <c r="B201" i="8"/>
  <c r="B202" i="8"/>
  <c r="B203" i="8"/>
  <c r="B204" i="8"/>
  <c r="B205" i="8"/>
  <c r="B206" i="8"/>
  <c r="B207" i="8"/>
  <c r="B208" i="8"/>
  <c r="B209" i="8"/>
  <c r="B210" i="8"/>
  <c r="B211" i="8"/>
  <c r="B212" i="8"/>
  <c r="B213" i="8"/>
  <c r="B214" i="8"/>
  <c r="B215" i="8"/>
  <c r="E205" i="8"/>
  <c r="E201" i="8"/>
  <c r="E202" i="8"/>
  <c r="E203" i="8"/>
  <c r="E204" i="8"/>
  <c r="E200" i="8"/>
  <c r="E199" i="8"/>
  <c r="E198" i="8"/>
  <c r="E197" i="8"/>
  <c r="E196" i="8"/>
  <c r="E195" i="8"/>
  <c r="E194" i="8"/>
  <c r="E193" i="8"/>
  <c r="E192" i="8"/>
  <c r="B189" i="8"/>
  <c r="B190" i="8"/>
  <c r="B191" i="8"/>
  <c r="B192" i="8"/>
  <c r="B193" i="8"/>
  <c r="B194" i="8"/>
  <c r="B195" i="8"/>
  <c r="B196" i="8"/>
  <c r="B197" i="8"/>
  <c r="B198" i="8"/>
  <c r="B199" i="8"/>
  <c r="B200"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N215" i="8"/>
  <c r="N214" i="8"/>
  <c r="N213" i="8"/>
  <c r="N212" i="8"/>
  <c r="N211" i="8"/>
  <c r="N210" i="8"/>
  <c r="N209" i="8"/>
  <c r="N208" i="8"/>
  <c r="N207" i="8"/>
  <c r="N206" i="8"/>
  <c r="N205" i="8"/>
  <c r="N204" i="8"/>
  <c r="N203" i="8"/>
  <c r="N202" i="8"/>
  <c r="N201" i="8"/>
  <c r="N200" i="8"/>
  <c r="N199" i="8"/>
  <c r="N198" i="8"/>
  <c r="N197" i="8"/>
  <c r="N196" i="8"/>
  <c r="N195" i="8"/>
  <c r="N194" i="8"/>
  <c r="N193" i="8"/>
  <c r="N192" i="8"/>
  <c r="N191" i="8"/>
  <c r="N190" i="8"/>
  <c r="N189" i="8"/>
  <c r="N188" i="8"/>
  <c r="N187" i="8"/>
  <c r="N186" i="8"/>
  <c r="N185" i="8"/>
  <c r="N184" i="8"/>
  <c r="N183" i="8"/>
  <c r="N182" i="8"/>
  <c r="N181" i="8"/>
  <c r="N180" i="8"/>
  <c r="N179" i="8"/>
  <c r="N178" i="8"/>
  <c r="N177" i="8"/>
  <c r="N176" i="8"/>
  <c r="N175" i="8"/>
  <c r="N174" i="8"/>
  <c r="N173" i="8"/>
  <c r="N172" i="8"/>
  <c r="N171" i="8"/>
  <c r="N170" i="8"/>
  <c r="N169" i="8"/>
  <c r="N168" i="8"/>
  <c r="N167" i="8"/>
  <c r="N166" i="8"/>
  <c r="N165" i="8"/>
  <c r="N164" i="8"/>
  <c r="N163" i="8"/>
  <c r="N162" i="8"/>
  <c r="N161" i="8"/>
  <c r="N160" i="8"/>
  <c r="N159" i="8"/>
  <c r="N158" i="8"/>
  <c r="N157" i="8"/>
  <c r="N156" i="8"/>
  <c r="N155" i="8"/>
  <c r="N154" i="8"/>
  <c r="N153" i="8"/>
  <c r="N152" i="8"/>
  <c r="N151" i="8"/>
  <c r="N150" i="8"/>
  <c r="N149" i="8"/>
  <c r="N148" i="8"/>
  <c r="N147" i="8"/>
  <c r="N146" i="8"/>
  <c r="N145" i="8"/>
  <c r="N144" i="8"/>
  <c r="N143" i="8"/>
  <c r="N142" i="8"/>
  <c r="N141" i="8"/>
  <c r="N140" i="8"/>
  <c r="N139" i="8"/>
  <c r="N138" i="8"/>
  <c r="N137" i="8"/>
  <c r="N136" i="8"/>
  <c r="N135" i="8"/>
  <c r="N134" i="8"/>
  <c r="N133" i="8"/>
  <c r="N132" i="8"/>
  <c r="N131" i="8"/>
  <c r="N130" i="8"/>
  <c r="N129" i="8"/>
  <c r="N128" i="8"/>
  <c r="N127" i="8"/>
  <c r="N126" i="8"/>
  <c r="N125" i="8"/>
  <c r="N124" i="8"/>
  <c r="N123" i="8"/>
  <c r="N122" i="8"/>
  <c r="N121" i="8"/>
  <c r="N120" i="8"/>
  <c r="N119" i="8"/>
  <c r="N118" i="8"/>
  <c r="N117" i="8"/>
  <c r="N116" i="8"/>
  <c r="N115" i="8"/>
  <c r="N114" i="8"/>
  <c r="N113" i="8"/>
  <c r="N112" i="8"/>
  <c r="N111" i="8"/>
  <c r="E111" i="8"/>
  <c r="N110" i="8"/>
  <c r="E110" i="8"/>
  <c r="N109" i="8"/>
  <c r="E109" i="8"/>
  <c r="N108" i="8"/>
  <c r="E108" i="8"/>
  <c r="N107" i="8"/>
  <c r="E107" i="8"/>
  <c r="N106" i="8"/>
  <c r="E106" i="8"/>
  <c r="N105" i="8"/>
  <c r="E105" i="8"/>
  <c r="N104" i="8"/>
  <c r="E104" i="8"/>
  <c r="N103" i="8"/>
  <c r="E103" i="8"/>
  <c r="N102" i="8"/>
  <c r="E102" i="8"/>
  <c r="N101" i="8"/>
  <c r="E101" i="8"/>
  <c r="N100" i="8"/>
  <c r="E100" i="8"/>
  <c r="N99" i="8"/>
  <c r="E99" i="8"/>
  <c r="N98" i="8"/>
  <c r="E98" i="8"/>
  <c r="N97" i="8"/>
  <c r="E97" i="8"/>
  <c r="N96" i="8"/>
  <c r="E96" i="8"/>
  <c r="N95" i="8"/>
  <c r="E95" i="8"/>
  <c r="N94" i="8"/>
  <c r="E94" i="8"/>
  <c r="N93" i="8"/>
  <c r="E93" i="8"/>
  <c r="N92" i="8"/>
  <c r="E92" i="8"/>
  <c r="N91" i="8"/>
  <c r="E91" i="8"/>
  <c r="N90" i="8"/>
  <c r="E90" i="8"/>
  <c r="N89" i="8"/>
  <c r="E89" i="8"/>
  <c r="N88" i="8"/>
  <c r="E88" i="8"/>
  <c r="N87" i="8"/>
  <c r="E87" i="8"/>
  <c r="N86" i="8"/>
  <c r="E86" i="8"/>
  <c r="N85" i="8"/>
  <c r="E85" i="8"/>
  <c r="N84" i="8"/>
  <c r="E84" i="8"/>
  <c r="N83" i="8"/>
  <c r="E83" i="8"/>
  <c r="N82" i="8"/>
  <c r="E82" i="8"/>
  <c r="N81" i="8"/>
  <c r="E81" i="8"/>
  <c r="N80" i="8"/>
  <c r="E80" i="8"/>
  <c r="N79" i="8"/>
  <c r="E79" i="8"/>
  <c r="N78" i="8"/>
  <c r="E78" i="8"/>
  <c r="N77" i="8"/>
  <c r="E77" i="8"/>
  <c r="N76" i="8"/>
  <c r="E76" i="8"/>
  <c r="N75" i="8"/>
  <c r="E75" i="8"/>
  <c r="N74" i="8"/>
  <c r="E74" i="8"/>
  <c r="N73" i="8"/>
  <c r="E73" i="8"/>
  <c r="N72" i="8"/>
  <c r="E72" i="8"/>
  <c r="N71" i="8"/>
  <c r="E71" i="8"/>
  <c r="N70" i="8"/>
  <c r="E70" i="8"/>
  <c r="N69" i="8"/>
  <c r="E69" i="8"/>
  <c r="N68" i="8"/>
  <c r="E68" i="8"/>
  <c r="N67" i="8"/>
  <c r="E67" i="8"/>
  <c r="N66" i="8"/>
  <c r="E66" i="8"/>
  <c r="N65" i="8"/>
  <c r="E65" i="8"/>
  <c r="N64" i="8"/>
  <c r="E64" i="8"/>
  <c r="N63" i="8"/>
  <c r="E63" i="8"/>
  <c r="N62" i="8"/>
  <c r="E62" i="8"/>
  <c r="N61" i="8"/>
  <c r="E61" i="8"/>
  <c r="N60" i="8"/>
  <c r="E60" i="8"/>
  <c r="N59" i="8"/>
  <c r="E59" i="8"/>
  <c r="N58" i="8"/>
  <c r="E58" i="8"/>
  <c r="N57" i="8"/>
  <c r="E57" i="8"/>
  <c r="N56" i="8"/>
  <c r="E56" i="8"/>
  <c r="N55" i="8"/>
  <c r="E55" i="8"/>
  <c r="N54" i="8"/>
  <c r="E54" i="8"/>
  <c r="N53" i="8"/>
  <c r="E53" i="8"/>
  <c r="N52" i="8"/>
  <c r="E52" i="8"/>
  <c r="N51" i="8"/>
  <c r="E51" i="8"/>
  <c r="N50" i="8"/>
  <c r="E50" i="8"/>
  <c r="N49" i="8"/>
  <c r="E49" i="8"/>
  <c r="N48" i="8"/>
  <c r="E48" i="8"/>
  <c r="N47" i="8"/>
  <c r="E47" i="8"/>
  <c r="E18" i="8"/>
  <c r="N18" i="8"/>
  <c r="E19" i="8"/>
  <c r="N19" i="8"/>
  <c r="E20" i="8"/>
  <c r="N20" i="8"/>
  <c r="E21" i="8"/>
  <c r="N21" i="8"/>
  <c r="E22" i="8"/>
  <c r="N22" i="8"/>
  <c r="E23" i="8"/>
  <c r="N23" i="8"/>
  <c r="E24" i="8"/>
  <c r="N24" i="8"/>
  <c r="E25" i="8"/>
  <c r="N25" i="8"/>
  <c r="E26" i="8"/>
  <c r="N26" i="8"/>
  <c r="E27" i="8"/>
  <c r="N27" i="8"/>
  <c r="E28" i="8"/>
  <c r="N28" i="8"/>
  <c r="E29" i="8"/>
  <c r="N29" i="8"/>
  <c r="E30" i="8"/>
  <c r="N30" i="8"/>
  <c r="E31" i="8"/>
  <c r="N31" i="8"/>
  <c r="E32" i="8"/>
  <c r="N32" i="8"/>
  <c r="E33" i="8"/>
  <c r="N33" i="8"/>
  <c r="E34" i="8"/>
  <c r="N34" i="8"/>
  <c r="E35" i="8"/>
  <c r="N35" i="8"/>
  <c r="E36" i="8"/>
  <c r="N36" i="8"/>
  <c r="E37" i="8"/>
  <c r="N37" i="8"/>
  <c r="E38" i="8"/>
  <c r="N38" i="8"/>
  <c r="E39" i="8"/>
  <c r="N39" i="8"/>
  <c r="E40" i="8"/>
  <c r="N40" i="8"/>
  <c r="E41" i="8"/>
  <c r="N41" i="8"/>
  <c r="E42" i="8"/>
  <c r="N42" i="8"/>
  <c r="E43" i="8"/>
  <c r="N43" i="8"/>
  <c r="E44" i="8"/>
  <c r="N44" i="8"/>
  <c r="E45" i="8"/>
  <c r="N45" i="8"/>
  <c r="E46" i="8"/>
  <c r="N46" i="8"/>
  <c r="E11" i="8"/>
  <c r="E12" i="8"/>
  <c r="E13" i="8"/>
  <c r="E14" i="8"/>
  <c r="E15" i="8"/>
  <c r="E16" i="8"/>
  <c r="E17" i="8"/>
  <c r="N11" i="8"/>
  <c r="N12" i="8"/>
  <c r="N13" i="8"/>
  <c r="N14" i="8"/>
  <c r="N15" i="8"/>
  <c r="N16" i="8"/>
  <c r="N17" i="8"/>
  <c r="N10" i="8"/>
  <c r="E10" i="8"/>
  <c r="B23" i="8"/>
  <c r="B22" i="8"/>
  <c r="B21" i="8"/>
  <c r="B20" i="8"/>
  <c r="B19" i="8"/>
  <c r="B18" i="8"/>
  <c r="B17" i="8"/>
  <c r="B16" i="8"/>
  <c r="B15" i="8"/>
  <c r="B14" i="8"/>
  <c r="B13" i="8"/>
  <c r="B12" i="8"/>
  <c r="C11" i="8"/>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B11" i="8"/>
  <c r="B10" i="8"/>
  <c r="E105" i="1"/>
  <c r="E78" i="1"/>
  <c r="J78" i="1"/>
  <c r="J26" i="1"/>
  <c r="E80" i="1"/>
  <c r="E95" i="1"/>
  <c r="E94" i="1"/>
  <c r="E93" i="1"/>
  <c r="E91" i="1"/>
  <c r="E88" i="1"/>
  <c r="E87" i="1"/>
  <c r="E86" i="1"/>
  <c r="E85" i="1"/>
  <c r="E84" i="1"/>
  <c r="E83" i="1"/>
  <c r="E81" i="1"/>
  <c r="J79" i="1"/>
  <c r="J27" i="1"/>
  <c r="E72" i="1"/>
  <c r="E46" i="1"/>
  <c r="E61" i="1"/>
  <c r="E60" i="1"/>
  <c r="E59" i="1"/>
  <c r="E57" i="1"/>
  <c r="E54" i="1"/>
  <c r="E53" i="1"/>
  <c r="E52" i="1"/>
  <c r="E51" i="1"/>
  <c r="E50" i="1"/>
  <c r="E49" i="1"/>
  <c r="E47" i="1"/>
  <c r="E43" i="1"/>
  <c r="E42" i="1"/>
  <c r="E41" i="1"/>
  <c r="E39" i="1"/>
  <c r="E36" i="1"/>
  <c r="E35" i="1"/>
  <c r="E34" i="1"/>
  <c r="E33" i="1"/>
  <c r="E32" i="1"/>
  <c r="E31" i="1"/>
  <c r="E29" i="1"/>
  <c r="E26" i="1"/>
  <c r="E28" i="1"/>
  <c r="P193" i="20" l="1"/>
  <c r="P331" i="2"/>
  <c r="Q332" i="2"/>
  <c r="Q330" i="2"/>
  <c r="Q203" i="2"/>
  <c r="Q201" i="2"/>
  <c r="Q209" i="2"/>
  <c r="Q208" i="2"/>
  <c r="Q198" i="2"/>
  <c r="Q206" i="2"/>
  <c r="Q204" i="2"/>
  <c r="Q1" i="21"/>
  <c r="Q199" i="2"/>
  <c r="Q207" i="2"/>
  <c r="Q202" i="2"/>
  <c r="Q205" i="2"/>
  <c r="Q200" i="2"/>
  <c r="Q1" i="20"/>
  <c r="P294" i="10"/>
  <c r="P294" i="12"/>
  <c r="P294" i="14"/>
  <c r="J83" i="1"/>
  <c r="P7" i="21"/>
  <c r="P7" i="20"/>
  <c r="J87" i="1"/>
  <c r="P98" i="21"/>
  <c r="P116" i="21" s="1"/>
  <c r="P132" i="21" s="1"/>
  <c r="P99" i="21"/>
  <c r="P117" i="21" s="1"/>
  <c r="P133" i="21" s="1"/>
  <c r="P100" i="21"/>
  <c r="P118" i="21" s="1"/>
  <c r="P134" i="21" s="1"/>
  <c r="P101" i="21"/>
  <c r="P119" i="21" s="1"/>
  <c r="P135" i="21" s="1"/>
  <c r="P97" i="21"/>
  <c r="P115" i="21" s="1"/>
  <c r="P131" i="21" s="1"/>
  <c r="P94" i="21"/>
  <c r="P112" i="21" s="1"/>
  <c r="P128" i="21" s="1"/>
  <c r="P102" i="21"/>
  <c r="P120" i="21" s="1"/>
  <c r="P136" i="21" s="1"/>
  <c r="P95" i="21"/>
  <c r="P113" i="21" s="1"/>
  <c r="P129" i="21" s="1"/>
  <c r="P103" i="21"/>
  <c r="P121" i="21" s="1"/>
  <c r="P137" i="21" s="1"/>
  <c r="P96" i="21"/>
  <c r="P114" i="21" s="1"/>
  <c r="P130" i="21" s="1"/>
  <c r="P104" i="21"/>
  <c r="P122" i="21" s="1"/>
  <c r="P93" i="21"/>
  <c r="P111" i="21" s="1"/>
  <c r="P27" i="21"/>
  <c r="P33" i="21"/>
  <c r="P60" i="21"/>
  <c r="P126" i="21"/>
  <c r="P30" i="21"/>
  <c r="P37" i="21"/>
  <c r="P34" i="21"/>
  <c r="P38" i="21"/>
  <c r="P28" i="21"/>
  <c r="P32" i="21"/>
  <c r="P31" i="21"/>
  <c r="P36" i="21"/>
  <c r="P29" i="21"/>
  <c r="P35" i="21"/>
  <c r="P7" i="18"/>
  <c r="P7" i="19"/>
  <c r="P11" i="19"/>
  <c r="P105" i="19"/>
  <c r="P193" i="19"/>
  <c r="Q1" i="17"/>
  <c r="Q50" i="17" s="1"/>
  <c r="Q1" i="19"/>
  <c r="Q1" i="18"/>
  <c r="P105" i="18"/>
  <c r="P11" i="18"/>
  <c r="P193" i="18"/>
  <c r="P7" i="9"/>
  <c r="P7" i="17"/>
  <c r="Q87" i="2"/>
  <c r="Q1" i="9"/>
  <c r="Q178" i="2"/>
  <c r="Q172" i="2"/>
  <c r="Q177" i="2"/>
  <c r="Q170" i="2"/>
  <c r="Q168" i="2"/>
  <c r="Q173" i="2"/>
  <c r="Q174" i="2"/>
  <c r="Q171" i="2"/>
  <c r="Q176" i="2"/>
  <c r="Q175" i="2"/>
  <c r="Q179" i="2"/>
  <c r="Q169" i="2"/>
  <c r="Q25" i="2"/>
  <c r="P25" i="2"/>
  <c r="Q30" i="2"/>
  <c r="P30" i="2"/>
  <c r="P27" i="2"/>
  <c r="Q27" i="2"/>
  <c r="P21" i="2"/>
  <c r="Q21" i="2"/>
  <c r="P20" i="2"/>
  <c r="Q20" i="2"/>
  <c r="Q31" i="2"/>
  <c r="P31" i="2"/>
  <c r="Q24" i="2"/>
  <c r="P24" i="2"/>
  <c r="P29" i="2"/>
  <c r="Q29" i="2"/>
  <c r="Q23" i="2"/>
  <c r="P23" i="2"/>
  <c r="Q22" i="2"/>
  <c r="P22" i="2"/>
  <c r="Q26" i="2"/>
  <c r="P26" i="2"/>
  <c r="Q28" i="2"/>
  <c r="P28" i="2"/>
  <c r="P193" i="3"/>
  <c r="P8" i="2"/>
  <c r="P7" i="3"/>
  <c r="P105" i="3"/>
  <c r="Q1" i="3"/>
  <c r="Q277" i="2"/>
  <c r="Q276" i="2"/>
  <c r="Q272" i="2"/>
  <c r="Q268" i="2"/>
  <c r="Q275" i="2"/>
  <c r="Q271" i="2"/>
  <c r="Q267" i="2"/>
  <c r="Q274" i="2"/>
  <c r="Q270" i="2"/>
  <c r="Q273" i="2"/>
  <c r="Q269" i="2"/>
  <c r="R1" i="2"/>
  <c r="Q41" i="2"/>
  <c r="J95" i="1"/>
  <c r="J84" i="1"/>
  <c r="J88" i="1"/>
  <c r="J85" i="1"/>
  <c r="J93" i="1"/>
  <c r="J86" i="1"/>
  <c r="J94" i="1"/>
  <c r="J20" i="1"/>
  <c r="M32" i="17" s="1"/>
  <c r="G23" i="1"/>
  <c r="G22" i="1"/>
  <c r="G21" i="1"/>
  <c r="E20" i="1"/>
  <c r="P8" i="1"/>
  <c r="P1" i="1"/>
  <c r="B14" i="4"/>
  <c r="G28" i="1" s="1"/>
  <c r="B15" i="4"/>
  <c r="G46" i="1" s="1"/>
  <c r="G59" i="1" s="1"/>
  <c r="B16" i="4"/>
  <c r="G72" i="1" s="1"/>
  <c r="B17" i="4"/>
  <c r="G78" i="1" s="1"/>
  <c r="B18" i="4"/>
  <c r="G80" i="1" s="1"/>
  <c r="G95" i="1" s="1"/>
  <c r="B19" i="4"/>
  <c r="G105" i="1" s="1"/>
  <c r="B20" i="4"/>
  <c r="G75" i="1" s="1"/>
  <c r="B21" i="4"/>
  <c r="G99" i="1" s="1"/>
  <c r="B22" i="4"/>
  <c r="G102" i="1" s="1"/>
  <c r="B23" i="4"/>
  <c r="G64" i="1" s="1"/>
  <c r="B24" i="4"/>
  <c r="G109" i="1" s="1"/>
  <c r="B25" i="4"/>
  <c r="G111" i="1" s="1"/>
  <c r="B26" i="4"/>
  <c r="G119" i="1" s="1"/>
  <c r="B27" i="4"/>
  <c r="G127" i="1" s="1"/>
  <c r="B28" i="4"/>
  <c r="G130" i="1" s="1"/>
  <c r="B29" i="4"/>
  <c r="B30" i="4"/>
  <c r="B31" i="4"/>
  <c r="B32" i="4"/>
  <c r="B33" i="4"/>
  <c r="B34" i="4"/>
  <c r="B35" i="4"/>
  <c r="B36" i="4"/>
  <c r="B37" i="4"/>
  <c r="B38" i="4"/>
  <c r="B39" i="4"/>
  <c r="B40" i="4"/>
  <c r="B41" i="4"/>
  <c r="B42" i="4"/>
  <c r="B43" i="4"/>
  <c r="B44" i="4"/>
  <c r="B45" i="4"/>
  <c r="B46" i="4"/>
  <c r="B47" i="4"/>
  <c r="B48" i="4"/>
  <c r="B49" i="4"/>
  <c r="B13" i="4"/>
  <c r="G26" i="1" s="1"/>
  <c r="C13" i="4"/>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B12" i="4"/>
  <c r="G17" i="1" s="1"/>
  <c r="G8" i="1"/>
  <c r="E8" i="1"/>
  <c r="L15" i="1"/>
  <c r="J17" i="1" s="1"/>
  <c r="E15" i="1"/>
  <c r="E13" i="1"/>
  <c r="E11" i="1"/>
  <c r="Q193" i="20" l="1"/>
  <c r="Q331" i="2"/>
  <c r="P127" i="21"/>
  <c r="P125" i="21" s="1"/>
  <c r="P110" i="21"/>
  <c r="P92" i="21"/>
  <c r="P53" i="21"/>
  <c r="P69" i="21" s="1"/>
  <c r="P344" i="2"/>
  <c r="P46" i="21"/>
  <c r="P62" i="21" s="1"/>
  <c r="P337" i="2"/>
  <c r="P55" i="21"/>
  <c r="P71" i="21" s="1"/>
  <c r="P346" i="2"/>
  <c r="Q93" i="21"/>
  <c r="Q111" i="21" s="1"/>
  <c r="Q127" i="21" s="1"/>
  <c r="Q101" i="21"/>
  <c r="Q119" i="21" s="1"/>
  <c r="Q135" i="21" s="1"/>
  <c r="Q96" i="21"/>
  <c r="Q114" i="21" s="1"/>
  <c r="Q130" i="21" s="1"/>
  <c r="Q104" i="21"/>
  <c r="Q122" i="21" s="1"/>
  <c r="Q98" i="21"/>
  <c r="Q116" i="21" s="1"/>
  <c r="Q132" i="21" s="1"/>
  <c r="Q99" i="21"/>
  <c r="Q117" i="21" s="1"/>
  <c r="Q133" i="21" s="1"/>
  <c r="Q94" i="21"/>
  <c r="Q112" i="21" s="1"/>
  <c r="Q102" i="21"/>
  <c r="Q120" i="21" s="1"/>
  <c r="Q136" i="21" s="1"/>
  <c r="Q97" i="21"/>
  <c r="Q115" i="21" s="1"/>
  <c r="Q131" i="21" s="1"/>
  <c r="Q100" i="21"/>
  <c r="Q118" i="21" s="1"/>
  <c r="Q134" i="21" s="1"/>
  <c r="Q95" i="21"/>
  <c r="Q113" i="21" s="1"/>
  <c r="Q129" i="21" s="1"/>
  <c r="Q103" i="21"/>
  <c r="Q121" i="21" s="1"/>
  <c r="Q137" i="21" s="1"/>
  <c r="Q126" i="21"/>
  <c r="Q35" i="21"/>
  <c r="Q53" i="21" s="1"/>
  <c r="Q69" i="21" s="1"/>
  <c r="Q29" i="21"/>
  <c r="Q47" i="21" s="1"/>
  <c r="Q63" i="21" s="1"/>
  <c r="Q27" i="21"/>
  <c r="Q45" i="21" s="1"/>
  <c r="Q61" i="21" s="1"/>
  <c r="Q37" i="21"/>
  <c r="Q34" i="21"/>
  <c r="Q52" i="21" s="1"/>
  <c r="Q68" i="21" s="1"/>
  <c r="Q32" i="21"/>
  <c r="Q50" i="21" s="1"/>
  <c r="Q66" i="21" s="1"/>
  <c r="Q31" i="21"/>
  <c r="Q33" i="21"/>
  <c r="Q38" i="21"/>
  <c r="Q30" i="21"/>
  <c r="Q36" i="21"/>
  <c r="Q28" i="21"/>
  <c r="P50" i="21"/>
  <c r="P66" i="21" s="1"/>
  <c r="P341" i="2"/>
  <c r="P45" i="21"/>
  <c r="P336" i="2"/>
  <c r="P105" i="20"/>
  <c r="P48" i="21"/>
  <c r="P64" i="21" s="1"/>
  <c r="P339" i="2"/>
  <c r="P26" i="21"/>
  <c r="P47" i="21"/>
  <c r="P63" i="21" s="1"/>
  <c r="P338" i="2"/>
  <c r="P56" i="21"/>
  <c r="Q60" i="21" s="1"/>
  <c r="P347" i="2"/>
  <c r="P8" i="21"/>
  <c r="P8" i="20"/>
  <c r="P301" i="2"/>
  <c r="P317" i="2" s="1"/>
  <c r="P54" i="21"/>
  <c r="P70" i="21" s="1"/>
  <c r="P345" i="2"/>
  <c r="P26" i="1"/>
  <c r="M190" i="19"/>
  <c r="P258" i="19" s="1"/>
  <c r="M190" i="20"/>
  <c r="P44" i="2"/>
  <c r="P90" i="2" s="1"/>
  <c r="P138" i="12" s="1"/>
  <c r="P330" i="12" s="1"/>
  <c r="P49" i="21"/>
  <c r="P65" i="21" s="1"/>
  <c r="P340" i="2"/>
  <c r="P109" i="1"/>
  <c r="P127" i="1" s="1"/>
  <c r="P102" i="1"/>
  <c r="R330" i="2"/>
  <c r="R332" i="2"/>
  <c r="R200" i="2"/>
  <c r="R208" i="2"/>
  <c r="R203" i="2"/>
  <c r="R206" i="2"/>
  <c r="R205" i="2"/>
  <c r="R198" i="2"/>
  <c r="R1" i="21"/>
  <c r="R201" i="2"/>
  <c r="R209" i="2"/>
  <c r="R204" i="2"/>
  <c r="R199" i="2"/>
  <c r="R207" i="2"/>
  <c r="R202" i="2"/>
  <c r="R1" i="20"/>
  <c r="P52" i="21"/>
  <c r="P68" i="21" s="1"/>
  <c r="P343" i="2"/>
  <c r="P51" i="21"/>
  <c r="P67" i="21" s="1"/>
  <c r="P342" i="2"/>
  <c r="R1" i="17"/>
  <c r="R50" i="17" s="1"/>
  <c r="R1" i="19"/>
  <c r="R1" i="18"/>
  <c r="P8" i="17"/>
  <c r="P8" i="18"/>
  <c r="P8" i="19"/>
  <c r="Q11" i="19"/>
  <c r="Q193" i="19"/>
  <c r="Q105" i="19"/>
  <c r="P312" i="2"/>
  <c r="Q316" i="2" s="1"/>
  <c r="Q105" i="18"/>
  <c r="Q11" i="18"/>
  <c r="Q193" i="18"/>
  <c r="M78" i="1"/>
  <c r="M190" i="18" s="1"/>
  <c r="R24" i="2"/>
  <c r="G280" i="2"/>
  <c r="G205" i="12"/>
  <c r="G205" i="10"/>
  <c r="G205" i="14"/>
  <c r="G247" i="2"/>
  <c r="G172" i="10"/>
  <c r="G172" i="12"/>
  <c r="G172" i="14"/>
  <c r="G104" i="10"/>
  <c r="G104" i="14"/>
  <c r="G104" i="12"/>
  <c r="G80" i="12"/>
  <c r="G80" i="10"/>
  <c r="G80" i="14"/>
  <c r="G87" i="14"/>
  <c r="G87" i="12"/>
  <c r="G87" i="10"/>
  <c r="G41" i="2"/>
  <c r="G41" i="12"/>
  <c r="G41" i="10"/>
  <c r="G41" i="14"/>
  <c r="P54" i="2"/>
  <c r="P69" i="2" s="1"/>
  <c r="G282" i="2"/>
  <c r="G207" i="10"/>
  <c r="G207" i="14"/>
  <c r="G207" i="12"/>
  <c r="G157" i="14"/>
  <c r="G160" i="10"/>
  <c r="G165" i="12"/>
  <c r="G163" i="10"/>
  <c r="G160" i="12"/>
  <c r="G169" i="14"/>
  <c r="G168" i="10"/>
  <c r="G157" i="10"/>
  <c r="G167" i="10"/>
  <c r="G157" i="12"/>
  <c r="G159" i="12"/>
  <c r="G162" i="10"/>
  <c r="G162" i="12"/>
  <c r="G166" i="12"/>
  <c r="G164" i="12"/>
  <c r="G161" i="12"/>
  <c r="G163" i="12"/>
  <c r="G160" i="14"/>
  <c r="G161" i="14"/>
  <c r="G159" i="14"/>
  <c r="G159" i="10"/>
  <c r="G166" i="14"/>
  <c r="G169" i="10"/>
  <c r="G168" i="14"/>
  <c r="G167" i="14"/>
  <c r="G158" i="12"/>
  <c r="G162" i="14"/>
  <c r="G164" i="14"/>
  <c r="G169" i="12"/>
  <c r="G158" i="10"/>
  <c r="G168" i="12"/>
  <c r="G165" i="14"/>
  <c r="G164" i="10"/>
  <c r="G161" i="10"/>
  <c r="G163" i="14"/>
  <c r="G166" i="10"/>
  <c r="G165" i="10"/>
  <c r="G158" i="14"/>
  <c r="G167" i="12"/>
  <c r="G131" i="12"/>
  <c r="G130" i="12"/>
  <c r="G133" i="12"/>
  <c r="G122" i="14"/>
  <c r="G131" i="14"/>
  <c r="G122" i="10"/>
  <c r="G123" i="12"/>
  <c r="G122" i="12"/>
  <c r="G132" i="10"/>
  <c r="G130" i="14"/>
  <c r="G123" i="14"/>
  <c r="G126" i="12"/>
  <c r="G126" i="14"/>
  <c r="G127" i="14"/>
  <c r="G128" i="10"/>
  <c r="G125" i="12"/>
  <c r="G130" i="10"/>
  <c r="G129" i="14"/>
  <c r="G129" i="12"/>
  <c r="G128" i="12"/>
  <c r="G124" i="14"/>
  <c r="G128" i="14"/>
  <c r="G134" i="14"/>
  <c r="G134" i="12"/>
  <c r="G129" i="10"/>
  <c r="G124" i="10"/>
  <c r="G134" i="10"/>
  <c r="G131" i="10"/>
  <c r="G133" i="14"/>
  <c r="G127" i="10"/>
  <c r="G124" i="12"/>
  <c r="G132" i="14"/>
  <c r="G126" i="10"/>
  <c r="G132" i="12"/>
  <c r="G127" i="12"/>
  <c r="G133" i="10"/>
  <c r="G123" i="10"/>
  <c r="G125" i="14"/>
  <c r="G125" i="10"/>
  <c r="G73" i="2"/>
  <c r="G75" i="2" s="1"/>
  <c r="G73" i="12"/>
  <c r="G73" i="10"/>
  <c r="G73" i="14"/>
  <c r="G34" i="2"/>
  <c r="G36" i="2" s="1"/>
  <c r="G34" i="14"/>
  <c r="G34" i="12"/>
  <c r="G34" i="10"/>
  <c r="R26" i="2"/>
  <c r="G175" i="10"/>
  <c r="G175" i="14"/>
  <c r="G177" i="14"/>
  <c r="G175" i="12"/>
  <c r="G187" i="10"/>
  <c r="G179" i="12"/>
  <c r="G187" i="14"/>
  <c r="G177" i="10"/>
  <c r="G180" i="12"/>
  <c r="G183" i="10"/>
  <c r="G185" i="12"/>
  <c r="G181" i="14"/>
  <c r="G176" i="12"/>
  <c r="G180" i="10"/>
  <c r="G178" i="12"/>
  <c r="G180" i="14"/>
  <c r="G177" i="12"/>
  <c r="G183" i="12"/>
  <c r="G186" i="14"/>
  <c r="G178" i="10"/>
  <c r="G183" i="14"/>
  <c r="G181" i="10"/>
  <c r="G184" i="12"/>
  <c r="G182" i="14"/>
  <c r="G182" i="12"/>
  <c r="G176" i="10"/>
  <c r="G179" i="10"/>
  <c r="G181" i="12"/>
  <c r="G178" i="14"/>
  <c r="G187" i="12"/>
  <c r="G185" i="14"/>
  <c r="G182" i="10"/>
  <c r="G185" i="10"/>
  <c r="G186" i="12"/>
  <c r="G184" i="10"/>
  <c r="G184" i="14"/>
  <c r="G186" i="10"/>
  <c r="G176" i="14"/>
  <c r="G179" i="14"/>
  <c r="G146" i="12"/>
  <c r="G139" i="14"/>
  <c r="G149" i="14"/>
  <c r="G137" i="14"/>
  <c r="G137" i="10"/>
  <c r="G144" i="12"/>
  <c r="G148" i="12"/>
  <c r="G137" i="12"/>
  <c r="G139" i="10"/>
  <c r="G138" i="12"/>
  <c r="G147" i="12"/>
  <c r="G148" i="14"/>
  <c r="G146" i="10"/>
  <c r="G142" i="14"/>
  <c r="G145" i="10"/>
  <c r="G147" i="14"/>
  <c r="G146" i="14"/>
  <c r="G141" i="10"/>
  <c r="G140" i="10"/>
  <c r="G148" i="10"/>
  <c r="G143" i="10"/>
  <c r="G142" i="12"/>
  <c r="G140" i="14"/>
  <c r="G149" i="10"/>
  <c r="G145" i="12"/>
  <c r="G144" i="14"/>
  <c r="G144" i="10"/>
  <c r="G147" i="10"/>
  <c r="G149" i="12"/>
  <c r="G139" i="12"/>
  <c r="G141" i="14"/>
  <c r="G143" i="14"/>
  <c r="G138" i="10"/>
  <c r="G141" i="12"/>
  <c r="G143" i="12"/>
  <c r="G142" i="10"/>
  <c r="G145" i="14"/>
  <c r="G140" i="12"/>
  <c r="G138" i="14"/>
  <c r="G89" i="14"/>
  <c r="G89" i="10"/>
  <c r="G89" i="12"/>
  <c r="G92" i="12"/>
  <c r="G90" i="10"/>
  <c r="G93" i="12"/>
  <c r="G99" i="14"/>
  <c r="G92" i="14"/>
  <c r="G93" i="10"/>
  <c r="G101" i="14"/>
  <c r="G92" i="10"/>
  <c r="G90" i="12"/>
  <c r="G100" i="12"/>
  <c r="G94" i="10"/>
  <c r="G97" i="12"/>
  <c r="G91" i="10"/>
  <c r="G97" i="14"/>
  <c r="G97" i="10"/>
  <c r="G91" i="12"/>
  <c r="G96" i="10"/>
  <c r="G94" i="12"/>
  <c r="G98" i="10"/>
  <c r="G101" i="12"/>
  <c r="G95" i="10"/>
  <c r="G96" i="14"/>
  <c r="G101" i="10"/>
  <c r="G95" i="12"/>
  <c r="G98" i="14"/>
  <c r="G94" i="14"/>
  <c r="G100" i="10"/>
  <c r="G98" i="12"/>
  <c r="G93" i="14"/>
  <c r="G95" i="14"/>
  <c r="G90" i="14"/>
  <c r="G96" i="12"/>
  <c r="G99" i="10"/>
  <c r="G99" i="12"/>
  <c r="G100" i="14"/>
  <c r="G91" i="14"/>
  <c r="G43" i="10"/>
  <c r="G43" i="14"/>
  <c r="G43" i="12"/>
  <c r="G47" i="14"/>
  <c r="G46" i="14"/>
  <c r="G44" i="12"/>
  <c r="G48" i="12"/>
  <c r="G48" i="10"/>
  <c r="G51" i="10"/>
  <c r="G50" i="14"/>
  <c r="G49" i="10"/>
  <c r="G45" i="14"/>
  <c r="G53" i="10"/>
  <c r="G53" i="14"/>
  <c r="G44" i="14"/>
  <c r="G55" i="14"/>
  <c r="G46" i="12"/>
  <c r="G53" i="12"/>
  <c r="G50" i="12"/>
  <c r="G45" i="12"/>
  <c r="G48" i="14"/>
  <c r="G45" i="10"/>
  <c r="G54" i="14"/>
  <c r="G50" i="10"/>
  <c r="G52" i="12"/>
  <c r="G51" i="12"/>
  <c r="G55" i="12"/>
  <c r="G55" i="10"/>
  <c r="G54" i="12"/>
  <c r="G52" i="14"/>
  <c r="G49" i="12"/>
  <c r="G49" i="14"/>
  <c r="G47" i="10"/>
  <c r="G52" i="10"/>
  <c r="G47" i="12"/>
  <c r="G51" i="14"/>
  <c r="G44" i="10"/>
  <c r="G54" i="10"/>
  <c r="G46" i="10"/>
  <c r="G16" i="2"/>
  <c r="G16" i="14"/>
  <c r="G16" i="10"/>
  <c r="G16" i="12"/>
  <c r="G190" i="14"/>
  <c r="G193" i="12"/>
  <c r="G191" i="14"/>
  <c r="G190" i="10"/>
  <c r="G190" i="12"/>
  <c r="G201" i="12"/>
  <c r="G199" i="14"/>
  <c r="G196" i="12"/>
  <c r="G192" i="12"/>
  <c r="G192" i="14"/>
  <c r="G194" i="14"/>
  <c r="G199" i="12"/>
  <c r="G195" i="10"/>
  <c r="G196" i="14"/>
  <c r="G197" i="14"/>
  <c r="G198" i="14"/>
  <c r="G194" i="12"/>
  <c r="G191" i="12"/>
  <c r="G202" i="14"/>
  <c r="G196" i="10"/>
  <c r="G191" i="10"/>
  <c r="G200" i="14"/>
  <c r="G195" i="12"/>
  <c r="G200" i="10"/>
  <c r="G195" i="14"/>
  <c r="G198" i="12"/>
  <c r="G193" i="14"/>
  <c r="G202" i="12"/>
  <c r="G202" i="10"/>
  <c r="G193" i="10"/>
  <c r="G201" i="10"/>
  <c r="G201" i="14"/>
  <c r="G197" i="10"/>
  <c r="G192" i="10"/>
  <c r="G200" i="12"/>
  <c r="G194" i="10"/>
  <c r="G197" i="12"/>
  <c r="G198" i="10"/>
  <c r="G199" i="10"/>
  <c r="G229" i="2"/>
  <c r="G154" i="12"/>
  <c r="G154" i="14"/>
  <c r="G154" i="10"/>
  <c r="G107" i="10"/>
  <c r="G112" i="10"/>
  <c r="G119" i="10"/>
  <c r="G115" i="10"/>
  <c r="G108" i="10"/>
  <c r="G107" i="12"/>
  <c r="G117" i="10"/>
  <c r="G113" i="10"/>
  <c r="G111" i="10"/>
  <c r="G116" i="10"/>
  <c r="G109" i="10"/>
  <c r="G118" i="10"/>
  <c r="G114" i="12"/>
  <c r="G119" i="12"/>
  <c r="G115" i="12"/>
  <c r="G111" i="12"/>
  <c r="G108" i="12"/>
  <c r="G110" i="10"/>
  <c r="G118" i="12"/>
  <c r="G116" i="12"/>
  <c r="G114" i="10"/>
  <c r="G110" i="12"/>
  <c r="G112" i="12"/>
  <c r="G117" i="12"/>
  <c r="G109" i="12"/>
  <c r="G113" i="12"/>
  <c r="G58" i="12"/>
  <c r="G66" i="14"/>
  <c r="G68" i="12"/>
  <c r="G65" i="14"/>
  <c r="G64" i="12"/>
  <c r="G58" i="10"/>
  <c r="G58" i="14"/>
  <c r="G69" i="14"/>
  <c r="G61" i="14"/>
  <c r="G60" i="10"/>
  <c r="G67" i="12"/>
  <c r="G65" i="10"/>
  <c r="G62" i="10"/>
  <c r="G62" i="12"/>
  <c r="G60" i="14"/>
  <c r="G67" i="14"/>
  <c r="G63" i="10"/>
  <c r="G59" i="12"/>
  <c r="G64" i="14"/>
  <c r="G70" i="14"/>
  <c r="G61" i="10"/>
  <c r="G59" i="10"/>
  <c r="G64" i="10"/>
  <c r="G69" i="10"/>
  <c r="G66" i="10"/>
  <c r="G63" i="12"/>
  <c r="G67" i="10"/>
  <c r="G68" i="14"/>
  <c r="G66" i="12"/>
  <c r="G68" i="10"/>
  <c r="G69" i="12"/>
  <c r="G61" i="12"/>
  <c r="G60" i="12"/>
  <c r="G70" i="10"/>
  <c r="G63" i="14"/>
  <c r="G70" i="12"/>
  <c r="G62" i="14"/>
  <c r="G65" i="12"/>
  <c r="G59" i="14"/>
  <c r="G20" i="2"/>
  <c r="G19" i="10"/>
  <c r="G25" i="12"/>
  <c r="G23" i="12"/>
  <c r="G29" i="12"/>
  <c r="G19" i="12"/>
  <c r="G19" i="14"/>
  <c r="G26" i="12"/>
  <c r="G22" i="12"/>
  <c r="G27" i="10"/>
  <c r="G28" i="10"/>
  <c r="G20" i="10"/>
  <c r="G27" i="14"/>
  <c r="G21" i="12"/>
  <c r="G20" i="14"/>
  <c r="G23" i="10"/>
  <c r="G29" i="14"/>
  <c r="G22" i="14"/>
  <c r="G20" i="12"/>
  <c r="G28" i="12"/>
  <c r="G31" i="10"/>
  <c r="G24" i="10"/>
  <c r="G31" i="14"/>
  <c r="G24" i="14"/>
  <c r="G26" i="14"/>
  <c r="G27" i="12"/>
  <c r="G31" i="12"/>
  <c r="G29" i="10"/>
  <c r="G28" i="14"/>
  <c r="G21" i="14"/>
  <c r="G22" i="10"/>
  <c r="G24" i="12"/>
  <c r="G21" i="10"/>
  <c r="G30" i="10"/>
  <c r="G30" i="14"/>
  <c r="G23" i="14"/>
  <c r="G25" i="10"/>
  <c r="G25" i="14"/>
  <c r="G30" i="12"/>
  <c r="G26" i="10"/>
  <c r="R28" i="2"/>
  <c r="G94" i="1"/>
  <c r="G50" i="1"/>
  <c r="G91" i="1"/>
  <c r="P8" i="9"/>
  <c r="P304" i="2"/>
  <c r="P320" i="2" s="1"/>
  <c r="R87" i="2"/>
  <c r="R1" i="9"/>
  <c r="R178" i="2"/>
  <c r="R172" i="2"/>
  <c r="R177" i="2"/>
  <c r="R170" i="2"/>
  <c r="R168" i="2"/>
  <c r="R173" i="2"/>
  <c r="R174" i="2"/>
  <c r="R171" i="2"/>
  <c r="R176" i="2"/>
  <c r="R175" i="2"/>
  <c r="R179" i="2"/>
  <c r="R169" i="2"/>
  <c r="P305" i="2"/>
  <c r="P321" i="2" s="1"/>
  <c r="P307" i="2"/>
  <c r="P323" i="2" s="1"/>
  <c r="P50" i="2"/>
  <c r="P65" i="2" s="1"/>
  <c r="R22" i="2"/>
  <c r="R29" i="2"/>
  <c r="R31" i="2"/>
  <c r="R20" i="2"/>
  <c r="R30" i="2"/>
  <c r="R25" i="2"/>
  <c r="P53" i="2"/>
  <c r="P68" i="2" s="1"/>
  <c r="P6" i="2"/>
  <c r="P45" i="2"/>
  <c r="P60" i="2" s="1"/>
  <c r="P308" i="2"/>
  <c r="P324" i="2" s="1"/>
  <c r="P303" i="2"/>
  <c r="P319" i="2" s="1"/>
  <c r="P46" i="2"/>
  <c r="P61" i="2" s="1"/>
  <c r="R23" i="2"/>
  <c r="R21" i="2"/>
  <c r="R27" i="2"/>
  <c r="P49" i="2"/>
  <c r="P64" i="2" s="1"/>
  <c r="G57" i="1"/>
  <c r="G83" i="1"/>
  <c r="G88" i="1"/>
  <c r="G52" i="1"/>
  <c r="G53" i="1"/>
  <c r="G61" i="1"/>
  <c r="G86" i="1"/>
  <c r="G35" i="1"/>
  <c r="G41" i="1"/>
  <c r="G32" i="1"/>
  <c r="G31" i="1"/>
  <c r="G43" i="1"/>
  <c r="G42" i="1"/>
  <c r="G39" i="1"/>
  <c r="G33" i="1"/>
  <c r="G29" i="1"/>
  <c r="G34" i="1"/>
  <c r="G36" i="1"/>
  <c r="G69" i="1"/>
  <c r="G68" i="1"/>
  <c r="G67" i="1"/>
  <c r="G65" i="1"/>
  <c r="G124" i="1"/>
  <c r="G123" i="1"/>
  <c r="G122" i="1"/>
  <c r="G120" i="1"/>
  <c r="G115" i="1"/>
  <c r="G116" i="1"/>
  <c r="G112" i="1"/>
  <c r="G114" i="1"/>
  <c r="G244" i="2"/>
  <c r="G232" i="2"/>
  <c r="G236" i="2"/>
  <c r="G233" i="2"/>
  <c r="G242" i="2"/>
  <c r="G238" i="2"/>
  <c r="G240" i="2"/>
  <c r="G243" i="2"/>
  <c r="G237" i="2"/>
  <c r="G235" i="2"/>
  <c r="G241" i="2"/>
  <c r="G239" i="2"/>
  <c r="G234" i="2"/>
  <c r="G89" i="9"/>
  <c r="G95" i="9"/>
  <c r="G136" i="9"/>
  <c r="G88" i="9"/>
  <c r="G46" i="9"/>
  <c r="G134" i="9"/>
  <c r="G139" i="9"/>
  <c r="G87" i="9"/>
  <c r="G92" i="9"/>
  <c r="G41" i="9"/>
  <c r="G43" i="9"/>
  <c r="G40" i="9"/>
  <c r="G129" i="9"/>
  <c r="G131" i="9"/>
  <c r="G93" i="9"/>
  <c r="G48" i="9"/>
  <c r="G42" i="9"/>
  <c r="G91" i="9"/>
  <c r="G85" i="9"/>
  <c r="G47" i="9"/>
  <c r="G84" i="9"/>
  <c r="G94" i="9"/>
  <c r="G132" i="9"/>
  <c r="G49" i="9"/>
  <c r="G51" i="9"/>
  <c r="G50" i="9"/>
  <c r="G128" i="9"/>
  <c r="G138" i="9"/>
  <c r="G90" i="9"/>
  <c r="G96" i="9"/>
  <c r="G44" i="9"/>
  <c r="G45" i="9"/>
  <c r="G137" i="9"/>
  <c r="G130" i="9"/>
  <c r="G140" i="9"/>
  <c r="G86" i="9"/>
  <c r="G52" i="9"/>
  <c r="G135" i="9"/>
  <c r="G133" i="9"/>
  <c r="G167" i="2"/>
  <c r="G178" i="2"/>
  <c r="G173" i="2"/>
  <c r="G171" i="2"/>
  <c r="G172" i="2"/>
  <c r="G169" i="2"/>
  <c r="G170" i="2"/>
  <c r="G168" i="2"/>
  <c r="G177" i="2"/>
  <c r="G175" i="2"/>
  <c r="G176" i="2"/>
  <c r="G174" i="2"/>
  <c r="G179" i="2"/>
  <c r="G265" i="2"/>
  <c r="G276" i="2"/>
  <c r="G268" i="2"/>
  <c r="G267" i="2"/>
  <c r="G271" i="2"/>
  <c r="G274" i="2"/>
  <c r="G266" i="2"/>
  <c r="G269" i="2"/>
  <c r="G277" i="2"/>
  <c r="G275" i="2"/>
  <c r="G272" i="2"/>
  <c r="G270" i="2"/>
  <c r="G273" i="2"/>
  <c r="G49" i="1"/>
  <c r="G60" i="1"/>
  <c r="G54" i="1"/>
  <c r="G85" i="1"/>
  <c r="G81" i="1"/>
  <c r="G93" i="1"/>
  <c r="G152" i="2"/>
  <c r="G159" i="2"/>
  <c r="G161" i="2"/>
  <c r="G153" i="2"/>
  <c r="G160" i="2"/>
  <c r="G155" i="2"/>
  <c r="G163" i="2"/>
  <c r="G158" i="2"/>
  <c r="G164" i="2"/>
  <c r="G154" i="2"/>
  <c r="G156" i="2"/>
  <c r="G157" i="2"/>
  <c r="G162" i="2"/>
  <c r="G70" i="2"/>
  <c r="G58" i="2"/>
  <c r="G67" i="2"/>
  <c r="G62" i="2"/>
  <c r="G65" i="2"/>
  <c r="G66" i="2"/>
  <c r="G59" i="2"/>
  <c r="G68" i="2"/>
  <c r="G63" i="2"/>
  <c r="G60" i="2"/>
  <c r="G69" i="2"/>
  <c r="G61" i="2"/>
  <c r="G64" i="2"/>
  <c r="G104" i="9"/>
  <c r="G56" i="9"/>
  <c r="G102" i="9"/>
  <c r="G65" i="9"/>
  <c r="G108" i="9"/>
  <c r="G60" i="9"/>
  <c r="G13" i="9"/>
  <c r="G22" i="9"/>
  <c r="G100" i="9"/>
  <c r="G66" i="9"/>
  <c r="G59" i="9"/>
  <c r="G17" i="9"/>
  <c r="G106" i="9"/>
  <c r="G112" i="9"/>
  <c r="G64" i="9"/>
  <c r="G12" i="9"/>
  <c r="G58" i="9"/>
  <c r="G68" i="9"/>
  <c r="G14" i="9"/>
  <c r="G63" i="9"/>
  <c r="G111" i="9"/>
  <c r="G19" i="9"/>
  <c r="G24" i="9"/>
  <c r="G61" i="9"/>
  <c r="G101" i="9"/>
  <c r="G23" i="9"/>
  <c r="G107" i="9"/>
  <c r="G15" i="9"/>
  <c r="G57" i="9"/>
  <c r="G109" i="9"/>
  <c r="G67" i="9"/>
  <c r="G105" i="9"/>
  <c r="G20" i="9"/>
  <c r="G62" i="9"/>
  <c r="G16" i="9"/>
  <c r="G110" i="9"/>
  <c r="G103" i="9"/>
  <c r="G21" i="9"/>
  <c r="G18" i="9"/>
  <c r="G26" i="2"/>
  <c r="G21" i="2"/>
  <c r="G28" i="2"/>
  <c r="G19" i="2"/>
  <c r="G29" i="2"/>
  <c r="G27" i="2"/>
  <c r="G24" i="2"/>
  <c r="G22" i="2"/>
  <c r="G31" i="2"/>
  <c r="G25" i="2"/>
  <c r="G30" i="2"/>
  <c r="G260" i="2"/>
  <c r="G250" i="2"/>
  <c r="G257" i="2"/>
  <c r="G261" i="2"/>
  <c r="G258" i="2"/>
  <c r="G255" i="2"/>
  <c r="G253" i="2"/>
  <c r="G259" i="2"/>
  <c r="G262" i="2"/>
  <c r="G251" i="2"/>
  <c r="G252" i="2"/>
  <c r="G256" i="2"/>
  <c r="G254" i="2"/>
  <c r="G184" i="2"/>
  <c r="G182" i="2"/>
  <c r="G185" i="2"/>
  <c r="G188" i="2"/>
  <c r="G193" i="2"/>
  <c r="G183" i="2"/>
  <c r="G190" i="2"/>
  <c r="G192" i="2"/>
  <c r="G187" i="2"/>
  <c r="G194" i="2"/>
  <c r="G186" i="2"/>
  <c r="G191" i="2"/>
  <c r="G189" i="2"/>
  <c r="G89" i="2"/>
  <c r="G97" i="2"/>
  <c r="G90" i="2"/>
  <c r="G91" i="2"/>
  <c r="G95" i="2"/>
  <c r="G96" i="2"/>
  <c r="G98" i="2"/>
  <c r="G93" i="2"/>
  <c r="G100" i="2"/>
  <c r="G92" i="2"/>
  <c r="G94" i="2"/>
  <c r="G99" i="2"/>
  <c r="G101" i="2"/>
  <c r="G44" i="2"/>
  <c r="G43" i="2"/>
  <c r="G49" i="2"/>
  <c r="G54" i="2"/>
  <c r="G47" i="2"/>
  <c r="G46" i="2"/>
  <c r="G51" i="2"/>
  <c r="G48" i="2"/>
  <c r="G52" i="2"/>
  <c r="G45" i="2"/>
  <c r="G50" i="2"/>
  <c r="G55" i="2"/>
  <c r="G53" i="2"/>
  <c r="G123" i="9"/>
  <c r="G79" i="9"/>
  <c r="G35" i="9"/>
  <c r="G104" i="2"/>
  <c r="G115" i="9"/>
  <c r="G71" i="9"/>
  <c r="G27" i="9"/>
  <c r="G87" i="2"/>
  <c r="G80" i="2"/>
  <c r="G51" i="1"/>
  <c r="G47" i="1"/>
  <c r="G87" i="1"/>
  <c r="G84" i="1"/>
  <c r="G23" i="2"/>
  <c r="Q193" i="3"/>
  <c r="P8" i="3"/>
  <c r="P52" i="2"/>
  <c r="P67" i="2" s="1"/>
  <c r="P48" i="2"/>
  <c r="P63" i="2" s="1"/>
  <c r="Q7" i="2"/>
  <c r="P311" i="2"/>
  <c r="P327" i="2" s="1"/>
  <c r="P309" i="2"/>
  <c r="P325" i="2" s="1"/>
  <c r="P306" i="2"/>
  <c r="P322" i="2" s="1"/>
  <c r="P55" i="2"/>
  <c r="P51" i="2"/>
  <c r="P66" i="2" s="1"/>
  <c r="P47" i="2"/>
  <c r="P310" i="2"/>
  <c r="P326" i="2" s="1"/>
  <c r="P302" i="2"/>
  <c r="P318" i="2" s="1"/>
  <c r="Q105" i="3"/>
  <c r="Q105" i="20" s="1"/>
  <c r="R1" i="3"/>
  <c r="R277" i="2"/>
  <c r="R275" i="2"/>
  <c r="R271" i="2"/>
  <c r="R267" i="2"/>
  <c r="R274" i="2"/>
  <c r="R270" i="2"/>
  <c r="R273" i="2"/>
  <c r="R269" i="2"/>
  <c r="R276" i="2"/>
  <c r="R272" i="2"/>
  <c r="R268" i="2"/>
  <c r="R41" i="2"/>
  <c r="S1" i="2"/>
  <c r="Q1" i="1"/>
  <c r="Q109" i="1" s="1"/>
  <c r="Q127" i="1" s="1"/>
  <c r="R193" i="20" l="1"/>
  <c r="P59" i="2"/>
  <c r="Q347" i="2"/>
  <c r="Q365" i="2" s="1"/>
  <c r="Q345" i="2"/>
  <c r="Q270" i="14" s="1"/>
  <c r="Q337" i="2"/>
  <c r="Q262" i="14" s="1"/>
  <c r="Q46" i="21"/>
  <c r="Q62" i="21" s="1"/>
  <c r="Q339" i="2"/>
  <c r="Q264" i="12" s="1"/>
  <c r="Q346" i="2"/>
  <c r="Q271" i="14" s="1"/>
  <c r="Q342" i="2"/>
  <c r="Q267" i="14" s="1"/>
  <c r="Q340" i="2"/>
  <c r="Q265" i="14" s="1"/>
  <c r="Q341" i="2"/>
  <c r="Q266" i="14" s="1"/>
  <c r="Q336" i="2"/>
  <c r="Q261" i="10" s="1"/>
  <c r="Q48" i="21"/>
  <c r="Q64" i="21" s="1"/>
  <c r="Q49" i="21"/>
  <c r="Q65" i="21" s="1"/>
  <c r="Q54" i="21"/>
  <c r="Q70" i="21" s="1"/>
  <c r="R331" i="2"/>
  <c r="Q51" i="21"/>
  <c r="Q67" i="21" s="1"/>
  <c r="P213" i="2"/>
  <c r="P183" i="2" s="1"/>
  <c r="P387" i="2" s="1"/>
  <c r="P138" i="10"/>
  <c r="P330" i="10" s="1"/>
  <c r="P258" i="18"/>
  <c r="P262" i="18"/>
  <c r="P256" i="18"/>
  <c r="P260" i="18"/>
  <c r="Q128" i="21"/>
  <c r="Q125" i="21" s="1"/>
  <c r="Q110" i="21"/>
  <c r="Q343" i="2"/>
  <c r="P6" i="21"/>
  <c r="P6" i="20"/>
  <c r="P138" i="14"/>
  <c r="P330" i="14" s="1"/>
  <c r="P256" i="20"/>
  <c r="P258" i="20"/>
  <c r="P262" i="20"/>
  <c r="P260" i="20"/>
  <c r="Q92" i="21"/>
  <c r="Q56" i="21"/>
  <c r="R60" i="21" s="1"/>
  <c r="P272" i="12"/>
  <c r="P272" i="10"/>
  <c r="P272" i="14"/>
  <c r="P365" i="2"/>
  <c r="P262" i="19"/>
  <c r="P264" i="12"/>
  <c r="P264" i="10"/>
  <c r="P264" i="14"/>
  <c r="P357" i="2"/>
  <c r="Q26" i="21"/>
  <c r="P271" i="10"/>
  <c r="P271" i="12"/>
  <c r="P271" i="14"/>
  <c r="P364" i="2"/>
  <c r="P72" i="18"/>
  <c r="P66" i="18"/>
  <c r="P70" i="18"/>
  <c r="P68" i="18"/>
  <c r="S330" i="2"/>
  <c r="S332" i="2"/>
  <c r="S205" i="2"/>
  <c r="S208" i="2"/>
  <c r="S200" i="2"/>
  <c r="S203" i="2"/>
  <c r="S1" i="21"/>
  <c r="S198" i="2"/>
  <c r="S206" i="2"/>
  <c r="S201" i="2"/>
  <c r="S209" i="2"/>
  <c r="S204" i="2"/>
  <c r="S199" i="2"/>
  <c r="S207" i="2"/>
  <c r="S202" i="2"/>
  <c r="S1" i="20"/>
  <c r="Q7" i="21"/>
  <c r="Q7" i="20"/>
  <c r="P256" i="19"/>
  <c r="P267" i="10"/>
  <c r="P267" i="12"/>
  <c r="P267" i="14"/>
  <c r="P360" i="2"/>
  <c r="P270" i="10"/>
  <c r="P270" i="12"/>
  <c r="P270" i="14"/>
  <c r="P363" i="2"/>
  <c r="P263" i="10"/>
  <c r="P263" i="12"/>
  <c r="P263" i="14"/>
  <c r="P356" i="2"/>
  <c r="P260" i="19"/>
  <c r="P335" i="2"/>
  <c r="P66" i="3" s="1"/>
  <c r="P261" i="10"/>
  <c r="P261" i="12"/>
  <c r="P261" i="14"/>
  <c r="P354" i="2"/>
  <c r="Q262" i="10"/>
  <c r="Q338" i="2"/>
  <c r="P262" i="10"/>
  <c r="P262" i="12"/>
  <c r="P262" i="14"/>
  <c r="P355" i="2"/>
  <c r="P268" i="10"/>
  <c r="P268" i="12"/>
  <c r="P268" i="14"/>
  <c r="P361" i="2"/>
  <c r="P265" i="12"/>
  <c r="P265" i="10"/>
  <c r="P265" i="14"/>
  <c r="P358" i="2"/>
  <c r="P72" i="19"/>
  <c r="P70" i="19"/>
  <c r="P68" i="19"/>
  <c r="P66" i="19"/>
  <c r="P44" i="21"/>
  <c r="P61" i="21"/>
  <c r="P59" i="21" s="1"/>
  <c r="Q55" i="21"/>
  <c r="Q71" i="21" s="1"/>
  <c r="Q344" i="2"/>
  <c r="P82" i="18"/>
  <c r="P80" i="18"/>
  <c r="P78" i="18"/>
  <c r="P76" i="18"/>
  <c r="R98" i="21"/>
  <c r="R116" i="21" s="1"/>
  <c r="R132" i="21" s="1"/>
  <c r="R93" i="21"/>
  <c r="R111" i="21" s="1"/>
  <c r="R127" i="21" s="1"/>
  <c r="R101" i="21"/>
  <c r="R119" i="21" s="1"/>
  <c r="R135" i="21" s="1"/>
  <c r="R96" i="21"/>
  <c r="R114" i="21" s="1"/>
  <c r="R130" i="21" s="1"/>
  <c r="R104" i="21"/>
  <c r="R122" i="21" s="1"/>
  <c r="R99" i="21"/>
  <c r="R117" i="21" s="1"/>
  <c r="R133" i="21" s="1"/>
  <c r="R95" i="21"/>
  <c r="R103" i="21"/>
  <c r="R121" i="21" s="1"/>
  <c r="R137" i="21" s="1"/>
  <c r="R94" i="21"/>
  <c r="R112" i="21" s="1"/>
  <c r="R128" i="21" s="1"/>
  <c r="R102" i="21"/>
  <c r="R120" i="21" s="1"/>
  <c r="R136" i="21" s="1"/>
  <c r="R97" i="21"/>
  <c r="R115" i="21" s="1"/>
  <c r="R131" i="21" s="1"/>
  <c r="R100" i="21"/>
  <c r="R118" i="21" s="1"/>
  <c r="R134" i="21" s="1"/>
  <c r="R28" i="21"/>
  <c r="R33" i="21"/>
  <c r="R34" i="21"/>
  <c r="R27" i="21"/>
  <c r="R31" i="21"/>
  <c r="R38" i="21"/>
  <c r="R32" i="21"/>
  <c r="R30" i="21"/>
  <c r="R48" i="21" s="1"/>
  <c r="R64" i="21" s="1"/>
  <c r="R37" i="21"/>
  <c r="R35" i="21"/>
  <c r="R126" i="21"/>
  <c r="R29" i="21"/>
  <c r="R36" i="21"/>
  <c r="P266" i="10"/>
  <c r="P266" i="12"/>
  <c r="P266" i="14"/>
  <c r="P359" i="2"/>
  <c r="P269" i="10"/>
  <c r="P269" i="12"/>
  <c r="P269" i="14"/>
  <c r="P362" i="2"/>
  <c r="P169" i="12"/>
  <c r="P312" i="12"/>
  <c r="R11" i="18"/>
  <c r="R105" i="18"/>
  <c r="R193" i="18"/>
  <c r="P6" i="17"/>
  <c r="P6" i="18"/>
  <c r="P6" i="19"/>
  <c r="R11" i="19"/>
  <c r="R105" i="19"/>
  <c r="R193" i="19"/>
  <c r="S1" i="17"/>
  <c r="S50" i="17" s="1"/>
  <c r="S1" i="19"/>
  <c r="S1" i="18"/>
  <c r="Q7" i="17"/>
  <c r="Q7" i="19"/>
  <c r="Q7" i="18"/>
  <c r="Q78" i="1"/>
  <c r="Q99" i="1" s="1"/>
  <c r="P78" i="1"/>
  <c r="P99" i="1" s="1"/>
  <c r="G37" i="2"/>
  <c r="G76" i="2"/>
  <c r="G37" i="10"/>
  <c r="G36" i="10"/>
  <c r="G38" i="10"/>
  <c r="G76" i="14"/>
  <c r="G77" i="14"/>
  <c r="G75" i="14"/>
  <c r="G84" i="14"/>
  <c r="G83" i="14"/>
  <c r="G82" i="14"/>
  <c r="G38" i="2"/>
  <c r="G77" i="2"/>
  <c r="G38" i="12"/>
  <c r="G36" i="12"/>
  <c r="G37" i="12"/>
  <c r="G76" i="10"/>
  <c r="G77" i="10"/>
  <c r="G75" i="10"/>
  <c r="G84" i="10"/>
  <c r="G83" i="10"/>
  <c r="G82" i="10"/>
  <c r="G37" i="14"/>
  <c r="G36" i="14"/>
  <c r="G38" i="14"/>
  <c r="G75" i="12"/>
  <c r="G76" i="12"/>
  <c r="G77" i="12"/>
  <c r="G82" i="12"/>
  <c r="G83" i="12"/>
  <c r="G84" i="12"/>
  <c r="S87" i="2"/>
  <c r="S1" i="9"/>
  <c r="S172" i="2"/>
  <c r="S178" i="2"/>
  <c r="S177" i="2"/>
  <c r="S170" i="2"/>
  <c r="S168" i="2"/>
  <c r="S173" i="2"/>
  <c r="S171" i="2"/>
  <c r="S176" i="2"/>
  <c r="S175" i="2"/>
  <c r="S169" i="2"/>
  <c r="S174" i="2"/>
  <c r="S179" i="2"/>
  <c r="S20" i="2"/>
  <c r="S31" i="2"/>
  <c r="S29" i="2"/>
  <c r="S22" i="2"/>
  <c r="S25" i="2"/>
  <c r="S30" i="2"/>
  <c r="S27" i="2"/>
  <c r="S21" i="2"/>
  <c r="S24" i="2"/>
  <c r="S26" i="2"/>
  <c r="S28" i="2"/>
  <c r="S23" i="2"/>
  <c r="Q8" i="2"/>
  <c r="Q7" i="9"/>
  <c r="P6" i="3"/>
  <c r="P6" i="9"/>
  <c r="G84" i="2"/>
  <c r="G82" i="2"/>
  <c r="G83" i="2"/>
  <c r="G31" i="9"/>
  <c r="G29" i="9"/>
  <c r="G30" i="9"/>
  <c r="G73" i="9"/>
  <c r="G74" i="9"/>
  <c r="G75" i="9"/>
  <c r="G118" i="9"/>
  <c r="G117" i="9"/>
  <c r="G119" i="9"/>
  <c r="P43" i="2"/>
  <c r="P70" i="2"/>
  <c r="R193" i="3"/>
  <c r="Q7" i="3"/>
  <c r="P315" i="2"/>
  <c r="P62" i="2"/>
  <c r="P300" i="2"/>
  <c r="R105" i="3"/>
  <c r="S1" i="3"/>
  <c r="S277" i="2"/>
  <c r="S274" i="2"/>
  <c r="S270" i="2"/>
  <c r="S273" i="2"/>
  <c r="S269" i="2"/>
  <c r="S276" i="2"/>
  <c r="S272" i="2"/>
  <c r="S268" i="2"/>
  <c r="S275" i="2"/>
  <c r="S271" i="2"/>
  <c r="S267" i="2"/>
  <c r="P101" i="2"/>
  <c r="P149" i="10" s="1"/>
  <c r="P92" i="2"/>
  <c r="P140" i="10" s="1"/>
  <c r="P95" i="2"/>
  <c r="P143" i="10" s="1"/>
  <c r="P96" i="2"/>
  <c r="P144" i="10" s="1"/>
  <c r="P97" i="2"/>
  <c r="P145" i="10" s="1"/>
  <c r="P98" i="2"/>
  <c r="P146" i="10" s="1"/>
  <c r="P93" i="2"/>
  <c r="P141" i="10" s="1"/>
  <c r="P100" i="2"/>
  <c r="P148" i="10" s="1"/>
  <c r="P99" i="2"/>
  <c r="P147" i="10" s="1"/>
  <c r="P91" i="2"/>
  <c r="P139" i="10" s="1"/>
  <c r="P94" i="2"/>
  <c r="P142" i="10" s="1"/>
  <c r="S41" i="2"/>
  <c r="Q26" i="1"/>
  <c r="T1" i="2"/>
  <c r="Q102" i="1"/>
  <c r="P75" i="1"/>
  <c r="R1" i="1"/>
  <c r="R78" i="1" s="1"/>
  <c r="Q8" i="1"/>
  <c r="Q270" i="10" l="1"/>
  <c r="S193" i="20"/>
  <c r="Q355" i="2"/>
  <c r="Q371" i="2" s="1"/>
  <c r="Q267" i="10"/>
  <c r="Q272" i="10"/>
  <c r="Q363" i="2"/>
  <c r="Q270" i="12"/>
  <c r="Q357" i="2"/>
  <c r="Q373" i="2" s="1"/>
  <c r="R105" i="20"/>
  <c r="Q267" i="12"/>
  <c r="Q272" i="12"/>
  <c r="R345" i="2"/>
  <c r="R270" i="14" s="1"/>
  <c r="Q264" i="10"/>
  <c r="R336" i="2"/>
  <c r="R261" i="14" s="1"/>
  <c r="Q264" i="14"/>
  <c r="Q272" i="14"/>
  <c r="Q271" i="12"/>
  <c r="Q262" i="12"/>
  <c r="Q261" i="12"/>
  <c r="Q261" i="14"/>
  <c r="Q360" i="2"/>
  <c r="Q285" i="12" s="1"/>
  <c r="Q364" i="2"/>
  <c r="Q289" i="12" s="1"/>
  <c r="R342" i="2"/>
  <c r="R267" i="14" s="1"/>
  <c r="Q271" i="10"/>
  <c r="R337" i="2"/>
  <c r="R262" i="14" s="1"/>
  <c r="Q358" i="2"/>
  <c r="Q283" i="12" s="1"/>
  <c r="Q265" i="12"/>
  <c r="Q354" i="2"/>
  <c r="Q279" i="12" s="1"/>
  <c r="Q265" i="10"/>
  <c r="P68" i="3"/>
  <c r="P72" i="3"/>
  <c r="P70" i="3"/>
  <c r="R347" i="2"/>
  <c r="R272" i="14" s="1"/>
  <c r="R340" i="2"/>
  <c r="R265" i="10" s="1"/>
  <c r="R341" i="2"/>
  <c r="R266" i="10" s="1"/>
  <c r="Q266" i="10"/>
  <c r="R338" i="2"/>
  <c r="R263" i="12" s="1"/>
  <c r="Q359" i="2"/>
  <c r="Q284" i="14" s="1"/>
  <c r="R92" i="21"/>
  <c r="R72" i="18" s="1"/>
  <c r="R113" i="21"/>
  <c r="R129" i="21" s="1"/>
  <c r="R125" i="21" s="1"/>
  <c r="Q266" i="12"/>
  <c r="R344" i="2"/>
  <c r="R269" i="12" s="1"/>
  <c r="R343" i="2"/>
  <c r="R268" i="12" s="1"/>
  <c r="Q335" i="2"/>
  <c r="Q72" i="3" s="1"/>
  <c r="R26" i="21"/>
  <c r="R70" i="19" s="1"/>
  <c r="R45" i="21"/>
  <c r="R61" i="21" s="1"/>
  <c r="R54" i="21"/>
  <c r="R70" i="21" s="1"/>
  <c r="R47" i="21"/>
  <c r="R63" i="21" s="1"/>
  <c r="R51" i="21"/>
  <c r="R67" i="21" s="1"/>
  <c r="Q59" i="21"/>
  <c r="P312" i="10"/>
  <c r="P169" i="10"/>
  <c r="P279" i="12"/>
  <c r="P279" i="10"/>
  <c r="P279" i="14"/>
  <c r="P370" i="2"/>
  <c r="P353" i="2"/>
  <c r="P379" i="2"/>
  <c r="P288" i="12"/>
  <c r="P288" i="10"/>
  <c r="P288" i="14"/>
  <c r="R346" i="2"/>
  <c r="P78" i="19"/>
  <c r="P76" i="19"/>
  <c r="P80" i="19"/>
  <c r="P82" i="19"/>
  <c r="P260" i="14"/>
  <c r="Q70" i="18"/>
  <c r="Q66" i="18"/>
  <c r="Q72" i="18"/>
  <c r="Q68" i="18"/>
  <c r="T330" i="2"/>
  <c r="T332" i="2"/>
  <c r="T202" i="2"/>
  <c r="T1" i="21"/>
  <c r="T205" i="2"/>
  <c r="T200" i="2"/>
  <c r="T208" i="2"/>
  <c r="T203" i="2"/>
  <c r="T198" i="2"/>
  <c r="T206" i="2"/>
  <c r="T201" i="2"/>
  <c r="T209" i="2"/>
  <c r="T204" i="2"/>
  <c r="T199" i="2"/>
  <c r="T207" i="2"/>
  <c r="T1" i="20"/>
  <c r="R46" i="21"/>
  <c r="P377" i="2"/>
  <c r="P286" i="12"/>
  <c r="P286" i="10"/>
  <c r="P286" i="14"/>
  <c r="P260" i="12"/>
  <c r="Q44" i="21"/>
  <c r="Q82" i="18"/>
  <c r="Q78" i="18"/>
  <c r="Q80" i="18"/>
  <c r="Q76" i="18"/>
  <c r="Q306" i="2"/>
  <c r="Q322" i="2" s="1"/>
  <c r="Q8" i="21"/>
  <c r="Q8" i="20"/>
  <c r="P169" i="14"/>
  <c r="P378" i="2"/>
  <c r="P287" i="10"/>
  <c r="P287" i="12"/>
  <c r="P287" i="14"/>
  <c r="P375" i="2"/>
  <c r="P284" i="10"/>
  <c r="P284" i="12"/>
  <c r="P284" i="14"/>
  <c r="R55" i="21"/>
  <c r="R71" i="21" s="1"/>
  <c r="R50" i="21"/>
  <c r="R66" i="21" s="1"/>
  <c r="R339" i="2"/>
  <c r="R261" i="12"/>
  <c r="R261" i="10"/>
  <c r="Q379" i="2"/>
  <c r="Q288" i="14"/>
  <c r="Q288" i="10"/>
  <c r="Q288" i="12"/>
  <c r="Q263" i="10"/>
  <c r="Q263" i="14"/>
  <c r="Q263" i="12"/>
  <c r="Q356" i="2"/>
  <c r="P260" i="10"/>
  <c r="Q289" i="10"/>
  <c r="P312" i="14"/>
  <c r="R53" i="21"/>
  <c r="R69" i="21" s="1"/>
  <c r="Q280" i="14"/>
  <c r="Q280" i="10"/>
  <c r="P372" i="2"/>
  <c r="P281" i="12"/>
  <c r="P281" i="10"/>
  <c r="P281" i="14"/>
  <c r="P290" i="10"/>
  <c r="P290" i="12"/>
  <c r="P290" i="14"/>
  <c r="Q369" i="2"/>
  <c r="R56" i="21"/>
  <c r="S60" i="21" s="1"/>
  <c r="P376" i="2"/>
  <c r="P285" i="10"/>
  <c r="P285" i="12"/>
  <c r="P285" i="14"/>
  <c r="S95" i="21"/>
  <c r="S113" i="21" s="1"/>
  <c r="S129" i="21" s="1"/>
  <c r="S103" i="21"/>
  <c r="S121" i="21" s="1"/>
  <c r="S137" i="21" s="1"/>
  <c r="S98" i="21"/>
  <c r="S116" i="21" s="1"/>
  <c r="S132" i="21" s="1"/>
  <c r="S93" i="21"/>
  <c r="S111" i="21" s="1"/>
  <c r="S127" i="21" s="1"/>
  <c r="S101" i="21"/>
  <c r="S119" i="21" s="1"/>
  <c r="S135" i="21" s="1"/>
  <c r="S96" i="21"/>
  <c r="S114" i="21" s="1"/>
  <c r="S130" i="21" s="1"/>
  <c r="S104" i="21"/>
  <c r="S122" i="21" s="1"/>
  <c r="S99" i="21"/>
  <c r="S117" i="21" s="1"/>
  <c r="S133" i="21" s="1"/>
  <c r="S94" i="21"/>
  <c r="S112" i="21" s="1"/>
  <c r="S128" i="21" s="1"/>
  <c r="S102" i="21"/>
  <c r="S120" i="21" s="1"/>
  <c r="S136" i="21" s="1"/>
  <c r="S100" i="21"/>
  <c r="S118" i="21" s="1"/>
  <c r="S134" i="21" s="1"/>
  <c r="S97" i="21"/>
  <c r="S115" i="21" s="1"/>
  <c r="S131" i="21" s="1"/>
  <c r="S31" i="21"/>
  <c r="S30" i="21"/>
  <c r="S126" i="21"/>
  <c r="S27" i="21"/>
  <c r="S32" i="21"/>
  <c r="S50" i="21" s="1"/>
  <c r="S66" i="21" s="1"/>
  <c r="S37" i="21"/>
  <c r="S34" i="21"/>
  <c r="S52" i="21" s="1"/>
  <c r="S68" i="21" s="1"/>
  <c r="S28" i="21"/>
  <c r="S46" i="21" s="1"/>
  <c r="S62" i="21" s="1"/>
  <c r="S36" i="21"/>
  <c r="S54" i="21" s="1"/>
  <c r="S70" i="21" s="1"/>
  <c r="S35" i="21"/>
  <c r="S33" i="21"/>
  <c r="S51" i="21" s="1"/>
  <c r="S67" i="21" s="1"/>
  <c r="S29" i="21"/>
  <c r="S47" i="21" s="1"/>
  <c r="S63" i="21" s="1"/>
  <c r="S38" i="21"/>
  <c r="S56" i="21" s="1"/>
  <c r="S331" i="2"/>
  <c r="P380" i="2"/>
  <c r="P289" i="10"/>
  <c r="P289" i="12"/>
  <c r="P289" i="14"/>
  <c r="Q70" i="19"/>
  <c r="Q66" i="19"/>
  <c r="Q68" i="19"/>
  <c r="Q72" i="19"/>
  <c r="R49" i="21"/>
  <c r="R65" i="21" s="1"/>
  <c r="Q269" i="10"/>
  <c r="Q269" i="14"/>
  <c r="Q269" i="12"/>
  <c r="Q362" i="2"/>
  <c r="P374" i="2"/>
  <c r="P283" i="12"/>
  <c r="P283" i="10"/>
  <c r="P283" i="14"/>
  <c r="P373" i="2"/>
  <c r="P282" i="10"/>
  <c r="P282" i="12"/>
  <c r="P282" i="14"/>
  <c r="Q268" i="12"/>
  <c r="Q268" i="14"/>
  <c r="Q268" i="10"/>
  <c r="Q361" i="2"/>
  <c r="Q282" i="12"/>
  <c r="R52" i="21"/>
  <c r="R68" i="21" s="1"/>
  <c r="P371" i="2"/>
  <c r="P280" i="10"/>
  <c r="P280" i="12"/>
  <c r="P280" i="14"/>
  <c r="Q376" i="2"/>
  <c r="Q290" i="10"/>
  <c r="Q290" i="12"/>
  <c r="Q290" i="14"/>
  <c r="R369" i="2"/>
  <c r="P158" i="10"/>
  <c r="P331" i="10"/>
  <c r="P313" i="10"/>
  <c r="P165" i="10"/>
  <c r="P338" i="10"/>
  <c r="P320" i="10"/>
  <c r="P332" i="10"/>
  <c r="P314" i="10"/>
  <c r="P159" i="10"/>
  <c r="P137" i="10"/>
  <c r="P321" i="10"/>
  <c r="P166" i="10"/>
  <c r="P339" i="10"/>
  <c r="P164" i="10"/>
  <c r="P337" i="10"/>
  <c r="P319" i="10"/>
  <c r="P341" i="10"/>
  <c r="P168" i="10"/>
  <c r="P323" i="10"/>
  <c r="P322" i="10"/>
  <c r="P167" i="10"/>
  <c r="P340" i="10"/>
  <c r="P336" i="10"/>
  <c r="P163" i="10"/>
  <c r="P318" i="10"/>
  <c r="P334" i="10"/>
  <c r="P316" i="10"/>
  <c r="P161" i="10"/>
  <c r="P333" i="10"/>
  <c r="P160" i="10"/>
  <c r="P315" i="10"/>
  <c r="P317" i="10"/>
  <c r="P162" i="10"/>
  <c r="P335" i="10"/>
  <c r="P139" i="14"/>
  <c r="P313" i="14" s="1"/>
  <c r="P139" i="12"/>
  <c r="P146" i="14"/>
  <c r="P338" i="14" s="1"/>
  <c r="P146" i="12"/>
  <c r="P140" i="14"/>
  <c r="P332" i="14" s="1"/>
  <c r="P140" i="12"/>
  <c r="P147" i="14"/>
  <c r="P321" i="14" s="1"/>
  <c r="P147" i="12"/>
  <c r="P145" i="14"/>
  <c r="P337" i="14" s="1"/>
  <c r="P145" i="12"/>
  <c r="P149" i="14"/>
  <c r="P168" i="14" s="1"/>
  <c r="P149" i="12"/>
  <c r="P148" i="14"/>
  <c r="P322" i="14" s="1"/>
  <c r="P148" i="12"/>
  <c r="P144" i="14"/>
  <c r="P318" i="14" s="1"/>
  <c r="P144" i="12"/>
  <c r="P142" i="14"/>
  <c r="P316" i="14" s="1"/>
  <c r="P142" i="12"/>
  <c r="P141" i="14"/>
  <c r="P160" i="14" s="1"/>
  <c r="P141" i="12"/>
  <c r="P143" i="14"/>
  <c r="P162" i="14" s="1"/>
  <c r="P143" i="12"/>
  <c r="P223" i="2"/>
  <c r="P193" i="2" s="1"/>
  <c r="P242" i="2" s="1"/>
  <c r="P219" i="2"/>
  <c r="P189" i="2" s="1"/>
  <c r="P411" i="2" s="1"/>
  <c r="P217" i="2"/>
  <c r="P187" i="2" s="1"/>
  <c r="P409" i="2" s="1"/>
  <c r="P216" i="2"/>
  <c r="P186" i="2" s="1"/>
  <c r="P218" i="2"/>
  <c r="P188" i="2" s="1"/>
  <c r="P392" i="2" s="1"/>
  <c r="P214" i="2"/>
  <c r="P184" i="2" s="1"/>
  <c r="P233" i="2" s="1"/>
  <c r="P221" i="2"/>
  <c r="P191" i="2" s="1"/>
  <c r="P215" i="2"/>
  <c r="P185" i="2" s="1"/>
  <c r="P407" i="2" s="1"/>
  <c r="P222" i="2"/>
  <c r="P192" i="2" s="1"/>
  <c r="P241" i="2" s="1"/>
  <c r="P220" i="2"/>
  <c r="P190" i="2" s="1"/>
  <c r="P224" i="2"/>
  <c r="P194" i="2" s="1"/>
  <c r="S11" i="18"/>
  <c r="S105" i="18"/>
  <c r="S193" i="18"/>
  <c r="P62" i="3"/>
  <c r="S11" i="19"/>
  <c r="S105" i="19"/>
  <c r="S193" i="19"/>
  <c r="R7" i="2"/>
  <c r="Q8" i="19"/>
  <c r="Q8" i="18"/>
  <c r="T1" i="17"/>
  <c r="T50" i="17" s="1"/>
  <c r="T1" i="18"/>
  <c r="T1" i="19"/>
  <c r="Q304" i="2"/>
  <c r="Q320" i="2" s="1"/>
  <c r="J247" i="2"/>
  <c r="M47" i="17"/>
  <c r="M45" i="17"/>
  <c r="Q8" i="3"/>
  <c r="Q303" i="2"/>
  <c r="Q319" i="2" s="1"/>
  <c r="Q309" i="2"/>
  <c r="Q325" i="2" s="1"/>
  <c r="Q8" i="9"/>
  <c r="Q8" i="17"/>
  <c r="Q50" i="2"/>
  <c r="Q65" i="2" s="1"/>
  <c r="P58" i="2"/>
  <c r="T87" i="2"/>
  <c r="T1" i="9"/>
  <c r="T177" i="2"/>
  <c r="T173" i="2"/>
  <c r="T171" i="2"/>
  <c r="T175" i="2"/>
  <c r="T169" i="2"/>
  <c r="T178" i="2"/>
  <c r="T170" i="2"/>
  <c r="T168" i="2"/>
  <c r="T172" i="2"/>
  <c r="T174" i="2"/>
  <c r="T179" i="2"/>
  <c r="T176" i="2"/>
  <c r="T30" i="2"/>
  <c r="T27" i="2"/>
  <c r="T24" i="2"/>
  <c r="T28" i="2"/>
  <c r="T31" i="2"/>
  <c r="T21" i="2"/>
  <c r="T20" i="2"/>
  <c r="T25" i="2"/>
  <c r="T23" i="2"/>
  <c r="T22" i="2"/>
  <c r="T26" i="2"/>
  <c r="T29" i="2"/>
  <c r="Q44" i="2"/>
  <c r="Q59" i="2" s="1"/>
  <c r="Q6" i="2"/>
  <c r="Q47" i="2"/>
  <c r="Q62" i="2" s="1"/>
  <c r="Q302" i="2"/>
  <c r="Q318" i="2" s="1"/>
  <c r="Q46" i="2"/>
  <c r="Q61" i="2" s="1"/>
  <c r="Q48" i="2"/>
  <c r="Q63" i="2" s="1"/>
  <c r="Q52" i="2"/>
  <c r="Q67" i="2" s="1"/>
  <c r="Q312" i="2"/>
  <c r="R316" i="2" s="1"/>
  <c r="Q51" i="2"/>
  <c r="Q97" i="2" s="1"/>
  <c r="Q145" i="10" s="1"/>
  <c r="Q49" i="2"/>
  <c r="Q64" i="2" s="1"/>
  <c r="Q310" i="2"/>
  <c r="Q326" i="2" s="1"/>
  <c r="Q305" i="2"/>
  <c r="Q321" i="2" s="1"/>
  <c r="Q301" i="2"/>
  <c r="Q317" i="2" s="1"/>
  <c r="Q45" i="2"/>
  <c r="Q60" i="2" s="1"/>
  <c r="Q308" i="2"/>
  <c r="Q324" i="2" s="1"/>
  <c r="Q53" i="2"/>
  <c r="Q68" i="2" s="1"/>
  <c r="Q311" i="2"/>
  <c r="Q327" i="2" s="1"/>
  <c r="Q55" i="2"/>
  <c r="Q70" i="2" s="1"/>
  <c r="Q307" i="2"/>
  <c r="Q323" i="2" s="1"/>
  <c r="Q54" i="2"/>
  <c r="Q69" i="2" s="1"/>
  <c r="P60" i="3"/>
  <c r="P58" i="3"/>
  <c r="P56" i="3"/>
  <c r="S193" i="3"/>
  <c r="T1" i="3"/>
  <c r="S105" i="3"/>
  <c r="Q68" i="3"/>
  <c r="T276" i="2"/>
  <c r="T275" i="2"/>
  <c r="T274" i="2"/>
  <c r="T273" i="2"/>
  <c r="T272" i="2"/>
  <c r="T271" i="2"/>
  <c r="T270" i="2"/>
  <c r="T269" i="2"/>
  <c r="T268" i="2"/>
  <c r="T267" i="2"/>
  <c r="T277" i="2"/>
  <c r="T252" i="2"/>
  <c r="P89" i="2"/>
  <c r="T41" i="2"/>
  <c r="R109" i="1"/>
  <c r="R127" i="1" s="1"/>
  <c r="R26" i="1"/>
  <c r="R75" i="1" s="1"/>
  <c r="U1" i="2"/>
  <c r="R102" i="1"/>
  <c r="Q75" i="1"/>
  <c r="R8" i="1"/>
  <c r="S1" i="1"/>
  <c r="R99" i="1"/>
  <c r="Q280" i="12" l="1"/>
  <c r="Q282" i="14"/>
  <c r="Q282" i="10"/>
  <c r="R363" i="2"/>
  <c r="R288" i="10" s="1"/>
  <c r="R258" i="2"/>
  <c r="P267" i="2"/>
  <c r="P272" i="2"/>
  <c r="P268" i="2"/>
  <c r="P271" i="2"/>
  <c r="P269" i="2"/>
  <c r="P277" i="2"/>
  <c r="P270" i="2"/>
  <c r="P275" i="2"/>
  <c r="P274" i="2"/>
  <c r="P273" i="2"/>
  <c r="P276" i="2"/>
  <c r="R270" i="10"/>
  <c r="T193" i="20"/>
  <c r="R270" i="12"/>
  <c r="Q283" i="10"/>
  <c r="R266" i="12"/>
  <c r="R360" i="2"/>
  <c r="R267" i="10"/>
  <c r="Q285" i="10"/>
  <c r="Q289" i="14"/>
  <c r="Q285" i="14"/>
  <c r="Q380" i="2"/>
  <c r="Q305" i="12" s="1"/>
  <c r="R354" i="2"/>
  <c r="R279" i="10" s="1"/>
  <c r="R359" i="2"/>
  <c r="R375" i="2" s="1"/>
  <c r="S336" i="2"/>
  <c r="S261" i="14" s="1"/>
  <c r="R262" i="10"/>
  <c r="R262" i="12"/>
  <c r="R268" i="14"/>
  <c r="Q259" i="2"/>
  <c r="R72" i="19"/>
  <c r="R355" i="2"/>
  <c r="R371" i="2" s="1"/>
  <c r="S105" i="20"/>
  <c r="S344" i="2"/>
  <c r="S269" i="10" s="1"/>
  <c r="Q374" i="2"/>
  <c r="Q299" i="10" s="1"/>
  <c r="Q279" i="14"/>
  <c r="Q279" i="10"/>
  <c r="R267" i="12"/>
  <c r="Q283" i="14"/>
  <c r="R266" i="14"/>
  <c r="Q284" i="12"/>
  <c r="Q375" i="2"/>
  <c r="Q300" i="14" s="1"/>
  <c r="Q370" i="2"/>
  <c r="Q295" i="10" s="1"/>
  <c r="R272" i="10"/>
  <c r="R272" i="12"/>
  <c r="R358" i="2"/>
  <c r="R283" i="12" s="1"/>
  <c r="R265" i="12"/>
  <c r="R265" i="14"/>
  <c r="R269" i="14"/>
  <c r="R365" i="2"/>
  <c r="R290" i="12" s="1"/>
  <c r="Q66" i="3"/>
  <c r="R66" i="19"/>
  <c r="Q70" i="3"/>
  <c r="R66" i="18"/>
  <c r="R356" i="2"/>
  <c r="R281" i="14" s="1"/>
  <c r="R68" i="18"/>
  <c r="S346" i="2"/>
  <c r="S271" i="10" s="1"/>
  <c r="R361" i="2"/>
  <c r="R286" i="14" s="1"/>
  <c r="R70" i="18"/>
  <c r="R268" i="10"/>
  <c r="R362" i="2"/>
  <c r="R378" i="2" s="1"/>
  <c r="R269" i="10"/>
  <c r="R335" i="2"/>
  <c r="R68" i="3" s="1"/>
  <c r="Q284" i="10"/>
  <c r="S339" i="2"/>
  <c r="S264" i="10" s="1"/>
  <c r="R263" i="14"/>
  <c r="S340" i="2"/>
  <c r="S265" i="12" s="1"/>
  <c r="R263" i="10"/>
  <c r="Q260" i="12"/>
  <c r="Q68" i="13" s="1"/>
  <c r="R110" i="21"/>
  <c r="R82" i="18" s="1"/>
  <c r="Q260" i="10"/>
  <c r="Q70" i="11" s="1"/>
  <c r="S48" i="21"/>
  <c r="S64" i="21" s="1"/>
  <c r="R68" i="19"/>
  <c r="S49" i="21"/>
  <c r="S65" i="21" s="1"/>
  <c r="S55" i="21"/>
  <c r="S71" i="21" s="1"/>
  <c r="T331" i="2"/>
  <c r="Q260" i="14"/>
  <c r="Q70" i="15" s="1"/>
  <c r="P166" i="14"/>
  <c r="P161" i="14"/>
  <c r="S110" i="21"/>
  <c r="Q377" i="2"/>
  <c r="Q286" i="10"/>
  <c r="Q286" i="14"/>
  <c r="Q286" i="12"/>
  <c r="P301" i="12"/>
  <c r="P301" i="10"/>
  <c r="P301" i="14"/>
  <c r="T100" i="21"/>
  <c r="T118" i="21" s="1"/>
  <c r="T134" i="21" s="1"/>
  <c r="T95" i="21"/>
  <c r="T113" i="21" s="1"/>
  <c r="T129" i="21" s="1"/>
  <c r="T103" i="21"/>
  <c r="T121" i="21" s="1"/>
  <c r="T137" i="21" s="1"/>
  <c r="T98" i="21"/>
  <c r="T116" i="21" s="1"/>
  <c r="T132" i="21" s="1"/>
  <c r="T93" i="21"/>
  <c r="T111" i="21" s="1"/>
  <c r="T127" i="21" s="1"/>
  <c r="T101" i="21"/>
  <c r="T119" i="21" s="1"/>
  <c r="T135" i="21" s="1"/>
  <c r="T96" i="21"/>
  <c r="T114" i="21" s="1"/>
  <c r="T130" i="21" s="1"/>
  <c r="T104" i="21"/>
  <c r="T122" i="21" s="1"/>
  <c r="T99" i="21"/>
  <c r="T117" i="21" s="1"/>
  <c r="T133" i="21" s="1"/>
  <c r="T97" i="21"/>
  <c r="T115" i="21" s="1"/>
  <c r="T131" i="21" s="1"/>
  <c r="T94" i="21"/>
  <c r="T112" i="21" s="1"/>
  <c r="T102" i="21"/>
  <c r="T120" i="21" s="1"/>
  <c r="T136" i="21" s="1"/>
  <c r="T38" i="21"/>
  <c r="T56" i="21" s="1"/>
  <c r="T34" i="21"/>
  <c r="T37" i="21"/>
  <c r="T55" i="21" s="1"/>
  <c r="T71" i="21" s="1"/>
  <c r="T35" i="21"/>
  <c r="T126" i="21"/>
  <c r="T33" i="21"/>
  <c r="T51" i="21" s="1"/>
  <c r="T67" i="21" s="1"/>
  <c r="T31" i="21"/>
  <c r="T29" i="21"/>
  <c r="T47" i="21" s="1"/>
  <c r="T63" i="21" s="1"/>
  <c r="T27" i="21"/>
  <c r="T336" i="2" s="1"/>
  <c r="T36" i="21"/>
  <c r="T54" i="21" s="1"/>
  <c r="T70" i="21" s="1"/>
  <c r="T30" i="21"/>
  <c r="T339" i="2" s="1"/>
  <c r="T32" i="21"/>
  <c r="T50" i="21" s="1"/>
  <c r="T66" i="21" s="1"/>
  <c r="T28" i="21"/>
  <c r="T60" i="21"/>
  <c r="P305" i="10"/>
  <c r="P305" i="12"/>
  <c r="P305" i="14"/>
  <c r="S338" i="2"/>
  <c r="S343" i="2"/>
  <c r="R264" i="14"/>
  <c r="R264" i="12"/>
  <c r="R264" i="10"/>
  <c r="R357" i="2"/>
  <c r="P66" i="15"/>
  <c r="P72" i="15"/>
  <c r="P70" i="15"/>
  <c r="P68" i="15"/>
  <c r="P278" i="12"/>
  <c r="P278" i="10"/>
  <c r="P296" i="10"/>
  <c r="P296" i="12"/>
  <c r="P296" i="14"/>
  <c r="S53" i="21"/>
  <c r="S69" i="21" s="1"/>
  <c r="R379" i="2"/>
  <c r="R288" i="12"/>
  <c r="R288" i="14"/>
  <c r="Q378" i="2"/>
  <c r="Q287" i="12"/>
  <c r="Q287" i="10"/>
  <c r="Q287" i="14"/>
  <c r="P340" i="14"/>
  <c r="S26" i="21"/>
  <c r="S45" i="21"/>
  <c r="S342" i="2"/>
  <c r="S341" i="2"/>
  <c r="Q296" i="12"/>
  <c r="Q296" i="14"/>
  <c r="Q296" i="10"/>
  <c r="P300" i="10"/>
  <c r="P300" i="12"/>
  <c r="P300" i="14"/>
  <c r="P302" i="10"/>
  <c r="P302" i="12"/>
  <c r="P302" i="14"/>
  <c r="R7" i="9"/>
  <c r="R7" i="21"/>
  <c r="R7" i="20"/>
  <c r="R376" i="2"/>
  <c r="R285" i="14"/>
  <c r="R285" i="12"/>
  <c r="R285" i="10"/>
  <c r="S125" i="21"/>
  <c r="P70" i="11"/>
  <c r="P72" i="11"/>
  <c r="P68" i="11"/>
  <c r="P66" i="11"/>
  <c r="Q304" i="10"/>
  <c r="Q304" i="12"/>
  <c r="Q304" i="14"/>
  <c r="R62" i="21"/>
  <c r="R59" i="21" s="1"/>
  <c r="R44" i="21"/>
  <c r="Q353" i="2"/>
  <c r="P304" i="12"/>
  <c r="P304" i="10"/>
  <c r="P304" i="14"/>
  <c r="U330" i="2"/>
  <c r="U332" i="2"/>
  <c r="U1" i="21"/>
  <c r="U199" i="2"/>
  <c r="U207" i="2"/>
  <c r="U202" i="2"/>
  <c r="U205" i="2"/>
  <c r="U200" i="2"/>
  <c r="U208" i="2"/>
  <c r="U203" i="2"/>
  <c r="U198" i="2"/>
  <c r="U206" i="2"/>
  <c r="U201" i="2"/>
  <c r="U209" i="2"/>
  <c r="U204" i="2"/>
  <c r="U1" i="20"/>
  <c r="Q6" i="21"/>
  <c r="Q6" i="20"/>
  <c r="S92" i="21"/>
  <c r="Q372" i="2"/>
  <c r="Q281" i="14"/>
  <c r="Q281" i="10"/>
  <c r="Q281" i="12"/>
  <c r="R370" i="2"/>
  <c r="Q82" i="19"/>
  <c r="Q76" i="19"/>
  <c r="Q80" i="19"/>
  <c r="Q78" i="19"/>
  <c r="P82" i="3"/>
  <c r="P77" i="20"/>
  <c r="P81" i="20"/>
  <c r="P78" i="3"/>
  <c r="P79" i="20"/>
  <c r="P77" i="18"/>
  <c r="P79" i="18"/>
  <c r="P81" i="18"/>
  <c r="P77" i="19"/>
  <c r="P79" i="19"/>
  <c r="P76" i="3"/>
  <c r="P80" i="3"/>
  <c r="P81" i="19"/>
  <c r="R294" i="12"/>
  <c r="R294" i="14"/>
  <c r="R294" i="10"/>
  <c r="Q301" i="14"/>
  <c r="Q301" i="10"/>
  <c r="Q301" i="12"/>
  <c r="S345" i="2"/>
  <c r="R271" i="12"/>
  <c r="R271" i="14"/>
  <c r="R271" i="10"/>
  <c r="R364" i="2"/>
  <c r="P295" i="12"/>
  <c r="P295" i="10"/>
  <c r="P295" i="14"/>
  <c r="P368" i="2"/>
  <c r="Q298" i="10"/>
  <c r="Q298" i="14"/>
  <c r="Q298" i="12"/>
  <c r="P298" i="10"/>
  <c r="P298" i="12"/>
  <c r="P298" i="14"/>
  <c r="P299" i="12"/>
  <c r="P299" i="10"/>
  <c r="P299" i="14"/>
  <c r="S347" i="2"/>
  <c r="S337" i="2"/>
  <c r="Q294" i="14"/>
  <c r="Q294" i="12"/>
  <c r="Q294" i="10"/>
  <c r="P297" i="12"/>
  <c r="P297" i="10"/>
  <c r="P297" i="14"/>
  <c r="P303" i="12"/>
  <c r="P303" i="10"/>
  <c r="P303" i="14"/>
  <c r="P70" i="13"/>
  <c r="P72" i="13"/>
  <c r="P66" i="13"/>
  <c r="P68" i="13"/>
  <c r="P278" i="14"/>
  <c r="P159" i="14"/>
  <c r="P164" i="14"/>
  <c r="P158" i="14"/>
  <c r="P331" i="14"/>
  <c r="P167" i="14"/>
  <c r="P317" i="14"/>
  <c r="P319" i="14"/>
  <c r="P314" i="14"/>
  <c r="P335" i="14"/>
  <c r="P334" i="14"/>
  <c r="P333" i="14"/>
  <c r="Q319" i="10"/>
  <c r="Q164" i="10"/>
  <c r="Q337" i="10"/>
  <c r="P329" i="10"/>
  <c r="P101" i="11" s="1"/>
  <c r="P311" i="10"/>
  <c r="P85" i="11" s="1"/>
  <c r="P341" i="14"/>
  <c r="P339" i="14"/>
  <c r="P320" i="14"/>
  <c r="P315" i="14"/>
  <c r="P163" i="14"/>
  <c r="P18" i="11"/>
  <c r="P20" i="11"/>
  <c r="P16" i="11"/>
  <c r="P22" i="11"/>
  <c r="P165" i="14"/>
  <c r="P137" i="14"/>
  <c r="P16" i="15" s="1"/>
  <c r="P157" i="10"/>
  <c r="Q145" i="14"/>
  <c r="Q164" i="14" s="1"/>
  <c r="Q145" i="12"/>
  <c r="P336" i="14"/>
  <c r="P323" i="14"/>
  <c r="P315" i="12"/>
  <c r="P160" i="12"/>
  <c r="P333" i="12"/>
  <c r="P341" i="12"/>
  <c r="P168" i="12"/>
  <c r="P323" i="12"/>
  <c r="P166" i="12"/>
  <c r="P321" i="12"/>
  <c r="P339" i="12"/>
  <c r="P336" i="12"/>
  <c r="P318" i="12"/>
  <c r="P163" i="12"/>
  <c r="P338" i="12"/>
  <c r="P165" i="12"/>
  <c r="P320" i="12"/>
  <c r="P335" i="12"/>
  <c r="P317" i="12"/>
  <c r="P162" i="12"/>
  <c r="P316" i="12"/>
  <c r="P161" i="12"/>
  <c r="P334" i="12"/>
  <c r="P322" i="12"/>
  <c r="P340" i="12"/>
  <c r="P167" i="12"/>
  <c r="P164" i="12"/>
  <c r="P337" i="12"/>
  <c r="P319" i="12"/>
  <c r="P314" i="12"/>
  <c r="P332" i="12"/>
  <c r="P159" i="12"/>
  <c r="P158" i="12"/>
  <c r="P313" i="12"/>
  <c r="P331" i="12"/>
  <c r="P137" i="12"/>
  <c r="Q220" i="2"/>
  <c r="Q190" i="2" s="1"/>
  <c r="P236" i="2"/>
  <c r="P397" i="2"/>
  <c r="P406" i="2"/>
  <c r="P388" i="2"/>
  <c r="P398" i="2"/>
  <c r="P414" i="2"/>
  <c r="P395" i="2"/>
  <c r="P238" i="2"/>
  <c r="P244" i="2"/>
  <c r="P390" i="2"/>
  <c r="P389" i="2"/>
  <c r="P410" i="2"/>
  <c r="P405" i="2"/>
  <c r="P234" i="2"/>
  <c r="P237" i="2"/>
  <c r="P394" i="2"/>
  <c r="P391" i="2"/>
  <c r="P412" i="2"/>
  <c r="P415" i="2"/>
  <c r="R8" i="2"/>
  <c r="R306" i="2" s="1"/>
  <c r="R322" i="2" s="1"/>
  <c r="P239" i="2"/>
  <c r="P197" i="2"/>
  <c r="P416" i="2"/>
  <c r="P235" i="2"/>
  <c r="P243" i="2"/>
  <c r="P408" i="2"/>
  <c r="P396" i="2"/>
  <c r="P413" i="2"/>
  <c r="P240" i="2"/>
  <c r="P393" i="2"/>
  <c r="T254" i="2"/>
  <c r="R255" i="2"/>
  <c r="T257" i="2"/>
  <c r="P256" i="2"/>
  <c r="S262" i="2"/>
  <c r="T262" i="2"/>
  <c r="R261" i="2"/>
  <c r="Q257" i="2"/>
  <c r="P252" i="2"/>
  <c r="S257" i="2"/>
  <c r="T256" i="2"/>
  <c r="T261" i="2"/>
  <c r="P257" i="2"/>
  <c r="S260" i="2"/>
  <c r="Q256" i="2"/>
  <c r="T251" i="2"/>
  <c r="T255" i="2"/>
  <c r="T260" i="2"/>
  <c r="T258" i="2"/>
  <c r="T259" i="2"/>
  <c r="T253" i="2"/>
  <c r="T266" i="2"/>
  <c r="T265" i="2" s="1"/>
  <c r="P254" i="2"/>
  <c r="S252" i="2"/>
  <c r="Q260" i="2"/>
  <c r="R7" i="17"/>
  <c r="T105" i="18"/>
  <c r="T11" i="18"/>
  <c r="T193" i="18"/>
  <c r="R7" i="3"/>
  <c r="Q6" i="17"/>
  <c r="Q6" i="18"/>
  <c r="Q6" i="19"/>
  <c r="J172" i="10"/>
  <c r="Q266" i="2"/>
  <c r="Q265" i="2" s="1"/>
  <c r="R266" i="2"/>
  <c r="R265" i="2" s="1"/>
  <c r="R253" i="2"/>
  <c r="P258" i="2"/>
  <c r="R256" i="2"/>
  <c r="S259" i="2"/>
  <c r="R7" i="19"/>
  <c r="R7" i="18"/>
  <c r="U1" i="17"/>
  <c r="U50" i="17" s="1"/>
  <c r="U1" i="19"/>
  <c r="U1" i="18"/>
  <c r="P255" i="2"/>
  <c r="Q251" i="2"/>
  <c r="S254" i="2"/>
  <c r="J172" i="12"/>
  <c r="Q254" i="2"/>
  <c r="T11" i="19"/>
  <c r="T105" i="19"/>
  <c r="T193" i="19"/>
  <c r="R259" i="2"/>
  <c r="P260" i="2"/>
  <c r="P262" i="2"/>
  <c r="Q253" i="2"/>
  <c r="Q262" i="2"/>
  <c r="R262" i="2"/>
  <c r="S253" i="2"/>
  <c r="R251" i="2"/>
  <c r="P261" i="2"/>
  <c r="P259" i="2"/>
  <c r="Q261" i="2"/>
  <c r="R252" i="2"/>
  <c r="S266" i="2"/>
  <c r="S265" i="2" s="1"/>
  <c r="S256" i="2"/>
  <c r="S261" i="2"/>
  <c r="S251" i="2"/>
  <c r="R257" i="2"/>
  <c r="P251" i="2"/>
  <c r="P253" i="2"/>
  <c r="Q252" i="2"/>
  <c r="R260" i="2"/>
  <c r="S258" i="2"/>
  <c r="S255" i="2"/>
  <c r="J172" i="14"/>
  <c r="P266" i="2"/>
  <c r="P265" i="2" s="1"/>
  <c r="Q255" i="2"/>
  <c r="Q258" i="2"/>
  <c r="R254" i="2"/>
  <c r="P182" i="2"/>
  <c r="P20" i="3" s="1"/>
  <c r="P22" i="18"/>
  <c r="P20" i="18"/>
  <c r="P18" i="18"/>
  <c r="P157" i="18" s="1"/>
  <c r="P16" i="18"/>
  <c r="Q100" i="2"/>
  <c r="Q148" i="10" s="1"/>
  <c r="Q96" i="2"/>
  <c r="Q144" i="10" s="1"/>
  <c r="Q315" i="2"/>
  <c r="Q93" i="2"/>
  <c r="Q141" i="10" s="1"/>
  <c r="Q91" i="2"/>
  <c r="Q139" i="10" s="1"/>
  <c r="Q99" i="2"/>
  <c r="Q147" i="10" s="1"/>
  <c r="Q101" i="2"/>
  <c r="Q149" i="10" s="1"/>
  <c r="Q98" i="2"/>
  <c r="Q146" i="10" s="1"/>
  <c r="Q94" i="2"/>
  <c r="Q142" i="10" s="1"/>
  <c r="U87" i="2"/>
  <c r="U1" i="9"/>
  <c r="U171" i="2"/>
  <c r="U175" i="2"/>
  <c r="U179" i="2"/>
  <c r="U169" i="2"/>
  <c r="U178" i="2"/>
  <c r="U172" i="2"/>
  <c r="U170" i="2"/>
  <c r="U168" i="2"/>
  <c r="U174" i="2"/>
  <c r="U176" i="2"/>
  <c r="U177" i="2"/>
  <c r="U173" i="2"/>
  <c r="U25" i="2"/>
  <c r="U29" i="2"/>
  <c r="U26" i="2"/>
  <c r="U20" i="2"/>
  <c r="U31" i="2"/>
  <c r="U22" i="2"/>
  <c r="U30" i="2"/>
  <c r="U27" i="2"/>
  <c r="U21" i="2"/>
  <c r="U24" i="2"/>
  <c r="U28" i="2"/>
  <c r="U23" i="2"/>
  <c r="Q300" i="2"/>
  <c r="Q43" i="2"/>
  <c r="Q95" i="2"/>
  <c r="Q143" i="10" s="1"/>
  <c r="Q90" i="2"/>
  <c r="Q138" i="10" s="1"/>
  <c r="Q66" i="2"/>
  <c r="Q92" i="2"/>
  <c r="Q140" i="10" s="1"/>
  <c r="Q6" i="3"/>
  <c r="Q6" i="9"/>
  <c r="T193" i="3"/>
  <c r="U1" i="3"/>
  <c r="R72" i="3"/>
  <c r="R66" i="3"/>
  <c r="T105" i="3"/>
  <c r="U277" i="2"/>
  <c r="U276" i="2"/>
  <c r="U273" i="2"/>
  <c r="U269" i="2"/>
  <c r="U272" i="2"/>
  <c r="U268" i="2"/>
  <c r="U275" i="2"/>
  <c r="U271" i="2"/>
  <c r="U267" i="2"/>
  <c r="U274" i="2"/>
  <c r="U270" i="2"/>
  <c r="U266" i="2"/>
  <c r="U260" i="2"/>
  <c r="U256" i="2"/>
  <c r="U252" i="2"/>
  <c r="U259" i="2"/>
  <c r="U255" i="2"/>
  <c r="U251" i="2"/>
  <c r="U262" i="2"/>
  <c r="U258" i="2"/>
  <c r="U257" i="2"/>
  <c r="U254" i="2"/>
  <c r="U253" i="2"/>
  <c r="U261" i="2"/>
  <c r="U41" i="2"/>
  <c r="S109" i="1"/>
  <c r="S127" i="1" s="1"/>
  <c r="S26" i="1"/>
  <c r="V1" i="2"/>
  <c r="S102" i="1"/>
  <c r="T1" i="1"/>
  <c r="S78" i="1"/>
  <c r="S99" i="1" s="1"/>
  <c r="S8" i="1"/>
  <c r="Q305" i="10" l="1"/>
  <c r="S362" i="2"/>
  <c r="P201" i="14"/>
  <c r="P199" i="14"/>
  <c r="P194" i="14"/>
  <c r="P197" i="14"/>
  <c r="P196" i="14"/>
  <c r="P200" i="14"/>
  <c r="P193" i="14"/>
  <c r="P202" i="14"/>
  <c r="P192" i="14"/>
  <c r="P198" i="14"/>
  <c r="P195" i="14"/>
  <c r="R186" i="10"/>
  <c r="P196" i="10"/>
  <c r="P195" i="10"/>
  <c r="P202" i="10"/>
  <c r="P194" i="10"/>
  <c r="P201" i="10"/>
  <c r="P193" i="10"/>
  <c r="P200" i="10"/>
  <c r="P192" i="10"/>
  <c r="P199" i="10"/>
  <c r="P198" i="10"/>
  <c r="P197" i="10"/>
  <c r="U179" i="12"/>
  <c r="P202" i="12"/>
  <c r="P197" i="12"/>
  <c r="P194" i="12"/>
  <c r="P193" i="12"/>
  <c r="P199" i="12"/>
  <c r="P195" i="12"/>
  <c r="P198" i="12"/>
  <c r="P196" i="12"/>
  <c r="P201" i="12"/>
  <c r="P192" i="12"/>
  <c r="P200" i="12"/>
  <c r="U193" i="20"/>
  <c r="Q295" i="14"/>
  <c r="Q305" i="14"/>
  <c r="R281" i="12"/>
  <c r="Q295" i="12"/>
  <c r="S265" i="14"/>
  <c r="R281" i="10"/>
  <c r="R49" i="2"/>
  <c r="R64" i="2" s="1"/>
  <c r="T180" i="10"/>
  <c r="S191" i="12"/>
  <c r="S190" i="12" s="1"/>
  <c r="R78" i="18"/>
  <c r="V191" i="12"/>
  <c r="V190" i="12" s="1"/>
  <c r="R80" i="18"/>
  <c r="R279" i="12"/>
  <c r="R279" i="14"/>
  <c r="R284" i="10"/>
  <c r="R284" i="14"/>
  <c r="R284" i="12"/>
  <c r="R50" i="2"/>
  <c r="R65" i="2" s="1"/>
  <c r="R183" i="12"/>
  <c r="R8" i="3"/>
  <c r="T343" i="2"/>
  <c r="T184" i="12"/>
  <c r="R280" i="14"/>
  <c r="V178" i="12"/>
  <c r="R280" i="10"/>
  <c r="Q191" i="12"/>
  <c r="Q190" i="12" s="1"/>
  <c r="R280" i="12"/>
  <c r="U185" i="12"/>
  <c r="R310" i="2"/>
  <c r="R326" i="2" s="1"/>
  <c r="R8" i="18"/>
  <c r="R76" i="18"/>
  <c r="S176" i="12"/>
  <c r="R374" i="2"/>
  <c r="R299" i="10" s="1"/>
  <c r="U177" i="12"/>
  <c r="T186" i="12"/>
  <c r="R304" i="2"/>
  <c r="R320" i="2" s="1"/>
  <c r="R8" i="9"/>
  <c r="R47" i="2"/>
  <c r="R62" i="2" s="1"/>
  <c r="R46" i="2"/>
  <c r="R61" i="2" s="1"/>
  <c r="R8" i="19"/>
  <c r="R45" i="2"/>
  <c r="R60" i="2" s="1"/>
  <c r="R54" i="2"/>
  <c r="R69" i="2" s="1"/>
  <c r="R307" i="2"/>
  <c r="R323" i="2" s="1"/>
  <c r="R55" i="2"/>
  <c r="R70" i="2" s="1"/>
  <c r="S354" i="2"/>
  <c r="R8" i="17"/>
  <c r="P186" i="12"/>
  <c r="P183" i="12"/>
  <c r="S7" i="2"/>
  <c r="S7" i="19" s="1"/>
  <c r="R44" i="2"/>
  <c r="R59" i="2" s="1"/>
  <c r="R309" i="2"/>
  <c r="R325" i="2" s="1"/>
  <c r="R312" i="2"/>
  <c r="S316" i="2" s="1"/>
  <c r="R51" i="2"/>
  <c r="R66" i="2" s="1"/>
  <c r="S261" i="12"/>
  <c r="Q185" i="12"/>
  <c r="Q184" i="12"/>
  <c r="R302" i="2"/>
  <c r="R318" i="2" s="1"/>
  <c r="R308" i="2"/>
  <c r="R324" i="2" s="1"/>
  <c r="R303" i="2"/>
  <c r="R319" i="2" s="1"/>
  <c r="S261" i="10"/>
  <c r="S185" i="12"/>
  <c r="R184" i="12"/>
  <c r="R311" i="2"/>
  <c r="R327" i="2" s="1"/>
  <c r="S269" i="12"/>
  <c r="S269" i="14"/>
  <c r="Q299" i="12"/>
  <c r="V184" i="10"/>
  <c r="W187" i="10"/>
  <c r="W185" i="10"/>
  <c r="W186" i="10"/>
  <c r="W179" i="10"/>
  <c r="W180" i="10"/>
  <c r="W183" i="10"/>
  <c r="W184" i="10"/>
  <c r="W181" i="10"/>
  <c r="W182" i="10"/>
  <c r="W177" i="10"/>
  <c r="W178" i="10"/>
  <c r="W176" i="10"/>
  <c r="W191" i="10"/>
  <c r="W190" i="10" s="1"/>
  <c r="X187" i="10"/>
  <c r="X179" i="10"/>
  <c r="X186" i="10"/>
  <c r="X178" i="10"/>
  <c r="X185" i="10"/>
  <c r="X177" i="10"/>
  <c r="X184" i="10"/>
  <c r="X176" i="10"/>
  <c r="X183" i="10"/>
  <c r="X182" i="10"/>
  <c r="X181" i="10"/>
  <c r="X180" i="10"/>
  <c r="X191" i="10"/>
  <c r="X190" i="10" s="1"/>
  <c r="Y182" i="10"/>
  <c r="Y180" i="10"/>
  <c r="Y191" i="10"/>
  <c r="Y190" i="10" s="1"/>
  <c r="Y187" i="10"/>
  <c r="Y178" i="10"/>
  <c r="Y176" i="10"/>
  <c r="Y185" i="10"/>
  <c r="Y186" i="10"/>
  <c r="Y183" i="10"/>
  <c r="Y181" i="10"/>
  <c r="Y179" i="10"/>
  <c r="Y177" i="10"/>
  <c r="Y184" i="10"/>
  <c r="R305" i="2"/>
  <c r="R321" i="2" s="1"/>
  <c r="V187" i="12"/>
  <c r="W186" i="12"/>
  <c r="W179" i="12"/>
  <c r="W184" i="12"/>
  <c r="W177" i="12"/>
  <c r="W182" i="12"/>
  <c r="W180" i="12"/>
  <c r="W178" i="12"/>
  <c r="W187" i="12"/>
  <c r="W176" i="12"/>
  <c r="W185" i="12"/>
  <c r="W191" i="12"/>
  <c r="W190" i="12" s="1"/>
  <c r="W183" i="12"/>
  <c r="W181" i="12"/>
  <c r="X183" i="12"/>
  <c r="X182" i="12"/>
  <c r="X181" i="12"/>
  <c r="X180" i="12"/>
  <c r="X187" i="12"/>
  <c r="X179" i="12"/>
  <c r="X191" i="12"/>
  <c r="X190" i="12" s="1"/>
  <c r="X186" i="12"/>
  <c r="X178" i="12"/>
  <c r="X185" i="12"/>
  <c r="X177" i="12"/>
  <c r="X184" i="12"/>
  <c r="X176" i="12"/>
  <c r="Y176" i="12"/>
  <c r="Y187" i="12"/>
  <c r="Y185" i="12"/>
  <c r="Y183" i="12"/>
  <c r="Y186" i="12"/>
  <c r="Y191" i="12"/>
  <c r="Y190" i="12" s="1"/>
  <c r="Y181" i="12"/>
  <c r="Y184" i="12"/>
  <c r="Y179" i="12"/>
  <c r="Y182" i="12"/>
  <c r="Y177" i="12"/>
  <c r="Y180" i="12"/>
  <c r="Y178" i="12"/>
  <c r="W187" i="14"/>
  <c r="W180" i="14"/>
  <c r="W182" i="14"/>
  <c r="W183" i="14"/>
  <c r="W186" i="14"/>
  <c r="W178" i="14"/>
  <c r="W179" i="14"/>
  <c r="W181" i="14"/>
  <c r="W176" i="14"/>
  <c r="W184" i="14"/>
  <c r="W177" i="14"/>
  <c r="W191" i="14"/>
  <c r="W190" i="14" s="1"/>
  <c r="W185" i="14"/>
  <c r="X182" i="14"/>
  <c r="X176" i="14"/>
  <c r="X180" i="14"/>
  <c r="X178" i="14"/>
  <c r="X187" i="14"/>
  <c r="X179" i="14"/>
  <c r="X191" i="14"/>
  <c r="X190" i="14" s="1"/>
  <c r="X177" i="14"/>
  <c r="X183" i="14"/>
  <c r="X186" i="14"/>
  <c r="X181" i="14"/>
  <c r="X184" i="14"/>
  <c r="X185" i="14"/>
  <c r="Y184" i="14"/>
  <c r="Y183" i="14"/>
  <c r="Y191" i="14"/>
  <c r="Y190" i="14" s="1"/>
  <c r="Y187" i="14"/>
  <c r="Y182" i="14"/>
  <c r="Y185" i="14"/>
  <c r="Y186" i="14"/>
  <c r="Y181" i="14"/>
  <c r="Y179" i="14"/>
  <c r="Y177" i="14"/>
  <c r="Y180" i="14"/>
  <c r="Y178" i="14"/>
  <c r="Y176" i="14"/>
  <c r="Q300" i="12"/>
  <c r="Q299" i="14"/>
  <c r="R372" i="2"/>
  <c r="R297" i="10" s="1"/>
  <c r="Q300" i="10"/>
  <c r="R290" i="14"/>
  <c r="T337" i="2"/>
  <c r="T262" i="10" s="1"/>
  <c r="T344" i="2"/>
  <c r="T362" i="2" s="1"/>
  <c r="S358" i="2"/>
  <c r="S283" i="14" s="1"/>
  <c r="P18" i="15"/>
  <c r="P157" i="15" s="1"/>
  <c r="S265" i="10"/>
  <c r="R286" i="12"/>
  <c r="R286" i="10"/>
  <c r="R283" i="10"/>
  <c r="R283" i="14"/>
  <c r="R260" i="10"/>
  <c r="R68" i="11" s="1"/>
  <c r="R377" i="2"/>
  <c r="R302" i="10" s="1"/>
  <c r="S364" i="2"/>
  <c r="S289" i="10" s="1"/>
  <c r="S369" i="2"/>
  <c r="S294" i="14" s="1"/>
  <c r="S271" i="12"/>
  <c r="S357" i="2"/>
  <c r="S373" i="2" s="1"/>
  <c r="R290" i="10"/>
  <c r="S271" i="14"/>
  <c r="S264" i="12"/>
  <c r="S264" i="14"/>
  <c r="T178" i="12"/>
  <c r="R186" i="12"/>
  <c r="Q181" i="12"/>
  <c r="V176" i="12"/>
  <c r="T181" i="12"/>
  <c r="R287" i="14"/>
  <c r="R287" i="10"/>
  <c r="R287" i="12"/>
  <c r="Q72" i="13"/>
  <c r="Q66" i="13"/>
  <c r="R353" i="2"/>
  <c r="R77" i="19" s="1"/>
  <c r="R70" i="3"/>
  <c r="Q70" i="13"/>
  <c r="T340" i="2"/>
  <c r="T265" i="14" s="1"/>
  <c r="Q66" i="11"/>
  <c r="Q278" i="10"/>
  <c r="Q78" i="11" s="1"/>
  <c r="R260" i="14"/>
  <c r="R66" i="15" s="1"/>
  <c r="Q68" i="11"/>
  <c r="R260" i="12"/>
  <c r="R66" i="13" s="1"/>
  <c r="Q72" i="11"/>
  <c r="Q278" i="14"/>
  <c r="Q80" i="15" s="1"/>
  <c r="T45" i="21"/>
  <c r="T61" i="21" s="1"/>
  <c r="T53" i="21"/>
  <c r="T69" i="21" s="1"/>
  <c r="T52" i="21"/>
  <c r="T68" i="21" s="1"/>
  <c r="Q72" i="15"/>
  <c r="Q66" i="15"/>
  <c r="Q68" i="15"/>
  <c r="Q278" i="12"/>
  <c r="Q80" i="13" s="1"/>
  <c r="T110" i="21"/>
  <c r="T128" i="21"/>
  <c r="T125" i="21" s="1"/>
  <c r="R303" i="14"/>
  <c r="R303" i="12"/>
  <c r="R303" i="10"/>
  <c r="T264" i="10"/>
  <c r="T264" i="12"/>
  <c r="T264" i="14"/>
  <c r="T357" i="2"/>
  <c r="P183" i="10"/>
  <c r="U179" i="10"/>
  <c r="S183" i="10"/>
  <c r="P76" i="15"/>
  <c r="P78" i="15"/>
  <c r="P82" i="15"/>
  <c r="P80" i="15"/>
  <c r="Q297" i="12"/>
  <c r="Q297" i="10"/>
  <c r="Q297" i="14"/>
  <c r="P76" i="13"/>
  <c r="P80" i="13"/>
  <c r="P82" i="13"/>
  <c r="P78" i="13"/>
  <c r="T48" i="21"/>
  <c r="T64" i="21" s="1"/>
  <c r="T92" i="21"/>
  <c r="T345" i="2"/>
  <c r="T342" i="2"/>
  <c r="T347" i="2"/>
  <c r="Q182" i="10"/>
  <c r="V178" i="10"/>
  <c r="T183" i="10"/>
  <c r="S72" i="18"/>
  <c r="S70" i="18"/>
  <c r="S68" i="18"/>
  <c r="S66" i="18"/>
  <c r="U97" i="21"/>
  <c r="U115" i="21" s="1"/>
  <c r="U131" i="21" s="1"/>
  <c r="U94" i="21"/>
  <c r="U112" i="21" s="1"/>
  <c r="U128" i="21" s="1"/>
  <c r="U100" i="21"/>
  <c r="U118" i="21" s="1"/>
  <c r="U134" i="21" s="1"/>
  <c r="U95" i="21"/>
  <c r="U113" i="21" s="1"/>
  <c r="U129" i="21" s="1"/>
  <c r="U103" i="21"/>
  <c r="U121" i="21" s="1"/>
  <c r="U137" i="21" s="1"/>
  <c r="U98" i="21"/>
  <c r="U116" i="21" s="1"/>
  <c r="U132" i="21" s="1"/>
  <c r="U93" i="21"/>
  <c r="U101" i="21"/>
  <c r="U119" i="21" s="1"/>
  <c r="U135" i="21" s="1"/>
  <c r="U96" i="21"/>
  <c r="U114" i="21" s="1"/>
  <c r="U130" i="21" s="1"/>
  <c r="U104" i="21"/>
  <c r="U122" i="21" s="1"/>
  <c r="U102" i="21"/>
  <c r="U120" i="21" s="1"/>
  <c r="U136" i="21" s="1"/>
  <c r="U99" i="21"/>
  <c r="U117" i="21" s="1"/>
  <c r="U133" i="21" s="1"/>
  <c r="U126" i="21"/>
  <c r="U28" i="21"/>
  <c r="U46" i="21" s="1"/>
  <c r="U62" i="21" s="1"/>
  <c r="U34" i="21"/>
  <c r="U27" i="21"/>
  <c r="U35" i="21"/>
  <c r="U37" i="21"/>
  <c r="U55" i="21" s="1"/>
  <c r="U71" i="21" s="1"/>
  <c r="U31" i="21"/>
  <c r="U33" i="21"/>
  <c r="U38" i="21"/>
  <c r="U29" i="21"/>
  <c r="U30" i="21"/>
  <c r="U36" i="21"/>
  <c r="U32" i="21"/>
  <c r="U60" i="21"/>
  <c r="T26" i="21"/>
  <c r="R300" i="14"/>
  <c r="R300" i="10"/>
  <c r="R300" i="12"/>
  <c r="Q177" i="10"/>
  <c r="V180" i="10"/>
  <c r="T184" i="10"/>
  <c r="P293" i="14"/>
  <c r="S370" i="2"/>
  <c r="S279" i="12"/>
  <c r="S279" i="14"/>
  <c r="S279" i="10"/>
  <c r="T46" i="21"/>
  <c r="T62" i="21" s="1"/>
  <c r="T49" i="21"/>
  <c r="T65" i="21" s="1"/>
  <c r="R304" i="10"/>
  <c r="R304" i="12"/>
  <c r="R304" i="14"/>
  <c r="S263" i="10"/>
  <c r="S263" i="12"/>
  <c r="S263" i="14"/>
  <c r="S356" i="2"/>
  <c r="Q302" i="14"/>
  <c r="Q302" i="10"/>
  <c r="Q302" i="12"/>
  <c r="R182" i="10"/>
  <c r="P176" i="10"/>
  <c r="U187" i="10"/>
  <c r="Q368" i="2"/>
  <c r="S262" i="14"/>
  <c r="S262" i="10"/>
  <c r="S262" i="12"/>
  <c r="S355" i="2"/>
  <c r="P293" i="10"/>
  <c r="S270" i="10"/>
  <c r="S270" i="12"/>
  <c r="S270" i="14"/>
  <c r="S363" i="2"/>
  <c r="Q77" i="18"/>
  <c r="Q81" i="18"/>
  <c r="Q77" i="19"/>
  <c r="Q81" i="19"/>
  <c r="Q79" i="18"/>
  <c r="Q79" i="19"/>
  <c r="Q79" i="20"/>
  <c r="Q77" i="20"/>
  <c r="Q82" i="3"/>
  <c r="Q80" i="3"/>
  <c r="Q76" i="3"/>
  <c r="Q78" i="3"/>
  <c r="Q81" i="20"/>
  <c r="S266" i="10"/>
  <c r="S266" i="12"/>
  <c r="S266" i="14"/>
  <c r="S359" i="2"/>
  <c r="Q303" i="14"/>
  <c r="Q303" i="12"/>
  <c r="Q303" i="10"/>
  <c r="R296" i="14"/>
  <c r="R296" i="10"/>
  <c r="R296" i="12"/>
  <c r="T261" i="14"/>
  <c r="T261" i="12"/>
  <c r="T261" i="10"/>
  <c r="T354" i="2"/>
  <c r="P82" i="11"/>
  <c r="P78" i="11"/>
  <c r="P129" i="11" s="1"/>
  <c r="P80" i="11"/>
  <c r="P76" i="11"/>
  <c r="S76" i="18"/>
  <c r="S80" i="18"/>
  <c r="S78" i="18"/>
  <c r="S82" i="18"/>
  <c r="S335" i="2"/>
  <c r="S70" i="3" s="1"/>
  <c r="T105" i="20"/>
  <c r="S180" i="10"/>
  <c r="Q191" i="10"/>
  <c r="Q190" i="10" s="1"/>
  <c r="U177" i="10"/>
  <c r="R8" i="21"/>
  <c r="R8" i="20"/>
  <c r="S272" i="12"/>
  <c r="S272" i="14"/>
  <c r="S272" i="10"/>
  <c r="S365" i="2"/>
  <c r="P293" i="12"/>
  <c r="R295" i="12"/>
  <c r="R295" i="10"/>
  <c r="R295" i="14"/>
  <c r="U331" i="2"/>
  <c r="R82" i="19"/>
  <c r="R78" i="19"/>
  <c r="R80" i="19"/>
  <c r="R76" i="19"/>
  <c r="S267" i="12"/>
  <c r="S267" i="14"/>
  <c r="S267" i="10"/>
  <c r="S360" i="2"/>
  <c r="T341" i="2"/>
  <c r="T338" i="2"/>
  <c r="T346" i="2"/>
  <c r="V332" i="2"/>
  <c r="V330" i="2"/>
  <c r="V204" i="2"/>
  <c r="V199" i="2"/>
  <c r="V202" i="2"/>
  <c r="V201" i="2"/>
  <c r="V209" i="2"/>
  <c r="V207" i="2"/>
  <c r="V205" i="2"/>
  <c r="V200" i="2"/>
  <c r="V208" i="2"/>
  <c r="V203" i="2"/>
  <c r="V198" i="2"/>
  <c r="V206" i="2"/>
  <c r="V1" i="21"/>
  <c r="V1" i="20"/>
  <c r="S181" i="10"/>
  <c r="Q178" i="10"/>
  <c r="V182" i="10"/>
  <c r="R380" i="2"/>
  <c r="R289" i="12"/>
  <c r="R289" i="14"/>
  <c r="R289" i="10"/>
  <c r="S61" i="21"/>
  <c r="S59" i="21" s="1"/>
  <c r="S44" i="21"/>
  <c r="R297" i="14"/>
  <c r="T186" i="10"/>
  <c r="R176" i="10"/>
  <c r="S378" i="2"/>
  <c r="S287" i="12"/>
  <c r="S287" i="10"/>
  <c r="S287" i="14"/>
  <c r="R301" i="14"/>
  <c r="R301" i="12"/>
  <c r="R301" i="10"/>
  <c r="S70" i="19"/>
  <c r="S72" i="19"/>
  <c r="S66" i="19"/>
  <c r="S68" i="19"/>
  <c r="R373" i="2"/>
  <c r="R282" i="12"/>
  <c r="R282" i="10"/>
  <c r="R282" i="14"/>
  <c r="S268" i="10"/>
  <c r="S268" i="14"/>
  <c r="S268" i="12"/>
  <c r="S361" i="2"/>
  <c r="T268" i="10"/>
  <c r="T268" i="12"/>
  <c r="T268" i="14"/>
  <c r="T361" i="2"/>
  <c r="P99" i="11"/>
  <c r="P22" i="15"/>
  <c r="P161" i="15" s="1"/>
  <c r="P97" i="11"/>
  <c r="P95" i="11"/>
  <c r="P20" i="15"/>
  <c r="P159" i="15" s="1"/>
  <c r="Q315" i="10"/>
  <c r="Q160" i="10"/>
  <c r="Q333" i="10"/>
  <c r="Q312" i="10"/>
  <c r="Q169" i="10"/>
  <c r="Q330" i="10"/>
  <c r="Q137" i="10"/>
  <c r="Q162" i="10"/>
  <c r="Q317" i="10"/>
  <c r="Q335" i="10"/>
  <c r="Q166" i="10"/>
  <c r="Q321" i="10"/>
  <c r="Q339" i="10"/>
  <c r="Q340" i="10"/>
  <c r="Q322" i="10"/>
  <c r="Q167" i="10"/>
  <c r="Q337" i="14"/>
  <c r="P89" i="11"/>
  <c r="Q314" i="10"/>
  <c r="Q159" i="10"/>
  <c r="Q332" i="10"/>
  <c r="Q316" i="10"/>
  <c r="Q334" i="10"/>
  <c r="Q161" i="10"/>
  <c r="Q313" i="10"/>
  <c r="Q158" i="10"/>
  <c r="Q331" i="10"/>
  <c r="Q319" i="14"/>
  <c r="P91" i="11"/>
  <c r="Q338" i="10"/>
  <c r="Q320" i="10"/>
  <c r="Q165" i="10"/>
  <c r="P87" i="11"/>
  <c r="Q341" i="10"/>
  <c r="Q168" i="10"/>
  <c r="Q323" i="10"/>
  <c r="Q336" i="10"/>
  <c r="Q318" i="10"/>
  <c r="Q163" i="10"/>
  <c r="P311" i="14"/>
  <c r="P89" i="15" s="1"/>
  <c r="P157" i="14"/>
  <c r="P40" i="15" s="1"/>
  <c r="P157" i="11"/>
  <c r="P329" i="14"/>
  <c r="P101" i="15" s="1"/>
  <c r="P38" i="11"/>
  <c r="P36" i="11"/>
  <c r="P42" i="11"/>
  <c r="P40" i="11"/>
  <c r="P161" i="11"/>
  <c r="P159" i="11"/>
  <c r="Q140" i="14"/>
  <c r="Q332" i="14" s="1"/>
  <c r="Q140" i="12"/>
  <c r="Q143" i="14"/>
  <c r="Q317" i="14" s="1"/>
  <c r="Q143" i="12"/>
  <c r="Q147" i="14"/>
  <c r="Q321" i="14" s="1"/>
  <c r="Q147" i="12"/>
  <c r="Q148" i="14"/>
  <c r="Q340" i="14" s="1"/>
  <c r="Q148" i="12"/>
  <c r="Q142" i="14"/>
  <c r="Q334" i="14" s="1"/>
  <c r="Q142" i="12"/>
  <c r="Q139" i="14"/>
  <c r="Q313" i="14" s="1"/>
  <c r="Q139" i="12"/>
  <c r="Q146" i="14"/>
  <c r="Q338" i="14" s="1"/>
  <c r="Q146" i="12"/>
  <c r="Q141" i="14"/>
  <c r="Q160" i="14" s="1"/>
  <c r="Q141" i="12"/>
  <c r="Q337" i="12"/>
  <c r="Q319" i="12"/>
  <c r="Q164" i="12"/>
  <c r="Q138" i="14"/>
  <c r="Q169" i="14" s="1"/>
  <c r="Q138" i="12"/>
  <c r="Q149" i="14"/>
  <c r="Q323" i="14" s="1"/>
  <c r="Q149" i="12"/>
  <c r="Q144" i="14"/>
  <c r="Q318" i="14" s="1"/>
  <c r="Q144" i="12"/>
  <c r="P311" i="12"/>
  <c r="P22" i="13"/>
  <c r="P16" i="13"/>
  <c r="P18" i="13"/>
  <c r="P20" i="13"/>
  <c r="P329" i="12"/>
  <c r="P157" i="12"/>
  <c r="Q215" i="2"/>
  <c r="Q185" i="2" s="1"/>
  <c r="Q221" i="2"/>
  <c r="Q191" i="2" s="1"/>
  <c r="Q216" i="2"/>
  <c r="Q186" i="2" s="1"/>
  <c r="Q213" i="2"/>
  <c r="Q183" i="2" s="1"/>
  <c r="Q222" i="2"/>
  <c r="Q192" i="2" s="1"/>
  <c r="Q223" i="2"/>
  <c r="Q193" i="2" s="1"/>
  <c r="Q224" i="2"/>
  <c r="Q194" i="2" s="1"/>
  <c r="Q219" i="2"/>
  <c r="Q189" i="2" s="1"/>
  <c r="Q218" i="2"/>
  <c r="Q188" i="2" s="1"/>
  <c r="Q237" i="2" s="1"/>
  <c r="Q217" i="2"/>
  <c r="Q187" i="2" s="1"/>
  <c r="Q214" i="2"/>
  <c r="Q184" i="2" s="1"/>
  <c r="P16" i="19"/>
  <c r="P22" i="19"/>
  <c r="P161" i="19" s="1"/>
  <c r="P20" i="19"/>
  <c r="P18" i="19"/>
  <c r="P157" i="19" s="1"/>
  <c r="P181" i="12"/>
  <c r="R177" i="12"/>
  <c r="S183" i="12"/>
  <c r="T179" i="12"/>
  <c r="U187" i="12"/>
  <c r="P184" i="12"/>
  <c r="Q178" i="12"/>
  <c r="R181" i="12"/>
  <c r="S187" i="12"/>
  <c r="U186" i="12"/>
  <c r="V182" i="12"/>
  <c r="P182" i="10"/>
  <c r="R177" i="10"/>
  <c r="S178" i="10"/>
  <c r="T181" i="10"/>
  <c r="U185" i="10"/>
  <c r="P181" i="10"/>
  <c r="Q180" i="10"/>
  <c r="R191" i="10"/>
  <c r="R190" i="10" s="1"/>
  <c r="S184" i="10"/>
  <c r="U191" i="10"/>
  <c r="U190" i="10" s="1"/>
  <c r="V179" i="10"/>
  <c r="R53" i="2"/>
  <c r="R52" i="2"/>
  <c r="R6" i="2"/>
  <c r="R301" i="2"/>
  <c r="R317" i="2" s="1"/>
  <c r="R48" i="2"/>
  <c r="P212" i="2"/>
  <c r="Q187" i="12"/>
  <c r="R187" i="12"/>
  <c r="S180" i="12"/>
  <c r="U178" i="12"/>
  <c r="V185" i="12"/>
  <c r="P178" i="12"/>
  <c r="Q183" i="12"/>
  <c r="S186" i="12"/>
  <c r="T176" i="12"/>
  <c r="U180" i="12"/>
  <c r="Q179" i="10"/>
  <c r="R187" i="10"/>
  <c r="S191" i="10"/>
  <c r="S190" i="10" s="1"/>
  <c r="U180" i="10"/>
  <c r="V177" i="10"/>
  <c r="P191" i="10"/>
  <c r="P190" i="10" s="1"/>
  <c r="Q176" i="10"/>
  <c r="S179" i="10"/>
  <c r="T178" i="10"/>
  <c r="U182" i="10"/>
  <c r="Q412" i="2"/>
  <c r="P232" i="2"/>
  <c r="P404" i="2"/>
  <c r="P386" i="2"/>
  <c r="P18" i="3"/>
  <c r="P16" i="3"/>
  <c r="P22" i="3"/>
  <c r="P250" i="2"/>
  <c r="P17" i="17" s="1"/>
  <c r="U11" i="19"/>
  <c r="U105" i="19"/>
  <c r="U193" i="19"/>
  <c r="V1" i="17"/>
  <c r="V50" i="17" s="1"/>
  <c r="V1" i="19"/>
  <c r="V1" i="18"/>
  <c r="Q58" i="3"/>
  <c r="P176" i="12"/>
  <c r="P187" i="12"/>
  <c r="P177" i="12"/>
  <c r="Q179" i="12"/>
  <c r="R191" i="12"/>
  <c r="R190" i="12" s="1"/>
  <c r="R179" i="12"/>
  <c r="S184" i="12"/>
  <c r="T185" i="12"/>
  <c r="T183" i="12"/>
  <c r="U191" i="12"/>
  <c r="U190" i="12" s="1"/>
  <c r="U183" i="12"/>
  <c r="V177" i="12"/>
  <c r="P185" i="12"/>
  <c r="R185" i="12"/>
  <c r="S179" i="12"/>
  <c r="U182" i="12"/>
  <c r="V180" i="12"/>
  <c r="V179" i="12"/>
  <c r="P179" i="12"/>
  <c r="Q176" i="12"/>
  <c r="Q180" i="12"/>
  <c r="R176" i="12"/>
  <c r="R178" i="12"/>
  <c r="S181" i="12"/>
  <c r="T177" i="12"/>
  <c r="T182" i="12"/>
  <c r="U181" i="12"/>
  <c r="V184" i="12"/>
  <c r="V186" i="12"/>
  <c r="P180" i="12"/>
  <c r="R180" i="12"/>
  <c r="T187" i="12"/>
  <c r="P191" i="12"/>
  <c r="P182" i="12"/>
  <c r="Q186" i="12"/>
  <c r="Q177" i="12"/>
  <c r="R182" i="12"/>
  <c r="S177" i="12"/>
  <c r="S182" i="12"/>
  <c r="T180" i="12"/>
  <c r="T191" i="12"/>
  <c r="T190" i="12" s="1"/>
  <c r="U184" i="12"/>
  <c r="V181" i="12"/>
  <c r="V183" i="12"/>
  <c r="Q182" i="12"/>
  <c r="S178" i="12"/>
  <c r="U176" i="12"/>
  <c r="R95" i="2"/>
  <c r="R143" i="10" s="1"/>
  <c r="U105" i="18"/>
  <c r="U11" i="18"/>
  <c r="U193" i="18"/>
  <c r="P184" i="10"/>
  <c r="P185" i="10"/>
  <c r="P179" i="10"/>
  <c r="Q181" i="10"/>
  <c r="Q184" i="10"/>
  <c r="R181" i="10"/>
  <c r="S187" i="10"/>
  <c r="S185" i="10"/>
  <c r="T182" i="10"/>
  <c r="T191" i="10"/>
  <c r="T190" i="10" s="1"/>
  <c r="U186" i="10"/>
  <c r="V187" i="10"/>
  <c r="V181" i="10"/>
  <c r="P187" i="10"/>
  <c r="R183" i="10"/>
  <c r="R178" i="10"/>
  <c r="T179" i="10"/>
  <c r="U183" i="10"/>
  <c r="V183" i="10"/>
  <c r="P177" i="10"/>
  <c r="P186" i="10"/>
  <c r="Q187" i="10"/>
  <c r="R185" i="10"/>
  <c r="R180" i="10"/>
  <c r="S186" i="10"/>
  <c r="S176" i="10"/>
  <c r="T185" i="10"/>
  <c r="U184" i="10"/>
  <c r="U178" i="10"/>
  <c r="V185" i="10"/>
  <c r="V176" i="10"/>
  <c r="Q185" i="10"/>
  <c r="T176" i="10"/>
  <c r="P180" i="10"/>
  <c r="P178" i="10"/>
  <c r="Q186" i="10"/>
  <c r="R184" i="10"/>
  <c r="R179" i="10"/>
  <c r="S177" i="10"/>
  <c r="T187" i="10"/>
  <c r="T177" i="10"/>
  <c r="U176" i="10"/>
  <c r="U181" i="10"/>
  <c r="V191" i="10"/>
  <c r="V190" i="10" s="1"/>
  <c r="Q183" i="10"/>
  <c r="S182" i="10"/>
  <c r="V186" i="10"/>
  <c r="P159" i="3"/>
  <c r="P60" i="18"/>
  <c r="P182" i="14"/>
  <c r="P183" i="14"/>
  <c r="Q184" i="14"/>
  <c r="Q176" i="14"/>
  <c r="P177" i="14"/>
  <c r="P179" i="14"/>
  <c r="R186" i="14"/>
  <c r="R181" i="14"/>
  <c r="R176" i="14"/>
  <c r="R179" i="14"/>
  <c r="S181" i="14"/>
  <c r="S180" i="14"/>
  <c r="S183" i="14"/>
  <c r="T183" i="14"/>
  <c r="T184" i="14"/>
  <c r="T182" i="14"/>
  <c r="U185" i="14"/>
  <c r="U186" i="14"/>
  <c r="U182" i="14"/>
  <c r="V187" i="14"/>
  <c r="V182" i="14"/>
  <c r="V177" i="14"/>
  <c r="V191" i="14"/>
  <c r="V190" i="14" s="1"/>
  <c r="P180" i="14"/>
  <c r="Q179" i="14"/>
  <c r="Q183" i="14"/>
  <c r="Q180" i="14"/>
  <c r="P184" i="14"/>
  <c r="Q186" i="14"/>
  <c r="R182" i="14"/>
  <c r="R177" i="14"/>
  <c r="R191" i="14"/>
  <c r="R190" i="14" s="1"/>
  <c r="S191" i="14"/>
  <c r="S190" i="14" s="1"/>
  <c r="S187" i="14"/>
  <c r="S182" i="14"/>
  <c r="S176" i="14"/>
  <c r="T185" i="14"/>
  <c r="T180" i="14"/>
  <c r="T178" i="14"/>
  <c r="U179" i="14"/>
  <c r="U176" i="14"/>
  <c r="U178" i="14"/>
  <c r="V183" i="14"/>
  <c r="V178" i="14"/>
  <c r="V184" i="14"/>
  <c r="P186" i="14"/>
  <c r="P191" i="14"/>
  <c r="Q181" i="14"/>
  <c r="P178" i="14"/>
  <c r="Q178" i="14"/>
  <c r="Q187" i="14"/>
  <c r="Q182" i="14"/>
  <c r="R178" i="14"/>
  <c r="R184" i="14"/>
  <c r="R187" i="14"/>
  <c r="S178" i="14"/>
  <c r="S186" i="14"/>
  <c r="S179" i="14"/>
  <c r="T191" i="14"/>
  <c r="T190" i="14" s="1"/>
  <c r="T187" i="14"/>
  <c r="T181" i="14"/>
  <c r="T179" i="14"/>
  <c r="U180" i="14"/>
  <c r="U187" i="14"/>
  <c r="U191" i="14"/>
  <c r="U190" i="14" s="1"/>
  <c r="V179" i="14"/>
  <c r="V185" i="14"/>
  <c r="V180" i="14"/>
  <c r="P185" i="14"/>
  <c r="P187" i="14"/>
  <c r="Q177" i="14"/>
  <c r="Q191" i="14"/>
  <c r="Q190" i="14" s="1"/>
  <c r="P181" i="14"/>
  <c r="P176" i="14"/>
  <c r="Q185" i="14"/>
  <c r="R185" i="14"/>
  <c r="R180" i="14"/>
  <c r="R183" i="14"/>
  <c r="S184" i="14"/>
  <c r="S177" i="14"/>
  <c r="S185" i="14"/>
  <c r="T186" i="14"/>
  <c r="T176" i="14"/>
  <c r="T177" i="14"/>
  <c r="U184" i="14"/>
  <c r="U183" i="14"/>
  <c r="U177" i="14"/>
  <c r="U181" i="14"/>
  <c r="V186" i="14"/>
  <c r="V181" i="14"/>
  <c r="V176" i="14"/>
  <c r="P159" i="18"/>
  <c r="P161" i="18"/>
  <c r="Q58" i="2"/>
  <c r="Q62" i="3"/>
  <c r="Q56" i="3"/>
  <c r="V87" i="2"/>
  <c r="V1" i="9"/>
  <c r="V174" i="2"/>
  <c r="V176" i="2"/>
  <c r="V177" i="2"/>
  <c r="V173" i="2"/>
  <c r="V171" i="2"/>
  <c r="V175" i="2"/>
  <c r="V179" i="2"/>
  <c r="V169" i="2"/>
  <c r="V178" i="2"/>
  <c r="V172" i="2"/>
  <c r="V170" i="2"/>
  <c r="V168" i="2"/>
  <c r="V24" i="2"/>
  <c r="V25" i="2"/>
  <c r="V30" i="2"/>
  <c r="V31" i="2"/>
  <c r="V20" i="2"/>
  <c r="V22" i="2"/>
  <c r="V27" i="2"/>
  <c r="V21" i="2"/>
  <c r="V23" i="2"/>
  <c r="V26" i="2"/>
  <c r="V28" i="2"/>
  <c r="V29" i="2"/>
  <c r="Q60" i="3"/>
  <c r="Q89" i="2"/>
  <c r="Q239" i="2"/>
  <c r="Q394" i="2"/>
  <c r="U193" i="3"/>
  <c r="U105" i="3"/>
  <c r="V1" i="3"/>
  <c r="Q250" i="2"/>
  <c r="U265" i="2"/>
  <c r="V272" i="2"/>
  <c r="V268" i="2"/>
  <c r="V276" i="2"/>
  <c r="V275" i="2"/>
  <c r="V271" i="2"/>
  <c r="V267" i="2"/>
  <c r="V277" i="2"/>
  <c r="V274" i="2"/>
  <c r="V270" i="2"/>
  <c r="V266" i="2"/>
  <c r="V273" i="2"/>
  <c r="V269" i="2"/>
  <c r="V262" i="2"/>
  <c r="V261" i="2"/>
  <c r="V260" i="2"/>
  <c r="V259" i="2"/>
  <c r="V258" i="2"/>
  <c r="V257" i="2"/>
  <c r="V256" i="2"/>
  <c r="V255" i="2"/>
  <c r="V254" i="2"/>
  <c r="V253" i="2"/>
  <c r="V252" i="2"/>
  <c r="V251" i="2"/>
  <c r="V41" i="2"/>
  <c r="T109" i="1"/>
  <c r="T127" i="1" s="1"/>
  <c r="T26" i="1"/>
  <c r="W1" i="2"/>
  <c r="T102" i="1"/>
  <c r="S75" i="1"/>
  <c r="T8" i="1"/>
  <c r="U1" i="1"/>
  <c r="T78" i="1"/>
  <c r="T99" i="1" s="1"/>
  <c r="R297" i="12" l="1"/>
  <c r="P190" i="14"/>
  <c r="P190" i="12"/>
  <c r="P99" i="19"/>
  <c r="V193" i="20"/>
  <c r="R97" i="2"/>
  <c r="R145" i="10" s="1"/>
  <c r="R319" i="10" s="1"/>
  <c r="R90" i="2"/>
  <c r="R138" i="10" s="1"/>
  <c r="R312" i="10" s="1"/>
  <c r="R96" i="2"/>
  <c r="R144" i="10" s="1"/>
  <c r="R318" i="10" s="1"/>
  <c r="S294" i="12"/>
  <c r="S294" i="10"/>
  <c r="R101" i="2"/>
  <c r="R224" i="2" s="1"/>
  <c r="R194" i="2" s="1"/>
  <c r="R398" i="2" s="1"/>
  <c r="R70" i="11"/>
  <c r="R100" i="2"/>
  <c r="R148" i="10" s="1"/>
  <c r="R322" i="10" s="1"/>
  <c r="R92" i="2"/>
  <c r="R140" i="10" s="1"/>
  <c r="R314" i="10" s="1"/>
  <c r="S8" i="2"/>
  <c r="S8" i="21" s="1"/>
  <c r="S7" i="3"/>
  <c r="R72" i="11"/>
  <c r="T269" i="10"/>
  <c r="R78" i="3"/>
  <c r="S7" i="9"/>
  <c r="T269" i="14"/>
  <c r="R91" i="2"/>
  <c r="R139" i="10" s="1"/>
  <c r="R158" i="10" s="1"/>
  <c r="S7" i="17"/>
  <c r="T269" i="12"/>
  <c r="S7" i="20"/>
  <c r="S7" i="18"/>
  <c r="R299" i="14"/>
  <c r="S7" i="21"/>
  <c r="R299" i="12"/>
  <c r="R66" i="11"/>
  <c r="R93" i="2"/>
  <c r="R141" i="10" s="1"/>
  <c r="R315" i="2"/>
  <c r="Y175" i="14"/>
  <c r="Y50" i="15" s="1"/>
  <c r="X175" i="14"/>
  <c r="X48" i="15" s="1"/>
  <c r="S72" i="3"/>
  <c r="U343" i="2"/>
  <c r="U268" i="12" s="1"/>
  <c r="U105" i="20"/>
  <c r="S283" i="12"/>
  <c r="S283" i="10"/>
  <c r="S289" i="14"/>
  <c r="R81" i="18"/>
  <c r="X46" i="15"/>
  <c r="R300" i="2"/>
  <c r="S374" i="2"/>
  <c r="S299" i="12" s="1"/>
  <c r="S380" i="2"/>
  <c r="S305" i="12" s="1"/>
  <c r="R72" i="15"/>
  <c r="W175" i="14"/>
  <c r="X175" i="10"/>
  <c r="Y46" i="15"/>
  <c r="R68" i="15"/>
  <c r="Y175" i="12"/>
  <c r="W175" i="10"/>
  <c r="U341" i="2"/>
  <c r="U266" i="14" s="1"/>
  <c r="X175" i="12"/>
  <c r="W175" i="12"/>
  <c r="Q80" i="11"/>
  <c r="Y175" i="10"/>
  <c r="T355" i="2"/>
  <c r="T371" i="2" s="1"/>
  <c r="T358" i="2"/>
  <c r="T374" i="2" s="1"/>
  <c r="T262" i="12"/>
  <c r="T265" i="12"/>
  <c r="T262" i="14"/>
  <c r="T265" i="10"/>
  <c r="U347" i="2"/>
  <c r="U365" i="2" s="1"/>
  <c r="P129" i="15"/>
  <c r="P313" i="15" s="1"/>
  <c r="S66" i="3"/>
  <c r="U344" i="2"/>
  <c r="U269" i="12" s="1"/>
  <c r="S289" i="12"/>
  <c r="P165" i="11"/>
  <c r="R79" i="18"/>
  <c r="R278" i="10"/>
  <c r="R78" i="11" s="1"/>
  <c r="R79" i="20"/>
  <c r="R80" i="3"/>
  <c r="Q76" i="11"/>
  <c r="Q82" i="11"/>
  <c r="R302" i="12"/>
  <c r="S282" i="14"/>
  <c r="S282" i="12"/>
  <c r="S282" i="10"/>
  <c r="R82" i="3"/>
  <c r="R81" i="19"/>
  <c r="R81" i="20"/>
  <c r="R79" i="19"/>
  <c r="R302" i="14"/>
  <c r="R77" i="20"/>
  <c r="R77" i="18"/>
  <c r="R76" i="3"/>
  <c r="Q78" i="15"/>
  <c r="Q76" i="15"/>
  <c r="Q82" i="15"/>
  <c r="Q78" i="13"/>
  <c r="R70" i="13"/>
  <c r="P133" i="11"/>
  <c r="P317" i="11" s="1"/>
  <c r="R278" i="14"/>
  <c r="R80" i="15" s="1"/>
  <c r="U345" i="2"/>
  <c r="U270" i="12" s="1"/>
  <c r="R72" i="13"/>
  <c r="R68" i="13"/>
  <c r="Q76" i="13"/>
  <c r="R70" i="15"/>
  <c r="U340" i="2"/>
  <c r="U265" i="12" s="1"/>
  <c r="Q82" i="13"/>
  <c r="P133" i="15"/>
  <c r="P317" i="15" s="1"/>
  <c r="U338" i="2"/>
  <c r="U356" i="2" s="1"/>
  <c r="U342" i="2"/>
  <c r="U267" i="10" s="1"/>
  <c r="U92" i="21"/>
  <c r="U68" i="18" s="1"/>
  <c r="Q293" i="14"/>
  <c r="T59" i="21"/>
  <c r="U52" i="21"/>
  <c r="U68" i="21" s="1"/>
  <c r="P22" i="20"/>
  <c r="Q293" i="12"/>
  <c r="S353" i="2"/>
  <c r="S81" i="19" s="1"/>
  <c r="R278" i="12"/>
  <c r="R82" i="13" s="1"/>
  <c r="S260" i="14"/>
  <c r="S72" i="15" s="1"/>
  <c r="S68" i="3"/>
  <c r="U47" i="21"/>
  <c r="U63" i="21" s="1"/>
  <c r="U56" i="21"/>
  <c r="V60" i="21" s="1"/>
  <c r="U26" i="21"/>
  <c r="U68" i="19" s="1"/>
  <c r="U53" i="21"/>
  <c r="U69" i="21" s="1"/>
  <c r="S260" i="10"/>
  <c r="S66" i="11" s="1"/>
  <c r="S260" i="12"/>
  <c r="S68" i="13" s="1"/>
  <c r="P91" i="15"/>
  <c r="P85" i="15"/>
  <c r="Q293" i="10"/>
  <c r="Q312" i="14"/>
  <c r="Q333" i="14"/>
  <c r="Q159" i="14"/>
  <c r="Q322" i="14"/>
  <c r="P165" i="3"/>
  <c r="Q339" i="14"/>
  <c r="Q163" i="14"/>
  <c r="Q335" i="14"/>
  <c r="V94" i="21"/>
  <c r="V112" i="21" s="1"/>
  <c r="V128" i="21" s="1"/>
  <c r="V102" i="21"/>
  <c r="V120" i="21" s="1"/>
  <c r="V136" i="21" s="1"/>
  <c r="V99" i="21"/>
  <c r="V117" i="21" s="1"/>
  <c r="V133" i="21" s="1"/>
  <c r="V97" i="21"/>
  <c r="V115" i="21" s="1"/>
  <c r="V131" i="21" s="1"/>
  <c r="V100" i="21"/>
  <c r="V118" i="21" s="1"/>
  <c r="V134" i="21" s="1"/>
  <c r="V95" i="21"/>
  <c r="V113" i="21" s="1"/>
  <c r="V129" i="21" s="1"/>
  <c r="V103" i="21"/>
  <c r="V121" i="21" s="1"/>
  <c r="V137" i="21" s="1"/>
  <c r="V98" i="21"/>
  <c r="V116" i="21" s="1"/>
  <c r="V132" i="21" s="1"/>
  <c r="V93" i="21"/>
  <c r="V111" i="21" s="1"/>
  <c r="V101" i="21"/>
  <c r="V119" i="21" s="1"/>
  <c r="V135" i="21" s="1"/>
  <c r="V96" i="21"/>
  <c r="V114" i="21" s="1"/>
  <c r="V130" i="21" s="1"/>
  <c r="V104" i="21"/>
  <c r="V122" i="21" s="1"/>
  <c r="V27" i="21"/>
  <c r="V45" i="21" s="1"/>
  <c r="V61" i="21" s="1"/>
  <c r="V36" i="21"/>
  <c r="V38" i="21"/>
  <c r="V32" i="21"/>
  <c r="V341" i="2" s="1"/>
  <c r="V126" i="21"/>
  <c r="V34" i="21"/>
  <c r="V30" i="21"/>
  <c r="V339" i="2" s="1"/>
  <c r="V28" i="21"/>
  <c r="V37" i="21"/>
  <c r="V55" i="21" s="1"/>
  <c r="V71" i="21" s="1"/>
  <c r="V35" i="21"/>
  <c r="V33" i="21"/>
  <c r="V51" i="21" s="1"/>
  <c r="V67" i="21" s="1"/>
  <c r="V31" i="21"/>
  <c r="V29" i="21"/>
  <c r="P169" i="11"/>
  <c r="P179" i="11" s="1"/>
  <c r="Q260" i="11" s="1"/>
  <c r="Q315" i="14"/>
  <c r="S303" i="10"/>
  <c r="S303" i="14"/>
  <c r="S303" i="12"/>
  <c r="S76" i="19"/>
  <c r="S82" i="19"/>
  <c r="S78" i="19"/>
  <c r="S80" i="19"/>
  <c r="R305" i="12"/>
  <c r="R305" i="10"/>
  <c r="R305" i="14"/>
  <c r="U50" i="21"/>
  <c r="U66" i="21" s="1"/>
  <c r="U346" i="2"/>
  <c r="U337" i="2"/>
  <c r="T267" i="14"/>
  <c r="T267" i="10"/>
  <c r="T267" i="12"/>
  <c r="T360" i="2"/>
  <c r="T44" i="21"/>
  <c r="T70" i="19"/>
  <c r="T72" i="19"/>
  <c r="T68" i="19"/>
  <c r="T66" i="19"/>
  <c r="S375" i="2"/>
  <c r="S284" i="10"/>
  <c r="S284" i="14"/>
  <c r="S284" i="12"/>
  <c r="S379" i="2"/>
  <c r="S288" i="12"/>
  <c r="S288" i="14"/>
  <c r="S288" i="10"/>
  <c r="S372" i="2"/>
  <c r="S281" i="10"/>
  <c r="S281" i="12"/>
  <c r="S281" i="14"/>
  <c r="U51" i="21"/>
  <c r="U67" i="21" s="1"/>
  <c r="U339" i="2"/>
  <c r="T270" i="12"/>
  <c r="T270" i="14"/>
  <c r="T270" i="10"/>
  <c r="T363" i="2"/>
  <c r="S298" i="12"/>
  <c r="S298" i="10"/>
  <c r="S298" i="14"/>
  <c r="T377" i="2"/>
  <c r="T286" i="14"/>
  <c r="T286" i="12"/>
  <c r="T286" i="10"/>
  <c r="T271" i="10"/>
  <c r="T271" i="12"/>
  <c r="T271" i="14"/>
  <c r="T364" i="2"/>
  <c r="T378" i="2"/>
  <c r="T287" i="10"/>
  <c r="T287" i="12"/>
  <c r="T287" i="14"/>
  <c r="T72" i="18"/>
  <c r="T68" i="18"/>
  <c r="T70" i="18"/>
  <c r="T66" i="18"/>
  <c r="T373" i="2"/>
  <c r="T282" i="12"/>
  <c r="T282" i="14"/>
  <c r="T282" i="10"/>
  <c r="W332" i="2"/>
  <c r="W330" i="2"/>
  <c r="W201" i="2"/>
  <c r="W209" i="2"/>
  <c r="W204" i="2"/>
  <c r="W199" i="2"/>
  <c r="W207" i="2"/>
  <c r="W206" i="2"/>
  <c r="W202" i="2"/>
  <c r="W205" i="2"/>
  <c r="W200" i="2"/>
  <c r="W208" i="2"/>
  <c r="W203" i="2"/>
  <c r="W1" i="21"/>
  <c r="W198" i="2"/>
  <c r="W1" i="20"/>
  <c r="P52" i="19"/>
  <c r="P50" i="19"/>
  <c r="P52" i="18"/>
  <c r="P48" i="3"/>
  <c r="P48" i="19"/>
  <c r="P50" i="18"/>
  <c r="P46" i="19"/>
  <c r="P48" i="18"/>
  <c r="P52" i="3"/>
  <c r="P46" i="3"/>
  <c r="P46" i="18"/>
  <c r="P50" i="3"/>
  <c r="T263" i="14"/>
  <c r="T263" i="12"/>
  <c r="T263" i="10"/>
  <c r="T356" i="2"/>
  <c r="S295" i="12"/>
  <c r="S295" i="14"/>
  <c r="S295" i="10"/>
  <c r="U54" i="21"/>
  <c r="U70" i="21" s="1"/>
  <c r="U336" i="2"/>
  <c r="U111" i="21"/>
  <c r="T78" i="18"/>
  <c r="T82" i="18"/>
  <c r="T76" i="18"/>
  <c r="T80" i="18"/>
  <c r="Q48" i="19"/>
  <c r="Q52" i="19"/>
  <c r="Q52" i="3"/>
  <c r="Q50" i="3"/>
  <c r="Q46" i="18"/>
  <c r="Q48" i="3"/>
  <c r="Q50" i="18"/>
  <c r="Q46" i="3"/>
  <c r="Q48" i="18"/>
  <c r="Q50" i="19"/>
  <c r="Q52" i="18"/>
  <c r="Q46" i="19"/>
  <c r="Q336" i="14"/>
  <c r="T266" i="10"/>
  <c r="T266" i="12"/>
  <c r="T266" i="14"/>
  <c r="T359" i="2"/>
  <c r="U48" i="21"/>
  <c r="U64" i="21" s="1"/>
  <c r="T272" i="14"/>
  <c r="T272" i="10"/>
  <c r="T272" i="12"/>
  <c r="T365" i="2"/>
  <c r="P99" i="15"/>
  <c r="R298" i="10"/>
  <c r="R298" i="14"/>
  <c r="R298" i="12"/>
  <c r="R368" i="2"/>
  <c r="U268" i="10"/>
  <c r="U268" i="14"/>
  <c r="U361" i="2"/>
  <c r="T335" i="2"/>
  <c r="T70" i="3" s="1"/>
  <c r="R6" i="21"/>
  <c r="R6" i="20"/>
  <c r="S377" i="2"/>
  <c r="S286" i="14"/>
  <c r="S286" i="12"/>
  <c r="S286" i="10"/>
  <c r="V331" i="2"/>
  <c r="S376" i="2"/>
  <c r="S285" i="14"/>
  <c r="S285" i="10"/>
  <c r="S285" i="12"/>
  <c r="S290" i="12"/>
  <c r="S290" i="14"/>
  <c r="S290" i="10"/>
  <c r="T369" i="2"/>
  <c r="T370" i="2"/>
  <c r="T279" i="10"/>
  <c r="T279" i="14"/>
  <c r="T279" i="12"/>
  <c r="S371" i="2"/>
  <c r="S280" i="14"/>
  <c r="S280" i="10"/>
  <c r="S280" i="12"/>
  <c r="U45" i="21"/>
  <c r="U49" i="21"/>
  <c r="U65" i="21" s="1"/>
  <c r="Q330" i="14"/>
  <c r="Q161" i="14"/>
  <c r="P97" i="15"/>
  <c r="P87" i="15"/>
  <c r="P95" i="15"/>
  <c r="P36" i="15"/>
  <c r="P42" i="15"/>
  <c r="P38" i="15"/>
  <c r="R317" i="10"/>
  <c r="R162" i="10"/>
  <c r="R335" i="10"/>
  <c r="Q168" i="14"/>
  <c r="Q329" i="10"/>
  <c r="Q16" i="11"/>
  <c r="Q22" i="11"/>
  <c r="Q20" i="11"/>
  <c r="Q18" i="11"/>
  <c r="Q341" i="14"/>
  <c r="Q157" i="10"/>
  <c r="Q311" i="10"/>
  <c r="Q162" i="14"/>
  <c r="Q316" i="14"/>
  <c r="Q167" i="14"/>
  <c r="Q165" i="14"/>
  <c r="P313" i="11"/>
  <c r="Q137" i="14"/>
  <c r="Q20" i="15" s="1"/>
  <c r="Q320" i="14"/>
  <c r="Q314" i="14"/>
  <c r="Q331" i="14"/>
  <c r="Q166" i="14"/>
  <c r="Q338" i="12"/>
  <c r="Q320" i="12"/>
  <c r="Q165" i="12"/>
  <c r="Q331" i="12"/>
  <c r="Q313" i="12"/>
  <c r="Q158" i="12"/>
  <c r="Q166" i="12"/>
  <c r="Q339" i="12"/>
  <c r="Q321" i="12"/>
  <c r="Q314" i="12"/>
  <c r="Q332" i="12"/>
  <c r="Q159" i="12"/>
  <c r="Q137" i="12"/>
  <c r="Q312" i="12"/>
  <c r="Q330" i="12"/>
  <c r="Q169" i="12"/>
  <c r="R143" i="14"/>
  <c r="R162" i="14" s="1"/>
  <c r="R143" i="12"/>
  <c r="Q158" i="14"/>
  <c r="Q333" i="12"/>
  <c r="Q315" i="12"/>
  <c r="Q160" i="12"/>
  <c r="Q334" i="12"/>
  <c r="Q161" i="12"/>
  <c r="Q316" i="12"/>
  <c r="Q340" i="12"/>
  <c r="Q167" i="12"/>
  <c r="Q322" i="12"/>
  <c r="Q317" i="12"/>
  <c r="Q335" i="12"/>
  <c r="Q162" i="12"/>
  <c r="Q163" i="12"/>
  <c r="Q336" i="12"/>
  <c r="Q318" i="12"/>
  <c r="Q323" i="12"/>
  <c r="Q341" i="12"/>
  <c r="Q168" i="12"/>
  <c r="P97" i="13"/>
  <c r="P95" i="13"/>
  <c r="P101" i="13"/>
  <c r="P99" i="13"/>
  <c r="P129" i="13"/>
  <c r="P157" i="13"/>
  <c r="P133" i="13"/>
  <c r="P38" i="13"/>
  <c r="P40" i="13"/>
  <c r="P42" i="13"/>
  <c r="P36" i="13"/>
  <c r="P161" i="13"/>
  <c r="P159" i="13"/>
  <c r="P87" i="13"/>
  <c r="P85" i="13"/>
  <c r="P91" i="13"/>
  <c r="P89" i="13"/>
  <c r="P36" i="3"/>
  <c r="P171" i="18"/>
  <c r="P181" i="18" s="1"/>
  <c r="P202" i="18" s="1"/>
  <c r="P167" i="19"/>
  <c r="P177" i="19" s="1"/>
  <c r="P169" i="18"/>
  <c r="P179" i="18" s="1"/>
  <c r="P165" i="19"/>
  <c r="P167" i="18"/>
  <c r="P177" i="18" s="1"/>
  <c r="P171" i="19"/>
  <c r="P181" i="19" s="1"/>
  <c r="P165" i="18"/>
  <c r="P169" i="19"/>
  <c r="R218" i="2"/>
  <c r="R188" i="2" s="1"/>
  <c r="P38" i="3"/>
  <c r="P159" i="19"/>
  <c r="P159" i="20" s="1"/>
  <c r="P70" i="20"/>
  <c r="P95" i="3"/>
  <c r="P80" i="20"/>
  <c r="P60" i="19"/>
  <c r="P60" i="20" s="1"/>
  <c r="P129" i="18"/>
  <c r="P18" i="20"/>
  <c r="P20" i="20"/>
  <c r="P56" i="19"/>
  <c r="P16" i="20"/>
  <c r="P76" i="20"/>
  <c r="P36" i="19"/>
  <c r="P38" i="19"/>
  <c r="Q413" i="2"/>
  <c r="R63" i="2"/>
  <c r="R94" i="2"/>
  <c r="R142" i="10" s="1"/>
  <c r="R68" i="2"/>
  <c r="R99" i="2"/>
  <c r="R147" i="10" s="1"/>
  <c r="R43" i="2"/>
  <c r="P21" i="17"/>
  <c r="P57" i="17" s="1"/>
  <c r="U175" i="12"/>
  <c r="U46" i="13" s="1"/>
  <c r="Q388" i="2"/>
  <c r="Q410" i="2"/>
  <c r="Q396" i="2"/>
  <c r="Q416" i="2"/>
  <c r="Q235" i="2"/>
  <c r="Q234" i="2"/>
  <c r="Q244" i="2"/>
  <c r="R6" i="18"/>
  <c r="R6" i="17"/>
  <c r="R6" i="3"/>
  <c r="R6" i="19"/>
  <c r="R6" i="9"/>
  <c r="Q395" i="2"/>
  <c r="Q240" i="2"/>
  <c r="Q409" i="2"/>
  <c r="Q397" i="2"/>
  <c r="Q411" i="2"/>
  <c r="P171" i="11"/>
  <c r="P181" i="11" s="1"/>
  <c r="P297" i="11" s="1"/>
  <c r="P167" i="11"/>
  <c r="P177" i="11" s="1"/>
  <c r="Q258" i="11" s="1"/>
  <c r="R67" i="2"/>
  <c r="R98" i="2"/>
  <c r="R146" i="10" s="1"/>
  <c r="Q242" i="2"/>
  <c r="P36" i="18"/>
  <c r="Q243" i="2"/>
  <c r="P40" i="3"/>
  <c r="P40" i="18"/>
  <c r="Q406" i="2"/>
  <c r="P40" i="19"/>
  <c r="P42" i="3"/>
  <c r="Q415" i="2"/>
  <c r="Q236" i="2"/>
  <c r="Q389" i="2"/>
  <c r="P95" i="19"/>
  <c r="Q233" i="2"/>
  <c r="P101" i="3"/>
  <c r="P99" i="18"/>
  <c r="P99" i="3"/>
  <c r="Q241" i="2"/>
  <c r="Q414" i="2"/>
  <c r="Q391" i="2"/>
  <c r="P97" i="3"/>
  <c r="P133" i="3"/>
  <c r="P357" i="3" s="1"/>
  <c r="P171" i="3"/>
  <c r="Q405" i="2"/>
  <c r="Q398" i="2"/>
  <c r="Q408" i="2"/>
  <c r="Q393" i="2"/>
  <c r="Q390" i="2"/>
  <c r="Q182" i="2"/>
  <c r="Q16" i="3" s="1"/>
  <c r="Q155" i="3" s="1"/>
  <c r="Q407" i="2"/>
  <c r="Q238" i="2"/>
  <c r="Q387" i="2"/>
  <c r="Q392" i="2"/>
  <c r="P89" i="3"/>
  <c r="P87" i="18"/>
  <c r="P58" i="19"/>
  <c r="P85" i="3"/>
  <c r="P89" i="19"/>
  <c r="P91" i="3"/>
  <c r="P167" i="3"/>
  <c r="P157" i="3"/>
  <c r="P157" i="20" s="1"/>
  <c r="P91" i="19"/>
  <c r="P87" i="3"/>
  <c r="P169" i="3"/>
  <c r="P129" i="3"/>
  <c r="P353" i="3" s="1"/>
  <c r="P89" i="18"/>
  <c r="P97" i="18"/>
  <c r="P87" i="19"/>
  <c r="P101" i="19"/>
  <c r="P38" i="18"/>
  <c r="P161" i="3"/>
  <c r="P58" i="18"/>
  <c r="P97" i="19"/>
  <c r="P133" i="19"/>
  <c r="P101" i="18"/>
  <c r="P42" i="19"/>
  <c r="P42" i="18"/>
  <c r="Q197" i="2"/>
  <c r="S175" i="12"/>
  <c r="S50" i="13" s="1"/>
  <c r="P91" i="18"/>
  <c r="P62" i="18"/>
  <c r="P62" i="19"/>
  <c r="V175" i="12"/>
  <c r="V50" i="13" s="1"/>
  <c r="P56" i="18"/>
  <c r="P95" i="18"/>
  <c r="P85" i="19"/>
  <c r="P85" i="18"/>
  <c r="S301" i="2"/>
  <c r="S317" i="2" s="1"/>
  <c r="S310" i="2"/>
  <c r="S326" i="2" s="1"/>
  <c r="S50" i="2"/>
  <c r="S65" i="2" s="1"/>
  <c r="S49" i="2"/>
  <c r="S64" i="2" s="1"/>
  <c r="T175" i="10"/>
  <c r="T52" i="11" s="1"/>
  <c r="R175" i="10"/>
  <c r="R46" i="11" s="1"/>
  <c r="R175" i="12"/>
  <c r="R50" i="13" s="1"/>
  <c r="T175" i="12"/>
  <c r="T46" i="13" s="1"/>
  <c r="U175" i="10"/>
  <c r="S175" i="10"/>
  <c r="Q175" i="12"/>
  <c r="P23" i="17"/>
  <c r="P59" i="17" s="1"/>
  <c r="P19" i="17"/>
  <c r="P55" i="17" s="1"/>
  <c r="P167" i="13"/>
  <c r="P171" i="13"/>
  <c r="P169" i="13"/>
  <c r="P165" i="13"/>
  <c r="P175" i="12"/>
  <c r="M190" i="12"/>
  <c r="S312" i="2"/>
  <c r="T316" i="2" s="1"/>
  <c r="T7" i="2"/>
  <c r="V11" i="18"/>
  <c r="V105" i="18"/>
  <c r="V193" i="18"/>
  <c r="V175" i="10"/>
  <c r="W1" i="17"/>
  <c r="W50" i="17" s="1"/>
  <c r="W1" i="18"/>
  <c r="W1" i="19"/>
  <c r="P175" i="10"/>
  <c r="Q175" i="10"/>
  <c r="M190" i="10"/>
  <c r="V11" i="19"/>
  <c r="V105" i="19"/>
  <c r="V193" i="19"/>
  <c r="V175" i="14"/>
  <c r="T175" i="14"/>
  <c r="P167" i="15"/>
  <c r="P165" i="15"/>
  <c r="P169" i="15"/>
  <c r="P179" i="15" s="1"/>
  <c r="M190" i="14"/>
  <c r="P171" i="15"/>
  <c r="P175" i="14"/>
  <c r="U175" i="14"/>
  <c r="R175" i="14"/>
  <c r="S175" i="14"/>
  <c r="Q175" i="14"/>
  <c r="Q16" i="18"/>
  <c r="Q155" i="18" s="1"/>
  <c r="Q22" i="18"/>
  <c r="Q20" i="18"/>
  <c r="Q18" i="18"/>
  <c r="Q17" i="17"/>
  <c r="Q23" i="17"/>
  <c r="Q21" i="17"/>
  <c r="Q19" i="17"/>
  <c r="W87" i="2"/>
  <c r="W1" i="9"/>
  <c r="W178" i="2"/>
  <c r="W172" i="2"/>
  <c r="W170" i="2"/>
  <c r="W168" i="2"/>
  <c r="W174" i="2"/>
  <c r="W176" i="2"/>
  <c r="W179" i="2"/>
  <c r="W177" i="2"/>
  <c r="W173" i="2"/>
  <c r="W171" i="2"/>
  <c r="W175" i="2"/>
  <c r="W169" i="2"/>
  <c r="W30" i="2"/>
  <c r="W21" i="2"/>
  <c r="W20" i="2"/>
  <c r="W23" i="2"/>
  <c r="W28" i="2"/>
  <c r="W31" i="2"/>
  <c r="W24" i="2"/>
  <c r="W25" i="2"/>
  <c r="W22" i="2"/>
  <c r="W26" i="2"/>
  <c r="W27" i="2"/>
  <c r="W29" i="2"/>
  <c r="V193" i="3"/>
  <c r="V105" i="3"/>
  <c r="W1" i="3"/>
  <c r="V265" i="2"/>
  <c r="W276" i="2"/>
  <c r="W275" i="2"/>
  <c r="W271" i="2"/>
  <c r="W267" i="2"/>
  <c r="W277" i="2"/>
  <c r="W274" i="2"/>
  <c r="W270" i="2"/>
  <c r="W266" i="2"/>
  <c r="W273" i="2"/>
  <c r="W269" i="2"/>
  <c r="W272" i="2"/>
  <c r="W268" i="2"/>
  <c r="W259" i="2"/>
  <c r="W255" i="2"/>
  <c r="W251" i="2"/>
  <c r="W262" i="2"/>
  <c r="W258" i="2"/>
  <c r="W254" i="2"/>
  <c r="W261" i="2"/>
  <c r="W257" i="2"/>
  <c r="W253" i="2"/>
  <c r="W260" i="2"/>
  <c r="W252" i="2"/>
  <c r="W256" i="2"/>
  <c r="R250" i="2"/>
  <c r="W41" i="2"/>
  <c r="U109" i="1"/>
  <c r="U127" i="1" s="1"/>
  <c r="U26" i="1"/>
  <c r="U75" i="1" s="1"/>
  <c r="X1" i="2"/>
  <c r="U102" i="1"/>
  <c r="T75" i="1"/>
  <c r="V1" i="1"/>
  <c r="U78" i="1"/>
  <c r="U99" i="1" s="1"/>
  <c r="U8" i="1"/>
  <c r="S8" i="18" l="1"/>
  <c r="R144" i="14"/>
  <c r="R163" i="14" s="1"/>
  <c r="R220" i="2"/>
  <c r="R190" i="2" s="1"/>
  <c r="R394" i="2" s="1"/>
  <c r="R164" i="10"/>
  <c r="R337" i="10"/>
  <c r="R145" i="12"/>
  <c r="R337" i="12" s="1"/>
  <c r="R213" i="2"/>
  <c r="R183" i="2" s="1"/>
  <c r="R387" i="2" s="1"/>
  <c r="R145" i="14"/>
  <c r="R337" i="14" s="1"/>
  <c r="R169" i="10"/>
  <c r="R219" i="2"/>
  <c r="R189" i="2" s="1"/>
  <c r="R393" i="2" s="1"/>
  <c r="R336" i="10"/>
  <c r="T72" i="3"/>
  <c r="T68" i="3"/>
  <c r="U265" i="14"/>
  <c r="R223" i="2"/>
  <c r="R193" i="2" s="1"/>
  <c r="R415" i="2" s="1"/>
  <c r="R148" i="14"/>
  <c r="R322" i="14" s="1"/>
  <c r="R167" i="10"/>
  <c r="R144" i="12"/>
  <c r="R318" i="12" s="1"/>
  <c r="R330" i="10"/>
  <c r="R138" i="12"/>
  <c r="R312" i="12" s="1"/>
  <c r="R138" i="14"/>
  <c r="R169" i="14" s="1"/>
  <c r="R163" i="10"/>
  <c r="U52" i="13"/>
  <c r="R332" i="10"/>
  <c r="Y48" i="15"/>
  <c r="R159" i="10"/>
  <c r="R140" i="12"/>
  <c r="R159" i="12" s="1"/>
  <c r="R215" i="2"/>
  <c r="R185" i="2" s="1"/>
  <c r="S47" i="2"/>
  <c r="S93" i="2" s="1"/>
  <c r="S141" i="10" s="1"/>
  <c r="S51" i="2"/>
  <c r="S66" i="2" s="1"/>
  <c r="U50" i="13"/>
  <c r="S306" i="2"/>
  <c r="S322" i="2" s="1"/>
  <c r="S46" i="2"/>
  <c r="S61" i="2" s="1"/>
  <c r="S8" i="3"/>
  <c r="U272" i="14"/>
  <c r="S311" i="2"/>
  <c r="S327" i="2" s="1"/>
  <c r="U48" i="13"/>
  <c r="S8" i="17"/>
  <c r="R141" i="14"/>
  <c r="R315" i="14" s="1"/>
  <c r="S6" i="2"/>
  <c r="S6" i="18" s="1"/>
  <c r="T66" i="3"/>
  <c r="S54" i="2"/>
  <c r="S69" i="2" s="1"/>
  <c r="S8" i="9"/>
  <c r="S45" i="2"/>
  <c r="S60" i="2" s="1"/>
  <c r="S304" i="2"/>
  <c r="S320" i="2" s="1"/>
  <c r="R149" i="10"/>
  <c r="R341" i="10" s="1"/>
  <c r="S8" i="20"/>
  <c r="S303" i="2"/>
  <c r="S319" i="2" s="1"/>
  <c r="S8" i="19"/>
  <c r="S308" i="2"/>
  <c r="S324" i="2" s="1"/>
  <c r="S48" i="2"/>
  <c r="S63" i="2" s="1"/>
  <c r="S307" i="2"/>
  <c r="S323" i="2" s="1"/>
  <c r="R141" i="12"/>
  <c r="R160" i="12" s="1"/>
  <c r="R149" i="12"/>
  <c r="R341" i="12" s="1"/>
  <c r="S309" i="2"/>
  <c r="S325" i="2" s="1"/>
  <c r="S53" i="2"/>
  <c r="S68" i="2" s="1"/>
  <c r="S44" i="2"/>
  <c r="S59" i="2" s="1"/>
  <c r="R149" i="14"/>
  <c r="R168" i="14" s="1"/>
  <c r="S302" i="2"/>
  <c r="S318" i="2" s="1"/>
  <c r="S305" i="2"/>
  <c r="S321" i="2" s="1"/>
  <c r="S55" i="2"/>
  <c r="S70" i="2" s="1"/>
  <c r="S305" i="14"/>
  <c r="S52" i="2"/>
  <c r="S67" i="2" s="1"/>
  <c r="R340" i="10"/>
  <c r="R140" i="14"/>
  <c r="R332" i="14" s="1"/>
  <c r="R148" i="12"/>
  <c r="R322" i="12" s="1"/>
  <c r="R313" i="10"/>
  <c r="R216" i="2"/>
  <c r="R186" i="2" s="1"/>
  <c r="R408" i="2" s="1"/>
  <c r="U269" i="14"/>
  <c r="X50" i="15"/>
  <c r="R139" i="12"/>
  <c r="R313" i="12" s="1"/>
  <c r="X52" i="15"/>
  <c r="R139" i="14"/>
  <c r="R313" i="14" s="1"/>
  <c r="R331" i="10"/>
  <c r="R214" i="2"/>
  <c r="R184" i="2" s="1"/>
  <c r="R233" i="2" s="1"/>
  <c r="S299" i="10"/>
  <c r="W197" i="2"/>
  <c r="W20" i="19" s="1"/>
  <c r="W159" i="19" s="1"/>
  <c r="R52" i="13"/>
  <c r="S305" i="10"/>
  <c r="T283" i="14"/>
  <c r="Y52" i="15"/>
  <c r="U362" i="2"/>
  <c r="U287" i="14" s="1"/>
  <c r="T283" i="10"/>
  <c r="T280" i="14"/>
  <c r="T280" i="12"/>
  <c r="U269" i="10"/>
  <c r="V46" i="13"/>
  <c r="U359" i="2"/>
  <c r="U375" i="2" s="1"/>
  <c r="T283" i="12"/>
  <c r="U266" i="10"/>
  <c r="U266" i="12"/>
  <c r="S299" i="14"/>
  <c r="U272" i="10"/>
  <c r="W46" i="13"/>
  <c r="W48" i="13"/>
  <c r="W50" i="13"/>
  <c r="W52" i="13"/>
  <c r="U272" i="12"/>
  <c r="X50" i="13"/>
  <c r="X48" i="13"/>
  <c r="X46" i="13"/>
  <c r="X52" i="13"/>
  <c r="R62" i="3"/>
  <c r="R60" i="3"/>
  <c r="R58" i="3"/>
  <c r="R56" i="3"/>
  <c r="X52" i="11"/>
  <c r="X50" i="11"/>
  <c r="X48" i="11"/>
  <c r="X46" i="11"/>
  <c r="W46" i="11"/>
  <c r="W50" i="11"/>
  <c r="W52" i="11"/>
  <c r="W48" i="11"/>
  <c r="W50" i="15"/>
  <c r="W48" i="15"/>
  <c r="W52" i="15"/>
  <c r="W46" i="15"/>
  <c r="Y52" i="13"/>
  <c r="Y48" i="13"/>
  <c r="Y50" i="13"/>
  <c r="Y46" i="13"/>
  <c r="W331" i="2"/>
  <c r="Y50" i="11"/>
  <c r="Y52" i="11"/>
  <c r="Y46" i="11"/>
  <c r="Y48" i="11"/>
  <c r="T280" i="10"/>
  <c r="U72" i="18"/>
  <c r="U66" i="18"/>
  <c r="U70" i="18"/>
  <c r="U360" i="2"/>
  <c r="U285" i="12" s="1"/>
  <c r="R76" i="11"/>
  <c r="U267" i="12"/>
  <c r="R80" i="11"/>
  <c r="U267" i="14"/>
  <c r="R82" i="11"/>
  <c r="R78" i="15"/>
  <c r="R76" i="15"/>
  <c r="R82" i="15"/>
  <c r="R293" i="12"/>
  <c r="S76" i="3"/>
  <c r="R76" i="13"/>
  <c r="U358" i="2"/>
  <c r="U374" i="2" s="1"/>
  <c r="U263" i="14"/>
  <c r="U363" i="2"/>
  <c r="U379" i="2" s="1"/>
  <c r="S79" i="19"/>
  <c r="R80" i="13"/>
  <c r="U263" i="12"/>
  <c r="U270" i="14"/>
  <c r="R78" i="13"/>
  <c r="U270" i="10"/>
  <c r="V345" i="2"/>
  <c r="V270" i="10" s="1"/>
  <c r="V337" i="2"/>
  <c r="V262" i="12" s="1"/>
  <c r="U265" i="10"/>
  <c r="V343" i="2"/>
  <c r="V268" i="14" s="1"/>
  <c r="V338" i="2"/>
  <c r="V263" i="12" s="1"/>
  <c r="V340" i="2"/>
  <c r="V265" i="12" s="1"/>
  <c r="R293" i="10"/>
  <c r="U263" i="10"/>
  <c r="S79" i="20"/>
  <c r="V347" i="2"/>
  <c r="V272" i="14" s="1"/>
  <c r="S81" i="20"/>
  <c r="V344" i="2"/>
  <c r="V269" i="14" s="1"/>
  <c r="S278" i="10"/>
  <c r="S78" i="11" s="1"/>
  <c r="S78" i="3"/>
  <c r="S77" i="19"/>
  <c r="S77" i="18"/>
  <c r="S68" i="11"/>
  <c r="S66" i="15"/>
  <c r="S70" i="15"/>
  <c r="S68" i="15"/>
  <c r="U335" i="2"/>
  <c r="U68" i="3" s="1"/>
  <c r="S70" i="13"/>
  <c r="S66" i="13"/>
  <c r="V49" i="21"/>
  <c r="V65" i="21" s="1"/>
  <c r="P50" i="20"/>
  <c r="P48" i="20"/>
  <c r="Q46" i="20"/>
  <c r="P46" i="20"/>
  <c r="P52" i="20"/>
  <c r="U70" i="19"/>
  <c r="S77" i="20"/>
  <c r="S81" i="18"/>
  <c r="V46" i="21"/>
  <c r="V62" i="21" s="1"/>
  <c r="R293" i="14"/>
  <c r="S80" i="3"/>
  <c r="S79" i="18"/>
  <c r="V54" i="21"/>
  <c r="V70" i="21" s="1"/>
  <c r="T260" i="14"/>
  <c r="T72" i="15" s="1"/>
  <c r="S82" i="3"/>
  <c r="S70" i="11"/>
  <c r="U72" i="19"/>
  <c r="V52" i="21"/>
  <c r="V68" i="21" s="1"/>
  <c r="T260" i="12"/>
  <c r="T66" i="13" s="1"/>
  <c r="V50" i="21"/>
  <c r="V66" i="21" s="1"/>
  <c r="U66" i="19"/>
  <c r="T260" i="10"/>
  <c r="T72" i="11" s="1"/>
  <c r="S72" i="13"/>
  <c r="S72" i="11"/>
  <c r="S278" i="12"/>
  <c r="S78" i="13" s="1"/>
  <c r="S278" i="14"/>
  <c r="S80" i="15" s="1"/>
  <c r="P111" i="3"/>
  <c r="P32" i="3" s="1"/>
  <c r="Q22" i="15"/>
  <c r="Q161" i="15" s="1"/>
  <c r="Q18" i="15"/>
  <c r="Q133" i="15" s="1"/>
  <c r="P295" i="11"/>
  <c r="P200" i="11"/>
  <c r="P109" i="3"/>
  <c r="Q16" i="15"/>
  <c r="Q155" i="15" s="1"/>
  <c r="V127" i="21"/>
  <c r="V125" i="21" s="1"/>
  <c r="V110" i="21"/>
  <c r="T290" i="10"/>
  <c r="T290" i="14"/>
  <c r="T290" i="12"/>
  <c r="U369" i="2"/>
  <c r="T296" i="10"/>
  <c r="T296" i="12"/>
  <c r="T296" i="14"/>
  <c r="S304" i="12"/>
  <c r="S304" i="10"/>
  <c r="S304" i="14"/>
  <c r="V48" i="13"/>
  <c r="S296" i="10"/>
  <c r="S296" i="14"/>
  <c r="S296" i="12"/>
  <c r="S368" i="2"/>
  <c r="Q48" i="20"/>
  <c r="T302" i="12"/>
  <c r="T302" i="14"/>
  <c r="T302" i="10"/>
  <c r="V53" i="21"/>
  <c r="V69" i="21" s="1"/>
  <c r="V47" i="21"/>
  <c r="V63" i="21" s="1"/>
  <c r="V342" i="2"/>
  <c r="Q329" i="14"/>
  <c r="Q95" i="15" s="1"/>
  <c r="T353" i="2"/>
  <c r="T379" i="2"/>
  <c r="T288" i="12"/>
  <c r="T288" i="14"/>
  <c r="T288" i="10"/>
  <c r="T299" i="14"/>
  <c r="T299" i="12"/>
  <c r="T299" i="10"/>
  <c r="U262" i="14"/>
  <c r="U262" i="12"/>
  <c r="U262" i="10"/>
  <c r="U355" i="2"/>
  <c r="V264" i="12"/>
  <c r="V264" i="14"/>
  <c r="V264" i="10"/>
  <c r="V357" i="2"/>
  <c r="S52" i="13"/>
  <c r="P107" i="3"/>
  <c r="P28" i="3" s="1"/>
  <c r="U61" i="21"/>
  <c r="U59" i="21" s="1"/>
  <c r="U44" i="21"/>
  <c r="Q50" i="20"/>
  <c r="T372" i="2"/>
  <c r="T281" i="12"/>
  <c r="T281" i="10"/>
  <c r="T281" i="14"/>
  <c r="T298" i="10"/>
  <c r="T298" i="12"/>
  <c r="T298" i="14"/>
  <c r="U271" i="14"/>
  <c r="U271" i="12"/>
  <c r="U271" i="10"/>
  <c r="U364" i="2"/>
  <c r="V26" i="21"/>
  <c r="V336" i="2"/>
  <c r="T294" i="10"/>
  <c r="T294" i="14"/>
  <c r="T294" i="12"/>
  <c r="R52" i="18"/>
  <c r="R50" i="3"/>
  <c r="R46" i="18"/>
  <c r="R52" i="3"/>
  <c r="R48" i="19"/>
  <c r="R46" i="19"/>
  <c r="R48" i="18"/>
  <c r="R48" i="3"/>
  <c r="R50" i="19"/>
  <c r="R50" i="18"/>
  <c r="R46" i="3"/>
  <c r="R52" i="19"/>
  <c r="V105" i="20"/>
  <c r="T50" i="13"/>
  <c r="T7" i="21"/>
  <c r="T7" i="20"/>
  <c r="S302" i="10"/>
  <c r="S302" i="12"/>
  <c r="S302" i="14"/>
  <c r="T375" i="2"/>
  <c r="T284" i="14"/>
  <c r="T284" i="10"/>
  <c r="T284" i="12"/>
  <c r="Q52" i="20"/>
  <c r="W193" i="20"/>
  <c r="T303" i="14"/>
  <c r="T303" i="10"/>
  <c r="T303" i="12"/>
  <c r="S297" i="12"/>
  <c r="S297" i="14"/>
  <c r="S297" i="10"/>
  <c r="S300" i="10"/>
  <c r="S300" i="14"/>
  <c r="S300" i="12"/>
  <c r="T82" i="19"/>
  <c r="T78" i="19"/>
  <c r="T76" i="19"/>
  <c r="T80" i="19"/>
  <c r="V56" i="21"/>
  <c r="W60" i="21" s="1"/>
  <c r="V92" i="21"/>
  <c r="W18" i="19"/>
  <c r="W157" i="19" s="1"/>
  <c r="R52" i="11"/>
  <c r="S48" i="13"/>
  <c r="T48" i="11"/>
  <c r="S6" i="19"/>
  <c r="S46" i="13"/>
  <c r="R340" i="14"/>
  <c r="R317" i="14"/>
  <c r="U377" i="2"/>
  <c r="U286" i="10"/>
  <c r="U286" i="12"/>
  <c r="U286" i="14"/>
  <c r="U284" i="14"/>
  <c r="U110" i="21"/>
  <c r="U127" i="21"/>
  <c r="U125" i="21" s="1"/>
  <c r="U372" i="2"/>
  <c r="U281" i="14"/>
  <c r="U281" i="12"/>
  <c r="U281" i="10"/>
  <c r="T380" i="2"/>
  <c r="T289" i="10"/>
  <c r="T289" i="12"/>
  <c r="T289" i="14"/>
  <c r="V48" i="21"/>
  <c r="V64" i="21" s="1"/>
  <c r="V346" i="2"/>
  <c r="V52" i="13"/>
  <c r="T295" i="10"/>
  <c r="T295" i="12"/>
  <c r="T295" i="14"/>
  <c r="U290" i="12"/>
  <c r="U290" i="14"/>
  <c r="U290" i="10"/>
  <c r="V369" i="2"/>
  <c r="U261" i="12"/>
  <c r="U261" i="14"/>
  <c r="U261" i="10"/>
  <c r="U354" i="2"/>
  <c r="U264" i="14"/>
  <c r="U264" i="12"/>
  <c r="U264" i="10"/>
  <c r="U357" i="2"/>
  <c r="T376" i="2"/>
  <c r="T285" i="10"/>
  <c r="T285" i="14"/>
  <c r="T285" i="12"/>
  <c r="X332" i="2"/>
  <c r="X330" i="2"/>
  <c r="X198" i="2"/>
  <c r="X206" i="2"/>
  <c r="X209" i="2"/>
  <c r="X203" i="2"/>
  <c r="X201" i="2"/>
  <c r="X204" i="2"/>
  <c r="X199" i="2"/>
  <c r="X207" i="2"/>
  <c r="X202" i="2"/>
  <c r="X1" i="21"/>
  <c r="X205" i="2"/>
  <c r="X200" i="2"/>
  <c r="X208" i="2"/>
  <c r="X1" i="20"/>
  <c r="S301" i="14"/>
  <c r="S301" i="10"/>
  <c r="S301" i="12"/>
  <c r="W99" i="21"/>
  <c r="W117" i="21" s="1"/>
  <c r="W133" i="21" s="1"/>
  <c r="W94" i="21"/>
  <c r="W112" i="21" s="1"/>
  <c r="W128" i="21" s="1"/>
  <c r="W102" i="21"/>
  <c r="W120" i="21" s="1"/>
  <c r="W136" i="21" s="1"/>
  <c r="W104" i="21"/>
  <c r="W122" i="21" s="1"/>
  <c r="W97" i="21"/>
  <c r="W115" i="21" s="1"/>
  <c r="W131" i="21" s="1"/>
  <c r="W100" i="21"/>
  <c r="W118" i="21" s="1"/>
  <c r="W134" i="21" s="1"/>
  <c r="W96" i="21"/>
  <c r="W114" i="21" s="1"/>
  <c r="W130" i="21" s="1"/>
  <c r="W95" i="21"/>
  <c r="W113" i="21" s="1"/>
  <c r="W129" i="21" s="1"/>
  <c r="W103" i="21"/>
  <c r="W121" i="21" s="1"/>
  <c r="W137" i="21" s="1"/>
  <c r="W98" i="21"/>
  <c r="W116" i="21" s="1"/>
  <c r="W132" i="21" s="1"/>
  <c r="W93" i="21"/>
  <c r="W111" i="21" s="1"/>
  <c r="W101" i="21"/>
  <c r="W119" i="21" s="1"/>
  <c r="W135" i="21" s="1"/>
  <c r="W38" i="21"/>
  <c r="W32" i="21"/>
  <c r="W50" i="21" s="1"/>
  <c r="W66" i="21" s="1"/>
  <c r="W29" i="21"/>
  <c r="W47" i="21" s="1"/>
  <c r="W63" i="21" s="1"/>
  <c r="W36" i="21"/>
  <c r="W33" i="21"/>
  <c r="W51" i="21" s="1"/>
  <c r="W67" i="21" s="1"/>
  <c r="W37" i="21"/>
  <c r="W27" i="21"/>
  <c r="W31" i="21"/>
  <c r="W126" i="21"/>
  <c r="W30" i="21"/>
  <c r="W48" i="21" s="1"/>
  <c r="W64" i="21" s="1"/>
  <c r="W35" i="21"/>
  <c r="W34" i="21"/>
  <c r="W28" i="21"/>
  <c r="W46" i="21" s="1"/>
  <c r="W62" i="21" s="1"/>
  <c r="V266" i="14"/>
  <c r="V266" i="12"/>
  <c r="V266" i="10"/>
  <c r="V359" i="2"/>
  <c r="P179" i="13"/>
  <c r="Q260" i="13" s="1"/>
  <c r="R320" i="10"/>
  <c r="R165" i="10"/>
  <c r="R338" i="10"/>
  <c r="Q311" i="14"/>
  <c r="Q87" i="15" s="1"/>
  <c r="Q157" i="14"/>
  <c r="Q42" i="15" s="1"/>
  <c r="Q87" i="11"/>
  <c r="Q85" i="11"/>
  <c r="Q91" i="11"/>
  <c r="Q89" i="11"/>
  <c r="Q161" i="11"/>
  <c r="R339" i="10"/>
  <c r="R166" i="10"/>
  <c r="R321" i="10"/>
  <c r="Q167" i="11"/>
  <c r="Q36" i="11"/>
  <c r="Q40" i="11"/>
  <c r="Q42" i="11"/>
  <c r="Q38" i="11"/>
  <c r="Q171" i="11"/>
  <c r="Q155" i="11"/>
  <c r="Q157" i="11"/>
  <c r="Q133" i="11"/>
  <c r="Q129" i="11"/>
  <c r="R316" i="10"/>
  <c r="R334" i="10"/>
  <c r="R161" i="10"/>
  <c r="R315" i="10"/>
  <c r="R333" i="10"/>
  <c r="R160" i="10"/>
  <c r="Q159" i="11"/>
  <c r="Q95" i="11"/>
  <c r="Q101" i="11"/>
  <c r="Q97" i="11"/>
  <c r="Q99" i="11"/>
  <c r="R335" i="14"/>
  <c r="R169" i="12"/>
  <c r="R330" i="12"/>
  <c r="R317" i="12"/>
  <c r="R335" i="12"/>
  <c r="R162" i="12"/>
  <c r="Q311" i="12"/>
  <c r="Q157" i="12"/>
  <c r="R142" i="14"/>
  <c r="R316" i="14" s="1"/>
  <c r="R142" i="12"/>
  <c r="Q16" i="13"/>
  <c r="Q20" i="13"/>
  <c r="Q22" i="13"/>
  <c r="Q18" i="13"/>
  <c r="R146" i="14"/>
  <c r="R320" i="14" s="1"/>
  <c r="R146" i="12"/>
  <c r="R147" i="14"/>
  <c r="R339" i="14" s="1"/>
  <c r="R147" i="12"/>
  <c r="Q329" i="12"/>
  <c r="P317" i="13"/>
  <c r="P313" i="13"/>
  <c r="Q159" i="15"/>
  <c r="R222" i="2"/>
  <c r="R192" i="2" s="1"/>
  <c r="R414" i="2" s="1"/>
  <c r="R221" i="2"/>
  <c r="R191" i="2" s="1"/>
  <c r="R240" i="2" s="1"/>
  <c r="R217" i="2"/>
  <c r="R187" i="2" s="1"/>
  <c r="P133" i="18"/>
  <c r="P56" i="20"/>
  <c r="P95" i="20"/>
  <c r="Q18" i="3"/>
  <c r="Q58" i="18" s="1"/>
  <c r="P38" i="20"/>
  <c r="P179" i="19"/>
  <c r="Q260" i="19" s="1"/>
  <c r="P198" i="11"/>
  <c r="P293" i="11"/>
  <c r="P295" i="15"/>
  <c r="Q260" i="15"/>
  <c r="S95" i="2"/>
  <c r="S143" i="10" s="1"/>
  <c r="P36" i="20"/>
  <c r="P62" i="20"/>
  <c r="P58" i="20"/>
  <c r="P66" i="20"/>
  <c r="Q18" i="19"/>
  <c r="Q22" i="19"/>
  <c r="Q161" i="19" s="1"/>
  <c r="Q16" i="19"/>
  <c r="Q16" i="20" s="1"/>
  <c r="Q20" i="19"/>
  <c r="Q159" i="19" s="1"/>
  <c r="P202" i="11"/>
  <c r="Q262" i="11"/>
  <c r="P68" i="20"/>
  <c r="P99" i="20"/>
  <c r="P89" i="20"/>
  <c r="P181" i="3"/>
  <c r="P202" i="3" s="1"/>
  <c r="P161" i="20"/>
  <c r="P179" i="3"/>
  <c r="Q300" i="3" s="1"/>
  <c r="P169" i="20"/>
  <c r="P85" i="20"/>
  <c r="P171" i="20"/>
  <c r="P42" i="20"/>
  <c r="P40" i="20"/>
  <c r="P82" i="20"/>
  <c r="P87" i="20"/>
  <c r="P167" i="20"/>
  <c r="P177" i="20" s="1"/>
  <c r="P101" i="20"/>
  <c r="P72" i="20"/>
  <c r="P165" i="20"/>
  <c r="P91" i="20"/>
  <c r="P97" i="20"/>
  <c r="P78" i="20"/>
  <c r="R46" i="13"/>
  <c r="R237" i="2"/>
  <c r="Q212" i="2"/>
  <c r="R58" i="2"/>
  <c r="R243" i="2"/>
  <c r="R89" i="2"/>
  <c r="R234" i="2"/>
  <c r="R416" i="2"/>
  <c r="P109" i="19"/>
  <c r="P30" i="19" s="1"/>
  <c r="Q386" i="2"/>
  <c r="Q89" i="3" s="1"/>
  <c r="Q404" i="2"/>
  <c r="Q95" i="18" s="1"/>
  <c r="Q20" i="3"/>
  <c r="Q232" i="2"/>
  <c r="Q22" i="3"/>
  <c r="P177" i="3"/>
  <c r="P198" i="3" s="1"/>
  <c r="P129" i="19"/>
  <c r="P26" i="3"/>
  <c r="P107" i="18"/>
  <c r="R392" i="2"/>
  <c r="P109" i="18"/>
  <c r="P30" i="18" s="1"/>
  <c r="P131" i="18" s="1"/>
  <c r="R410" i="2"/>
  <c r="R411" i="2"/>
  <c r="P107" i="19"/>
  <c r="R238" i="2"/>
  <c r="R407" i="2"/>
  <c r="R389" i="2"/>
  <c r="S6" i="3"/>
  <c r="S96" i="2"/>
  <c r="S144" i="10" s="1"/>
  <c r="P111" i="19"/>
  <c r="P32" i="19" s="1"/>
  <c r="P111" i="18"/>
  <c r="P32" i="18" s="1"/>
  <c r="P26" i="19"/>
  <c r="T46" i="11"/>
  <c r="P26" i="18"/>
  <c r="T48" i="13"/>
  <c r="R48" i="13"/>
  <c r="T50" i="11"/>
  <c r="T52" i="13"/>
  <c r="R48" i="11"/>
  <c r="R50" i="11"/>
  <c r="W193" i="18"/>
  <c r="W105" i="18"/>
  <c r="W11" i="18"/>
  <c r="T7" i="18"/>
  <c r="T7" i="19"/>
  <c r="T7" i="17"/>
  <c r="T8" i="2"/>
  <c r="T7" i="9"/>
  <c r="T7" i="3"/>
  <c r="S62" i="2"/>
  <c r="Q46" i="13"/>
  <c r="Q48" i="13"/>
  <c r="Q50" i="13"/>
  <c r="Q52" i="13"/>
  <c r="X1" i="17"/>
  <c r="X50" i="17" s="1"/>
  <c r="X1" i="18"/>
  <c r="X1" i="19"/>
  <c r="Q52" i="11"/>
  <c r="Q46" i="11"/>
  <c r="Q50" i="11"/>
  <c r="Q48" i="11"/>
  <c r="Q258" i="19"/>
  <c r="P198" i="19"/>
  <c r="P181" i="13"/>
  <c r="Q262" i="13" s="1"/>
  <c r="S46" i="11"/>
  <c r="S48" i="11"/>
  <c r="S52" i="11"/>
  <c r="S50" i="11"/>
  <c r="W11" i="19"/>
  <c r="W193" i="19"/>
  <c r="W105" i="19"/>
  <c r="P200" i="15"/>
  <c r="P48" i="11"/>
  <c r="P46" i="11"/>
  <c r="M175" i="10"/>
  <c r="P52" i="11"/>
  <c r="P50" i="11"/>
  <c r="V46" i="11"/>
  <c r="V48" i="11"/>
  <c r="V52" i="11"/>
  <c r="V50" i="11"/>
  <c r="Q262" i="19"/>
  <c r="P202" i="19"/>
  <c r="P48" i="13"/>
  <c r="M175" i="12"/>
  <c r="P46" i="13"/>
  <c r="P52" i="13"/>
  <c r="P50" i="13"/>
  <c r="P177" i="13"/>
  <c r="Q258" i="13" s="1"/>
  <c r="U48" i="11"/>
  <c r="U52" i="11"/>
  <c r="U50" i="11"/>
  <c r="U46" i="11"/>
  <c r="Q56" i="18"/>
  <c r="S52" i="15"/>
  <c r="S46" i="15"/>
  <c r="S50" i="15"/>
  <c r="S48" i="15"/>
  <c r="R52" i="15"/>
  <c r="R50" i="15"/>
  <c r="R46" i="15"/>
  <c r="R48" i="15"/>
  <c r="Q52" i="15"/>
  <c r="Q50" i="15"/>
  <c r="Q46" i="15"/>
  <c r="Q48" i="15"/>
  <c r="P52" i="15"/>
  <c r="M175" i="14"/>
  <c r="P48" i="15"/>
  <c r="P46" i="15"/>
  <c r="P50" i="15"/>
  <c r="T48" i="15"/>
  <c r="T52" i="15"/>
  <c r="T50" i="15"/>
  <c r="T46" i="15"/>
  <c r="U46" i="15"/>
  <c r="U48" i="15"/>
  <c r="U50" i="15"/>
  <c r="U52" i="15"/>
  <c r="P181" i="15"/>
  <c r="Q262" i="15" s="1"/>
  <c r="P177" i="15"/>
  <c r="Q258" i="15" s="1"/>
  <c r="V52" i="15"/>
  <c r="V46" i="15"/>
  <c r="V50" i="15"/>
  <c r="V48" i="15"/>
  <c r="Q262" i="18"/>
  <c r="Q159" i="18"/>
  <c r="P198" i="18"/>
  <c r="Q258" i="18"/>
  <c r="Q161" i="18"/>
  <c r="P200" i="18"/>
  <c r="Q260" i="18"/>
  <c r="Q157" i="18"/>
  <c r="R19" i="17"/>
  <c r="R23" i="17"/>
  <c r="R17" i="17"/>
  <c r="R21" i="17"/>
  <c r="X87" i="2"/>
  <c r="X31" i="2"/>
  <c r="X30" i="2"/>
  <c r="X29" i="2"/>
  <c r="X179" i="2"/>
  <c r="X175" i="2"/>
  <c r="X171" i="2"/>
  <c r="X28" i="2"/>
  <c r="X27" i="2"/>
  <c r="X26" i="2"/>
  <c r="X25" i="2"/>
  <c r="X24" i="2"/>
  <c r="X23" i="2"/>
  <c r="X22" i="2"/>
  <c r="X21" i="2"/>
  <c r="X20" i="2"/>
  <c r="X176" i="2"/>
  <c r="X172" i="2"/>
  <c r="X168" i="2"/>
  <c r="X174" i="2"/>
  <c r="X173" i="2"/>
  <c r="X178" i="2"/>
  <c r="X170" i="2"/>
  <c r="X177" i="2"/>
  <c r="X169" i="2"/>
  <c r="X1" i="9"/>
  <c r="W193" i="3"/>
  <c r="X1" i="3"/>
  <c r="U72" i="3"/>
  <c r="U66" i="3"/>
  <c r="U70" i="3"/>
  <c r="W105" i="3"/>
  <c r="W265" i="2"/>
  <c r="X277" i="2"/>
  <c r="X275" i="2"/>
  <c r="X274" i="2"/>
  <c r="X273" i="2"/>
  <c r="X272" i="2"/>
  <c r="X271" i="2"/>
  <c r="X270" i="2"/>
  <c r="X269" i="2"/>
  <c r="X268" i="2"/>
  <c r="X267" i="2"/>
  <c r="X266" i="2"/>
  <c r="X276" i="2"/>
  <c r="X262" i="2"/>
  <c r="X258" i="2"/>
  <c r="X254" i="2"/>
  <c r="X261" i="2"/>
  <c r="X257" i="2"/>
  <c r="X253" i="2"/>
  <c r="X260" i="2"/>
  <c r="X256" i="2"/>
  <c r="X255" i="2"/>
  <c r="X252" i="2"/>
  <c r="X251" i="2"/>
  <c r="X259" i="2"/>
  <c r="X41" i="2"/>
  <c r="V109" i="1"/>
  <c r="V127" i="1" s="1"/>
  <c r="V26" i="1"/>
  <c r="V75" i="1" s="1"/>
  <c r="Y1" i="2"/>
  <c r="V102" i="1"/>
  <c r="V8" i="1"/>
  <c r="W1" i="1"/>
  <c r="V78" i="1"/>
  <c r="V99" i="1" s="1"/>
  <c r="S6" i="17" l="1"/>
  <c r="S6" i="21"/>
  <c r="R239" i="2"/>
  <c r="R412" i="2"/>
  <c r="U287" i="10"/>
  <c r="R314" i="12"/>
  <c r="R330" i="14"/>
  <c r="X270" i="3"/>
  <c r="X266" i="3"/>
  <c r="X272" i="3"/>
  <c r="X268" i="3"/>
  <c r="R164" i="12"/>
  <c r="R319" i="12"/>
  <c r="R164" i="14"/>
  <c r="R319" i="14"/>
  <c r="R397" i="2"/>
  <c r="R242" i="2"/>
  <c r="R244" i="2"/>
  <c r="R405" i="2"/>
  <c r="R336" i="14"/>
  <c r="S101" i="2"/>
  <c r="S149" i="10" s="1"/>
  <c r="S323" i="10" s="1"/>
  <c r="R318" i="14"/>
  <c r="S90" i="2"/>
  <c r="S138" i="10" s="1"/>
  <c r="S312" i="10" s="1"/>
  <c r="R167" i="14"/>
  <c r="R341" i="14"/>
  <c r="U378" i="2"/>
  <c r="U303" i="14" s="1"/>
  <c r="S80" i="11"/>
  <c r="W344" i="2"/>
  <c r="W269" i="12" s="1"/>
  <c r="V263" i="10"/>
  <c r="S100" i="2"/>
  <c r="S148" i="10" s="1"/>
  <c r="S167" i="10" s="1"/>
  <c r="R323" i="14"/>
  <c r="R332" i="12"/>
  <c r="R163" i="12"/>
  <c r="R336" i="12"/>
  <c r="V265" i="10"/>
  <c r="U287" i="12"/>
  <c r="W343" i="2"/>
  <c r="S92" i="2"/>
  <c r="S140" i="10" s="1"/>
  <c r="S332" i="10" s="1"/>
  <c r="R312" i="14"/>
  <c r="R340" i="12"/>
  <c r="R323" i="12"/>
  <c r="R168" i="10"/>
  <c r="R157" i="10" s="1"/>
  <c r="R40" i="11" s="1"/>
  <c r="R323" i="10"/>
  <c r="R311" i="10" s="1"/>
  <c r="R85" i="11" s="1"/>
  <c r="R168" i="12"/>
  <c r="S97" i="2"/>
  <c r="S145" i="12" s="1"/>
  <c r="S319" i="12" s="1"/>
  <c r="V358" i="2"/>
  <c r="V283" i="14" s="1"/>
  <c r="V265" i="14"/>
  <c r="R160" i="14"/>
  <c r="R333" i="14"/>
  <c r="W345" i="2"/>
  <c r="W363" i="2" s="1"/>
  <c r="S315" i="2"/>
  <c r="R167" i="12"/>
  <c r="R333" i="12"/>
  <c r="R388" i="2"/>
  <c r="R137" i="10"/>
  <c r="R18" i="11" s="1"/>
  <c r="R157" i="11" s="1"/>
  <c r="R315" i="12"/>
  <c r="U284" i="10"/>
  <c r="R235" i="2"/>
  <c r="U284" i="12"/>
  <c r="R406" i="2"/>
  <c r="S6" i="20"/>
  <c r="S91" i="2"/>
  <c r="S139" i="10" s="1"/>
  <c r="S313" i="10" s="1"/>
  <c r="U283" i="14"/>
  <c r="S94" i="2"/>
  <c r="S142" i="10" s="1"/>
  <c r="S161" i="10" s="1"/>
  <c r="S6" i="9"/>
  <c r="S300" i="2"/>
  <c r="S62" i="3" s="1"/>
  <c r="S43" i="2"/>
  <c r="R159" i="14"/>
  <c r="S99" i="2"/>
  <c r="S147" i="10" s="1"/>
  <c r="S166" i="10" s="1"/>
  <c r="U285" i="14"/>
  <c r="S98" i="2"/>
  <c r="W16" i="19"/>
  <c r="W155" i="19" s="1"/>
  <c r="R390" i="2"/>
  <c r="W22" i="19"/>
  <c r="W161" i="19" s="1"/>
  <c r="R331" i="12"/>
  <c r="R314" i="14"/>
  <c r="R158" i="12"/>
  <c r="R331" i="14"/>
  <c r="R158" i="14"/>
  <c r="W338" i="2"/>
  <c r="W263" i="12" s="1"/>
  <c r="W52" i="21"/>
  <c r="W68" i="21" s="1"/>
  <c r="W340" i="2"/>
  <c r="W265" i="14" s="1"/>
  <c r="W54" i="21"/>
  <c r="W70" i="21" s="1"/>
  <c r="W346" i="2"/>
  <c r="W271" i="14" s="1"/>
  <c r="V263" i="14"/>
  <c r="X331" i="2"/>
  <c r="U283" i="10"/>
  <c r="S82" i="11"/>
  <c r="X250" i="2"/>
  <c r="X19" i="17" s="1"/>
  <c r="X55" i="17" s="1"/>
  <c r="W341" i="2"/>
  <c r="W266" i="12" s="1"/>
  <c r="V356" i="2"/>
  <c r="V372" i="2" s="1"/>
  <c r="W26" i="21"/>
  <c r="W72" i="19" s="1"/>
  <c r="W347" i="2"/>
  <c r="W272" i="12" s="1"/>
  <c r="U376" i="2"/>
  <c r="U301" i="10" s="1"/>
  <c r="V269" i="12"/>
  <c r="T70" i="11"/>
  <c r="U285" i="10"/>
  <c r="W127" i="21"/>
  <c r="W125" i="21" s="1"/>
  <c r="W110" i="21"/>
  <c r="X265" i="2"/>
  <c r="W49" i="21"/>
  <c r="W65" i="21" s="1"/>
  <c r="W53" i="21"/>
  <c r="W69" i="21" s="1"/>
  <c r="W337" i="2"/>
  <c r="W342" i="2"/>
  <c r="W92" i="21"/>
  <c r="X197" i="2"/>
  <c r="X20" i="19" s="1"/>
  <c r="W268" i="10"/>
  <c r="W268" i="14"/>
  <c r="W268" i="12"/>
  <c r="W361" i="2"/>
  <c r="W336" i="2"/>
  <c r="W269" i="14"/>
  <c r="W362" i="2"/>
  <c r="W270" i="12"/>
  <c r="W45" i="21"/>
  <c r="W339" i="2"/>
  <c r="W56" i="21"/>
  <c r="X60" i="21" s="1"/>
  <c r="W55" i="21"/>
  <c r="W71" i="21" s="1"/>
  <c r="U283" i="12"/>
  <c r="V270" i="14"/>
  <c r="S76" i="11"/>
  <c r="V355" i="2"/>
  <c r="V371" i="2" s="1"/>
  <c r="V262" i="14"/>
  <c r="V262" i="10"/>
  <c r="U288" i="14"/>
  <c r="U288" i="12"/>
  <c r="U288" i="10"/>
  <c r="V361" i="2"/>
  <c r="V377" i="2" s="1"/>
  <c r="V269" i="10"/>
  <c r="V268" i="10"/>
  <c r="V270" i="12"/>
  <c r="V268" i="12"/>
  <c r="V363" i="2"/>
  <c r="V288" i="14" s="1"/>
  <c r="V362" i="2"/>
  <c r="V378" i="2" s="1"/>
  <c r="U260" i="14"/>
  <c r="U70" i="15" s="1"/>
  <c r="V365" i="2"/>
  <c r="T70" i="13"/>
  <c r="V272" i="10"/>
  <c r="T72" i="13"/>
  <c r="T68" i="15"/>
  <c r="T68" i="13"/>
  <c r="T66" i="15"/>
  <c r="V272" i="12"/>
  <c r="S76" i="13"/>
  <c r="S80" i="13"/>
  <c r="S82" i="13"/>
  <c r="T70" i="15"/>
  <c r="Q107" i="11"/>
  <c r="Q28" i="11" s="1"/>
  <c r="P295" i="13"/>
  <c r="S76" i="15"/>
  <c r="T278" i="10"/>
  <c r="T82" i="11" s="1"/>
  <c r="S78" i="15"/>
  <c r="S82" i="15"/>
  <c r="R46" i="20"/>
  <c r="Q101" i="15"/>
  <c r="Q129" i="15"/>
  <c r="Q313" i="15" s="1"/>
  <c r="Q99" i="15"/>
  <c r="Q157" i="15"/>
  <c r="V59" i="21"/>
  <c r="S293" i="10"/>
  <c r="T68" i="11"/>
  <c r="T278" i="12"/>
  <c r="T76" i="13" s="1"/>
  <c r="T66" i="11"/>
  <c r="T278" i="14"/>
  <c r="T76" i="15" s="1"/>
  <c r="U260" i="10"/>
  <c r="U72" i="11" s="1"/>
  <c r="S293" i="12"/>
  <c r="Q97" i="15"/>
  <c r="Q40" i="15"/>
  <c r="Q36" i="15"/>
  <c r="Q38" i="15"/>
  <c r="R165" i="14"/>
  <c r="T8" i="21"/>
  <c r="T8" i="20"/>
  <c r="Q167" i="15"/>
  <c r="U297" i="10"/>
  <c r="U297" i="14"/>
  <c r="U297" i="12"/>
  <c r="U300" i="14"/>
  <c r="U300" i="10"/>
  <c r="U300" i="12"/>
  <c r="T300" i="14"/>
  <c r="T300" i="12"/>
  <c r="T300" i="10"/>
  <c r="T81" i="18"/>
  <c r="T77" i="19"/>
  <c r="T77" i="18"/>
  <c r="T81" i="19"/>
  <c r="T79" i="18"/>
  <c r="T79" i="19"/>
  <c r="T79" i="20"/>
  <c r="T78" i="3"/>
  <c r="T80" i="3"/>
  <c r="T82" i="3"/>
  <c r="T77" i="20"/>
  <c r="T81" i="20"/>
  <c r="T76" i="3"/>
  <c r="U294" i="14"/>
  <c r="U294" i="12"/>
  <c r="U294" i="10"/>
  <c r="V271" i="10"/>
  <c r="V271" i="12"/>
  <c r="V271" i="14"/>
  <c r="V364" i="2"/>
  <c r="T304" i="12"/>
  <c r="T304" i="10"/>
  <c r="T304" i="14"/>
  <c r="Y332" i="2"/>
  <c r="Y330" i="2"/>
  <c r="Y203" i="2"/>
  <c r="Y198" i="2"/>
  <c r="Y206" i="2"/>
  <c r="Y201" i="2"/>
  <c r="Y209" i="2"/>
  <c r="Y204" i="2"/>
  <c r="Y1" i="21"/>
  <c r="Y199" i="2"/>
  <c r="Y207" i="2"/>
  <c r="Y202" i="2"/>
  <c r="Y205" i="2"/>
  <c r="Y200" i="2"/>
  <c r="Y208" i="2"/>
  <c r="Y1" i="20"/>
  <c r="X50" i="3"/>
  <c r="X46" i="3"/>
  <c r="X48" i="3"/>
  <c r="X52" i="3"/>
  <c r="Q181" i="11"/>
  <c r="Q202" i="11" s="1"/>
  <c r="V375" i="2"/>
  <c r="V284" i="14"/>
  <c r="V284" i="10"/>
  <c r="V284" i="12"/>
  <c r="U370" i="2"/>
  <c r="U279" i="12"/>
  <c r="U279" i="10"/>
  <c r="U279" i="14"/>
  <c r="U353" i="2"/>
  <c r="V335" i="2"/>
  <c r="V70" i="3" s="1"/>
  <c r="X193" i="20"/>
  <c r="X96" i="21"/>
  <c r="X114" i="21" s="1"/>
  <c r="X130" i="21" s="1"/>
  <c r="X104" i="21"/>
  <c r="X122" i="21" s="1"/>
  <c r="X99" i="21"/>
  <c r="X117" i="21" s="1"/>
  <c r="X133" i="21" s="1"/>
  <c r="X101" i="21"/>
  <c r="X119" i="21" s="1"/>
  <c r="X135" i="21" s="1"/>
  <c r="X94" i="21"/>
  <c r="X112" i="21" s="1"/>
  <c r="X128" i="21" s="1"/>
  <c r="X102" i="21"/>
  <c r="X120" i="21" s="1"/>
  <c r="X136" i="21" s="1"/>
  <c r="X97" i="21"/>
  <c r="X100" i="21"/>
  <c r="X118" i="21" s="1"/>
  <c r="X134" i="21" s="1"/>
  <c r="X95" i="21"/>
  <c r="X113" i="21" s="1"/>
  <c r="X129" i="21" s="1"/>
  <c r="X103" i="21"/>
  <c r="X121" i="21" s="1"/>
  <c r="X137" i="21" s="1"/>
  <c r="X115" i="21"/>
  <c r="X131" i="21" s="1"/>
  <c r="X93" i="21"/>
  <c r="X111" i="21" s="1"/>
  <c r="X127" i="21" s="1"/>
  <c r="X98" i="21"/>
  <c r="X116" i="21" s="1"/>
  <c r="X132" i="21" s="1"/>
  <c r="X37" i="21"/>
  <c r="X31" i="21"/>
  <c r="X28" i="21"/>
  <c r="X35" i="21"/>
  <c r="X32" i="21"/>
  <c r="X50" i="21" s="1"/>
  <c r="X66" i="21" s="1"/>
  <c r="X36" i="21"/>
  <c r="X126" i="21"/>
  <c r="X30" i="21"/>
  <c r="X48" i="21" s="1"/>
  <c r="X64" i="21" s="1"/>
  <c r="X34" i="21"/>
  <c r="X29" i="21"/>
  <c r="X38" i="21"/>
  <c r="X56" i="21" s="1"/>
  <c r="X33" i="21"/>
  <c r="X342" i="2" s="1"/>
  <c r="X27" i="21"/>
  <c r="X45" i="21" s="1"/>
  <c r="X61" i="21" s="1"/>
  <c r="X54" i="21"/>
  <c r="X70" i="21" s="1"/>
  <c r="X46" i="21"/>
  <c r="X62" i="21" s="1"/>
  <c r="X55" i="21"/>
  <c r="X71" i="21" s="1"/>
  <c r="R52" i="20"/>
  <c r="T297" i="10"/>
  <c r="T297" i="12"/>
  <c r="T297" i="14"/>
  <c r="W105" i="20"/>
  <c r="V66" i="18"/>
  <c r="V72" i="18"/>
  <c r="V70" i="18"/>
  <c r="V68" i="18"/>
  <c r="V261" i="10"/>
  <c r="V261" i="12"/>
  <c r="V261" i="14"/>
  <c r="V354" i="2"/>
  <c r="U299" i="12"/>
  <c r="U299" i="14"/>
  <c r="U299" i="10"/>
  <c r="V267" i="14"/>
  <c r="V267" i="10"/>
  <c r="V267" i="12"/>
  <c r="V360" i="2"/>
  <c r="X22" i="19"/>
  <c r="T301" i="10"/>
  <c r="T301" i="14"/>
  <c r="T301" i="12"/>
  <c r="U260" i="12"/>
  <c r="T305" i="10"/>
  <c r="T305" i="12"/>
  <c r="T305" i="14"/>
  <c r="U78" i="18"/>
  <c r="U82" i="18"/>
  <c r="U76" i="18"/>
  <c r="U80" i="18"/>
  <c r="U302" i="14"/>
  <c r="U302" i="10"/>
  <c r="U302" i="12"/>
  <c r="R50" i="20"/>
  <c r="V72" i="19"/>
  <c r="V66" i="19"/>
  <c r="V68" i="19"/>
  <c r="V70" i="19"/>
  <c r="V78" i="18"/>
  <c r="V80" i="18"/>
  <c r="V82" i="18"/>
  <c r="V76" i="18"/>
  <c r="R338" i="14"/>
  <c r="U373" i="2"/>
  <c r="U282" i="12"/>
  <c r="U282" i="10"/>
  <c r="U282" i="14"/>
  <c r="V294" i="10"/>
  <c r="V294" i="12"/>
  <c r="V294" i="14"/>
  <c r="U304" i="10"/>
  <c r="U304" i="12"/>
  <c r="U304" i="14"/>
  <c r="U380" i="2"/>
  <c r="U289" i="12"/>
  <c r="U289" i="10"/>
  <c r="U289" i="14"/>
  <c r="U82" i="19"/>
  <c r="U78" i="19"/>
  <c r="U80" i="19"/>
  <c r="U76" i="19"/>
  <c r="V373" i="2"/>
  <c r="V282" i="14"/>
  <c r="V282" i="10"/>
  <c r="V282" i="12"/>
  <c r="U371" i="2"/>
  <c r="U280" i="10"/>
  <c r="U280" i="14"/>
  <c r="U280" i="12"/>
  <c r="U303" i="12"/>
  <c r="S293" i="14"/>
  <c r="V44" i="21"/>
  <c r="R48" i="20"/>
  <c r="T368" i="2"/>
  <c r="Q89" i="15"/>
  <c r="R334" i="14"/>
  <c r="Q111" i="11"/>
  <c r="Q32" i="11" s="1"/>
  <c r="P200" i="13"/>
  <c r="Q85" i="15"/>
  <c r="Q171" i="15"/>
  <c r="Q181" i="15" s="1"/>
  <c r="R329" i="10"/>
  <c r="R95" i="11" s="1"/>
  <c r="Q91" i="15"/>
  <c r="R161" i="14"/>
  <c r="Q26" i="11"/>
  <c r="Q177" i="11"/>
  <c r="Q293" i="11" s="1"/>
  <c r="S336" i="10"/>
  <c r="S163" i="10"/>
  <c r="S318" i="10"/>
  <c r="S315" i="10"/>
  <c r="S333" i="10"/>
  <c r="S160" i="10"/>
  <c r="Q313" i="11"/>
  <c r="Q109" i="11"/>
  <c r="Q30" i="11" s="1"/>
  <c r="Q131" i="11" s="1"/>
  <c r="Q315" i="11" s="1"/>
  <c r="S335" i="10"/>
  <c r="S162" i="10"/>
  <c r="S317" i="10"/>
  <c r="Q317" i="11"/>
  <c r="R166" i="14"/>
  <c r="S143" i="14"/>
  <c r="S335" i="14" s="1"/>
  <c r="S143" i="12"/>
  <c r="Q101" i="13"/>
  <c r="Q97" i="13"/>
  <c r="Q95" i="13"/>
  <c r="Q99" i="13"/>
  <c r="R320" i="12"/>
  <c r="R338" i="12"/>
  <c r="R165" i="12"/>
  <c r="Q159" i="13"/>
  <c r="R316" i="12"/>
  <c r="R334" i="12"/>
  <c r="R161" i="12"/>
  <c r="R321" i="14"/>
  <c r="Q155" i="13"/>
  <c r="S141" i="14"/>
  <c r="S315" i="14" s="1"/>
  <c r="S141" i="12"/>
  <c r="S144" i="14"/>
  <c r="S318" i="14" s="1"/>
  <c r="S144" i="12"/>
  <c r="R137" i="14"/>
  <c r="R18" i="15" s="1"/>
  <c r="Q167" i="13"/>
  <c r="Q171" i="13"/>
  <c r="Q129" i="13"/>
  <c r="Q157" i="13"/>
  <c r="Q133" i="13"/>
  <c r="Q40" i="13"/>
  <c r="Q36" i="13"/>
  <c r="Q42" i="13"/>
  <c r="Q38" i="13"/>
  <c r="R137" i="12"/>
  <c r="R166" i="12"/>
  <c r="R321" i="12"/>
  <c r="R339" i="12"/>
  <c r="Q161" i="13"/>
  <c r="Q87" i="13"/>
  <c r="Q91" i="13"/>
  <c r="Q85" i="13"/>
  <c r="Q89" i="13"/>
  <c r="Q129" i="3"/>
  <c r="Q353" i="3" s="1"/>
  <c r="Q317" i="15"/>
  <c r="Q171" i="18"/>
  <c r="Q181" i="18" s="1"/>
  <c r="Q167" i="18"/>
  <c r="Q177" i="18" s="1"/>
  <c r="Q169" i="18"/>
  <c r="Q179" i="18" s="1"/>
  <c r="Q167" i="19"/>
  <c r="Q171" i="19"/>
  <c r="Q181" i="19" s="1"/>
  <c r="Q302" i="3"/>
  <c r="S219" i="2"/>
  <c r="S189" i="2" s="1"/>
  <c r="S216" i="2"/>
  <c r="S186" i="2" s="1"/>
  <c r="S218" i="2"/>
  <c r="S188" i="2" s="1"/>
  <c r="S392" i="2" s="1"/>
  <c r="Q95" i="19"/>
  <c r="Q129" i="18"/>
  <c r="Q18" i="20"/>
  <c r="Q157" i="3"/>
  <c r="Q133" i="3"/>
  <c r="Q357" i="3" s="1"/>
  <c r="Q56" i="19"/>
  <c r="Q56" i="20" s="1"/>
  <c r="P200" i="3"/>
  <c r="Q76" i="20"/>
  <c r="Q101" i="3"/>
  <c r="Q97" i="18"/>
  <c r="P200" i="19"/>
  <c r="Q87" i="3"/>
  <c r="Q95" i="3"/>
  <c r="Q97" i="3"/>
  <c r="Q99" i="3"/>
  <c r="P335" i="3"/>
  <c r="Q155" i="19"/>
  <c r="Q155" i="20" s="1"/>
  <c r="Q133" i="19"/>
  <c r="Q66" i="20"/>
  <c r="R197" i="2"/>
  <c r="R18" i="19" s="1"/>
  <c r="R157" i="19" s="1"/>
  <c r="Q36" i="19"/>
  <c r="P337" i="3"/>
  <c r="Q20" i="20"/>
  <c r="Q36" i="18"/>
  <c r="Q58" i="19"/>
  <c r="Q58" i="20" s="1"/>
  <c r="Q167" i="3"/>
  <c r="Q171" i="3"/>
  <c r="Q97" i="19"/>
  <c r="Q157" i="19"/>
  <c r="Q72" i="20"/>
  <c r="Q22" i="20"/>
  <c r="Q87" i="19"/>
  <c r="P30" i="3"/>
  <c r="P131" i="3" s="1"/>
  <c r="P355" i="3" s="1"/>
  <c r="P109" i="20"/>
  <c r="P133" i="20"/>
  <c r="P129" i="20"/>
  <c r="P26" i="20"/>
  <c r="P28" i="18"/>
  <c r="P111" i="20"/>
  <c r="Q258" i="20"/>
  <c r="P198" i="20"/>
  <c r="P181" i="20"/>
  <c r="P28" i="19"/>
  <c r="P107" i="20"/>
  <c r="P179" i="20"/>
  <c r="R182" i="2"/>
  <c r="R18" i="3" s="1"/>
  <c r="R133" i="3" s="1"/>
  <c r="R357" i="3" s="1"/>
  <c r="R212" i="2"/>
  <c r="R409" i="2"/>
  <c r="R236" i="2"/>
  <c r="R391" i="2"/>
  <c r="Q85" i="3"/>
  <c r="Q91" i="18"/>
  <c r="R413" i="2"/>
  <c r="R395" i="2"/>
  <c r="R241" i="2"/>
  <c r="R396" i="2"/>
  <c r="R22" i="18"/>
  <c r="R161" i="18" s="1"/>
  <c r="R16" i="18"/>
  <c r="R155" i="18" s="1"/>
  <c r="R18" i="18"/>
  <c r="R157" i="18" s="1"/>
  <c r="R20" i="18"/>
  <c r="R159" i="18" s="1"/>
  <c r="Q87" i="18"/>
  <c r="Q62" i="19"/>
  <c r="Q91" i="3"/>
  <c r="Q91" i="19"/>
  <c r="Q99" i="18"/>
  <c r="Q99" i="19"/>
  <c r="Q89" i="19"/>
  <c r="Q159" i="3"/>
  <c r="Q159" i="20" s="1"/>
  <c r="Q60" i="19"/>
  <c r="Q161" i="3"/>
  <c r="Q89" i="18"/>
  <c r="Q101" i="19"/>
  <c r="Q85" i="19"/>
  <c r="Q62" i="18"/>
  <c r="Q85" i="18"/>
  <c r="Q60" i="18"/>
  <c r="Q101" i="18"/>
  <c r="Q40" i="19"/>
  <c r="Q38" i="3"/>
  <c r="Q36" i="3"/>
  <c r="Q40" i="18"/>
  <c r="Q38" i="19"/>
  <c r="Q42" i="3"/>
  <c r="Q40" i="3"/>
  <c r="Q42" i="18"/>
  <c r="Q38" i="18"/>
  <c r="Q42" i="19"/>
  <c r="P333" i="3"/>
  <c r="Q298" i="3"/>
  <c r="X193" i="18"/>
  <c r="X11" i="18"/>
  <c r="X52" i="18" s="1"/>
  <c r="X105" i="18"/>
  <c r="P293" i="13"/>
  <c r="P198" i="13"/>
  <c r="M46" i="11"/>
  <c r="P26" i="11"/>
  <c r="P202" i="13"/>
  <c r="P297" i="13"/>
  <c r="P131" i="19"/>
  <c r="P26" i="13"/>
  <c r="M46" i="13"/>
  <c r="P109" i="13"/>
  <c r="M50" i="13"/>
  <c r="P107" i="13"/>
  <c r="M48" i="13"/>
  <c r="M50" i="11"/>
  <c r="P109" i="11"/>
  <c r="M48" i="11"/>
  <c r="P107" i="11"/>
  <c r="T8" i="18"/>
  <c r="T8" i="19"/>
  <c r="T311" i="2"/>
  <c r="T327" i="2" s="1"/>
  <c r="T49" i="2"/>
  <c r="T64" i="2" s="1"/>
  <c r="T302" i="2"/>
  <c r="T318" i="2" s="1"/>
  <c r="T50" i="2"/>
  <c r="T46" i="2"/>
  <c r="T61" i="2" s="1"/>
  <c r="T310" i="2"/>
  <c r="T326" i="2" s="1"/>
  <c r="T6" i="2"/>
  <c r="T307" i="2"/>
  <c r="T323" i="2" s="1"/>
  <c r="T312" i="2"/>
  <c r="U316" i="2" s="1"/>
  <c r="T304" i="2"/>
  <c r="T320" i="2" s="1"/>
  <c r="T48" i="2"/>
  <c r="T308" i="2"/>
  <c r="T324" i="2" s="1"/>
  <c r="T8" i="3"/>
  <c r="T44" i="2"/>
  <c r="T90" i="2" s="1"/>
  <c r="T54" i="2"/>
  <c r="T69" i="2" s="1"/>
  <c r="T55" i="2"/>
  <c r="T70" i="2" s="1"/>
  <c r="T306" i="2"/>
  <c r="T322" i="2" s="1"/>
  <c r="T53" i="2"/>
  <c r="T68" i="2" s="1"/>
  <c r="T8" i="17"/>
  <c r="T47" i="2"/>
  <c r="T62" i="2" s="1"/>
  <c r="T309" i="2"/>
  <c r="T325" i="2" s="1"/>
  <c r="T305" i="2"/>
  <c r="T321" i="2" s="1"/>
  <c r="U7" i="2"/>
  <c r="T52" i="2"/>
  <c r="T67" i="2" s="1"/>
  <c r="T51" i="2"/>
  <c r="T66" i="2" s="1"/>
  <c r="T8" i="9"/>
  <c r="T303" i="2"/>
  <c r="T319" i="2" s="1"/>
  <c r="T301" i="2"/>
  <c r="T45" i="2"/>
  <c r="T60" i="2" s="1"/>
  <c r="Y1" i="17"/>
  <c r="Y1" i="18"/>
  <c r="Y1" i="19"/>
  <c r="M52" i="13"/>
  <c r="P111" i="13"/>
  <c r="P111" i="11"/>
  <c r="M52" i="11"/>
  <c r="X11" i="19"/>
  <c r="X52" i="19" s="1"/>
  <c r="X161" i="19"/>
  <c r="X193" i="19"/>
  <c r="X105" i="19"/>
  <c r="S58" i="2"/>
  <c r="P293" i="15"/>
  <c r="P198" i="15"/>
  <c r="P26" i="15"/>
  <c r="M46" i="15"/>
  <c r="P107" i="15"/>
  <c r="M48" i="15"/>
  <c r="P297" i="15"/>
  <c r="P202" i="15"/>
  <c r="P109" i="15"/>
  <c r="M50" i="15"/>
  <c r="P111" i="15"/>
  <c r="M52" i="15"/>
  <c r="R59" i="17"/>
  <c r="R55" i="17"/>
  <c r="Q59" i="17"/>
  <c r="Y87" i="2"/>
  <c r="Y176" i="2"/>
  <c r="Y172" i="2"/>
  <c r="Y168" i="2"/>
  <c r="Y29" i="2"/>
  <c r="Y177" i="2"/>
  <c r="Y173" i="2"/>
  <c r="Y169" i="2"/>
  <c r="Y30" i="2"/>
  <c r="Y179" i="2"/>
  <c r="Y171" i="2"/>
  <c r="Y28" i="2"/>
  <c r="Y26" i="2"/>
  <c r="Y24" i="2"/>
  <c r="Y22" i="2"/>
  <c r="Y20" i="2"/>
  <c r="Y178" i="2"/>
  <c r="Y170" i="2"/>
  <c r="Y175" i="2"/>
  <c r="Y27" i="2"/>
  <c r="Y25" i="2"/>
  <c r="Y23" i="2"/>
  <c r="Y21" i="2"/>
  <c r="Y1" i="9"/>
  <c r="Y174" i="2"/>
  <c r="Y31" i="2"/>
  <c r="X193" i="3"/>
  <c r="X105" i="3"/>
  <c r="Y1" i="3"/>
  <c r="Y277" i="2"/>
  <c r="Y276" i="2"/>
  <c r="Y274" i="2"/>
  <c r="Y270" i="2"/>
  <c r="Y266" i="2"/>
  <c r="Y273" i="2"/>
  <c r="Y269" i="2"/>
  <c r="Y272" i="2"/>
  <c r="Y268" i="2"/>
  <c r="Y275" i="2"/>
  <c r="Y271" i="2"/>
  <c r="Y267" i="2"/>
  <c r="Y261" i="2"/>
  <c r="Y257" i="2"/>
  <c r="Y253" i="2"/>
  <c r="Y260" i="2"/>
  <c r="Y256" i="2"/>
  <c r="Y252" i="2"/>
  <c r="Y259" i="2"/>
  <c r="Y255" i="2"/>
  <c r="Y262" i="2"/>
  <c r="Y251" i="2"/>
  <c r="Y258" i="2"/>
  <c r="Y254" i="2"/>
  <c r="T250" i="2"/>
  <c r="Y41" i="2"/>
  <c r="W109" i="1"/>
  <c r="W127" i="1" s="1"/>
  <c r="W26" i="1"/>
  <c r="Z1" i="2"/>
  <c r="W102" i="1"/>
  <c r="W75" i="1"/>
  <c r="X1" i="1"/>
  <c r="W78" i="1"/>
  <c r="W99" i="1" s="1"/>
  <c r="W8" i="1"/>
  <c r="U303" i="10" l="1"/>
  <c r="W263" i="14"/>
  <c r="W356" i="2"/>
  <c r="W281" i="10" s="1"/>
  <c r="V283" i="12"/>
  <c r="X8" i="1"/>
  <c r="V374" i="2"/>
  <c r="U301" i="12"/>
  <c r="U301" i="14"/>
  <c r="V283" i="10"/>
  <c r="Y272" i="3"/>
  <c r="X271" i="3" s="1"/>
  <c r="Y268" i="3"/>
  <c r="Y270" i="3"/>
  <c r="Y266" i="3"/>
  <c r="S224" i="2"/>
  <c r="S194" i="2" s="1"/>
  <c r="S169" i="10"/>
  <c r="S142" i="12"/>
  <c r="S316" i="12" s="1"/>
  <c r="S330" i="10"/>
  <c r="S138" i="12"/>
  <c r="S330" i="12" s="1"/>
  <c r="S138" i="14"/>
  <c r="S312" i="14" s="1"/>
  <c r="S213" i="2"/>
  <c r="S183" i="2" s="1"/>
  <c r="S405" i="2" s="1"/>
  <c r="S341" i="10"/>
  <c r="S168" i="10"/>
  <c r="S149" i="12"/>
  <c r="S149" i="14"/>
  <c r="S168" i="14" s="1"/>
  <c r="S215" i="2"/>
  <c r="S185" i="2" s="1"/>
  <c r="S389" i="2" s="1"/>
  <c r="S148" i="14"/>
  <c r="S167" i="14" s="1"/>
  <c r="S314" i="10"/>
  <c r="S223" i="2"/>
  <c r="S193" i="2" s="1"/>
  <c r="S415" i="2" s="1"/>
  <c r="S140" i="12"/>
  <c r="S314" i="12" s="1"/>
  <c r="S140" i="14"/>
  <c r="S314" i="14" s="1"/>
  <c r="S148" i="12"/>
  <c r="S322" i="12" s="1"/>
  <c r="S159" i="10"/>
  <c r="S340" i="10"/>
  <c r="S139" i="12"/>
  <c r="S313" i="12" s="1"/>
  <c r="S322" i="10"/>
  <c r="W364" i="2"/>
  <c r="W289" i="10" s="1"/>
  <c r="W269" i="10"/>
  <c r="W270" i="10"/>
  <c r="S60" i="3"/>
  <c r="W271" i="12"/>
  <c r="W270" i="14"/>
  <c r="W358" i="2"/>
  <c r="W374" i="2" s="1"/>
  <c r="W359" i="2"/>
  <c r="W375" i="2" s="1"/>
  <c r="W265" i="10"/>
  <c r="W266" i="14"/>
  <c r="W265" i="12"/>
  <c r="W266" i="10"/>
  <c r="S145" i="14"/>
  <c r="S319" i="14" s="1"/>
  <c r="S220" i="2"/>
  <c r="S190" i="2" s="1"/>
  <c r="S239" i="2" s="1"/>
  <c r="R311" i="14"/>
  <c r="R85" i="15" s="1"/>
  <c r="S145" i="10"/>
  <c r="S319" i="10" s="1"/>
  <c r="S214" i="2"/>
  <c r="S184" i="2" s="1"/>
  <c r="S406" i="2" s="1"/>
  <c r="R129" i="11"/>
  <c r="R313" i="11" s="1"/>
  <c r="R133" i="11"/>
  <c r="R317" i="11" s="1"/>
  <c r="S316" i="10"/>
  <c r="S339" i="10"/>
  <c r="V280" i="12"/>
  <c r="W272" i="14"/>
  <c r="W272" i="10"/>
  <c r="S56" i="3"/>
  <c r="S58" i="3"/>
  <c r="R22" i="11"/>
  <c r="R161" i="11" s="1"/>
  <c r="S222" i="2"/>
  <c r="S192" i="2" s="1"/>
  <c r="S396" i="2" s="1"/>
  <c r="S147" i="12"/>
  <c r="S339" i="12" s="1"/>
  <c r="S147" i="14"/>
  <c r="S339" i="14" s="1"/>
  <c r="S321" i="10"/>
  <c r="S89" i="2"/>
  <c r="S139" i="14"/>
  <c r="S313" i="14" s="1"/>
  <c r="S158" i="10"/>
  <c r="R20" i="11"/>
  <c r="R159" i="11" s="1"/>
  <c r="R16" i="11"/>
  <c r="R155" i="11" s="1"/>
  <c r="S331" i="10"/>
  <c r="S142" i="14"/>
  <c r="S334" i="14" s="1"/>
  <c r="S217" i="2"/>
  <c r="S187" i="2" s="1"/>
  <c r="S409" i="2" s="1"/>
  <c r="S334" i="10"/>
  <c r="X21" i="17"/>
  <c r="X57" i="17" s="1"/>
  <c r="V379" i="2"/>
  <c r="V304" i="10" s="1"/>
  <c r="X23" i="17"/>
  <c r="X59" i="17" s="1"/>
  <c r="X17" i="17"/>
  <c r="X53" i="17" s="1"/>
  <c r="V280" i="10"/>
  <c r="V280" i="14"/>
  <c r="S146" i="10"/>
  <c r="S146" i="12"/>
  <c r="S146" i="14"/>
  <c r="S221" i="2"/>
  <c r="S191" i="2" s="1"/>
  <c r="X343" i="2"/>
  <c r="X361" i="2" s="1"/>
  <c r="W263" i="10"/>
  <c r="W365" i="2"/>
  <c r="W290" i="14" s="1"/>
  <c r="X345" i="2"/>
  <c r="X270" i="14" s="1"/>
  <c r="X336" i="2"/>
  <c r="R22" i="3"/>
  <c r="R161" i="3" s="1"/>
  <c r="Y250" i="2"/>
  <c r="Y48" i="3" s="1"/>
  <c r="X105" i="20"/>
  <c r="W271" i="10"/>
  <c r="W68" i="19"/>
  <c r="V281" i="14"/>
  <c r="V281" i="10"/>
  <c r="X344" i="2"/>
  <c r="Y265" i="2"/>
  <c r="V281" i="12"/>
  <c r="W66" i="19"/>
  <c r="X340" i="2"/>
  <c r="X265" i="10" s="1"/>
  <c r="W70" i="19"/>
  <c r="X339" i="2"/>
  <c r="X264" i="14" s="1"/>
  <c r="X346" i="2"/>
  <c r="X271" i="10" s="1"/>
  <c r="V288" i="12"/>
  <c r="X125" i="21"/>
  <c r="X159" i="19"/>
  <c r="X358" i="2"/>
  <c r="V290" i="14"/>
  <c r="W369" i="2"/>
  <c r="W264" i="10"/>
  <c r="W264" i="12"/>
  <c r="W264" i="14"/>
  <c r="W357" i="2"/>
  <c r="W379" i="2"/>
  <c r="W288" i="12"/>
  <c r="W288" i="14"/>
  <c r="W288" i="10"/>
  <c r="W377" i="2"/>
  <c r="W286" i="12"/>
  <c r="W286" i="14"/>
  <c r="W286" i="10"/>
  <c r="X26" i="21"/>
  <c r="X92" i="21"/>
  <c r="X341" i="2"/>
  <c r="X271" i="12"/>
  <c r="W61" i="21"/>
  <c r="W59" i="21" s="1"/>
  <c r="W44" i="21"/>
  <c r="X52" i="21"/>
  <c r="X68" i="21" s="1"/>
  <c r="Y197" i="2"/>
  <c r="Y16" i="19" s="1"/>
  <c r="X16" i="19"/>
  <c r="X261" i="10"/>
  <c r="X261" i="12"/>
  <c r="X261" i="14"/>
  <c r="X354" i="2"/>
  <c r="W68" i="18"/>
  <c r="W70" i="18"/>
  <c r="W66" i="18"/>
  <c r="W72" i="18"/>
  <c r="X267" i="12"/>
  <c r="X267" i="14"/>
  <c r="X267" i="10"/>
  <c r="X360" i="2"/>
  <c r="X269" i="14"/>
  <c r="X269" i="10"/>
  <c r="X269" i="12"/>
  <c r="X362" i="2"/>
  <c r="Y331" i="2"/>
  <c r="W372" i="2"/>
  <c r="W281" i="12"/>
  <c r="W378" i="2"/>
  <c r="W287" i="14"/>
  <c r="W287" i="12"/>
  <c r="W287" i="10"/>
  <c r="W267" i="12"/>
  <c r="W267" i="10"/>
  <c r="W267" i="14"/>
  <c r="W360" i="2"/>
  <c r="W82" i="18"/>
  <c r="W80" i="18"/>
  <c r="W76" i="18"/>
  <c r="W78" i="18"/>
  <c r="X268" i="10"/>
  <c r="X268" i="14"/>
  <c r="X18" i="19"/>
  <c r="U70" i="11"/>
  <c r="X53" i="21"/>
  <c r="X69" i="21" s="1"/>
  <c r="X347" i="2"/>
  <c r="X337" i="2"/>
  <c r="V286" i="14"/>
  <c r="W380" i="2"/>
  <c r="W289" i="12"/>
  <c r="W262" i="12"/>
  <c r="W262" i="14"/>
  <c r="W262" i="10"/>
  <c r="W355" i="2"/>
  <c r="X50" i="19"/>
  <c r="X49" i="21"/>
  <c r="X65" i="21" s="1"/>
  <c r="X51" i="21"/>
  <c r="X67" i="21" s="1"/>
  <c r="X338" i="2"/>
  <c r="X270" i="10"/>
  <c r="X110" i="21"/>
  <c r="W283" i="12"/>
  <c r="W283" i="10"/>
  <c r="W335" i="2"/>
  <c r="W66" i="3" s="1"/>
  <c r="X47" i="21"/>
  <c r="X63" i="21" s="1"/>
  <c r="W284" i="14"/>
  <c r="W284" i="12"/>
  <c r="W284" i="10"/>
  <c r="W261" i="10"/>
  <c r="W261" i="14"/>
  <c r="W261" i="12"/>
  <c r="W354" i="2"/>
  <c r="U66" i="15"/>
  <c r="V287" i="10"/>
  <c r="V287" i="14"/>
  <c r="V287" i="12"/>
  <c r="V286" i="12"/>
  <c r="V286" i="10"/>
  <c r="V290" i="12"/>
  <c r="V290" i="10"/>
  <c r="T80" i="11"/>
  <c r="V288" i="10"/>
  <c r="U72" i="15"/>
  <c r="U68" i="15"/>
  <c r="T82" i="13"/>
  <c r="T80" i="13"/>
  <c r="U66" i="11"/>
  <c r="U68" i="11"/>
  <c r="T78" i="11"/>
  <c r="T76" i="11"/>
  <c r="Q107" i="15"/>
  <c r="Q28" i="15" s="1"/>
  <c r="Q177" i="15"/>
  <c r="Q198" i="15" s="1"/>
  <c r="Q111" i="15"/>
  <c r="Q32" i="15" s="1"/>
  <c r="T78" i="15"/>
  <c r="T82" i="15"/>
  <c r="T80" i="15"/>
  <c r="Q109" i="15"/>
  <c r="Q30" i="15" s="1"/>
  <c r="Q131" i="15" s="1"/>
  <c r="Q315" i="15" s="1"/>
  <c r="T293" i="10"/>
  <c r="V72" i="3"/>
  <c r="V68" i="3"/>
  <c r="V66" i="3"/>
  <c r="T293" i="12"/>
  <c r="T78" i="13"/>
  <c r="T293" i="14"/>
  <c r="Q26" i="15"/>
  <c r="S163" i="14"/>
  <c r="R329" i="14"/>
  <c r="R99" i="15" s="1"/>
  <c r="R20" i="15"/>
  <c r="R159" i="15" s="1"/>
  <c r="S164" i="12"/>
  <c r="R22" i="15"/>
  <c r="R161" i="15" s="1"/>
  <c r="S337" i="12"/>
  <c r="S333" i="14"/>
  <c r="Q109" i="13"/>
  <c r="Q30" i="13" s="1"/>
  <c r="Q131" i="13" s="1"/>
  <c r="Q315" i="13" s="1"/>
  <c r="Q297" i="11"/>
  <c r="R262" i="11"/>
  <c r="R91" i="11"/>
  <c r="V298" i="10"/>
  <c r="V298" i="12"/>
  <c r="V298" i="14"/>
  <c r="U305" i="12"/>
  <c r="U305" i="14"/>
  <c r="U305" i="10"/>
  <c r="U295" i="12"/>
  <c r="U295" i="14"/>
  <c r="U295" i="10"/>
  <c r="Y193" i="20"/>
  <c r="V302" i="14"/>
  <c r="V302" i="10"/>
  <c r="V302" i="12"/>
  <c r="S160" i="14"/>
  <c r="R87" i="11"/>
  <c r="V380" i="2"/>
  <c r="V289" i="12"/>
  <c r="V289" i="14"/>
  <c r="V289" i="10"/>
  <c r="R89" i="11"/>
  <c r="U368" i="2"/>
  <c r="Y46" i="3"/>
  <c r="Y50" i="3"/>
  <c r="Y52" i="3"/>
  <c r="Z339" i="2"/>
  <c r="Z347" i="2"/>
  <c r="Z332" i="2"/>
  <c r="Z342" i="2"/>
  <c r="Z330" i="2"/>
  <c r="Z331" i="2" s="1"/>
  <c r="Z337" i="2"/>
  <c r="Z345" i="2"/>
  <c r="Z340" i="2"/>
  <c r="Z343" i="2"/>
  <c r="Z338" i="2"/>
  <c r="Z346" i="2"/>
  <c r="Z336" i="2"/>
  <c r="Z344" i="2"/>
  <c r="Z341" i="2"/>
  <c r="Z215" i="2"/>
  <c r="Z223" i="2"/>
  <c r="Z200" i="2"/>
  <c r="Z208" i="2"/>
  <c r="Z218" i="2"/>
  <c r="Z220" i="2"/>
  <c r="Z203" i="2"/>
  <c r="Z217" i="2"/>
  <c r="Z198" i="2"/>
  <c r="Z206" i="2"/>
  <c r="Z1" i="21"/>
  <c r="Z214" i="2"/>
  <c r="Z222" i="2"/>
  <c r="Z201" i="2"/>
  <c r="Z209" i="2"/>
  <c r="Z219" i="2"/>
  <c r="Z204" i="2"/>
  <c r="Z216" i="2"/>
  <c r="Z224" i="2"/>
  <c r="Z199" i="2"/>
  <c r="Z207" i="2"/>
  <c r="Z213" i="2"/>
  <c r="Z221" i="2"/>
  <c r="Z202" i="2"/>
  <c r="Z205" i="2"/>
  <c r="Z1" i="20"/>
  <c r="Y20" i="19"/>
  <c r="Y159" i="19" s="1"/>
  <c r="Y18" i="19"/>
  <c r="R157" i="14"/>
  <c r="R38" i="15" s="1"/>
  <c r="V370" i="2"/>
  <c r="V279" i="12"/>
  <c r="V279" i="10"/>
  <c r="V279" i="14"/>
  <c r="V353" i="2"/>
  <c r="V303" i="12"/>
  <c r="V303" i="14"/>
  <c r="V303" i="10"/>
  <c r="V80" i="19"/>
  <c r="V78" i="19"/>
  <c r="V82" i="19"/>
  <c r="V76" i="19"/>
  <c r="U296" i="12"/>
  <c r="U296" i="14"/>
  <c r="U296" i="10"/>
  <c r="V299" i="10"/>
  <c r="V299" i="12"/>
  <c r="V299" i="14"/>
  <c r="V376" i="2"/>
  <c r="V285" i="14"/>
  <c r="V285" i="12"/>
  <c r="V285" i="10"/>
  <c r="V260" i="14"/>
  <c r="U77" i="18"/>
  <c r="U79" i="18"/>
  <c r="U77" i="19"/>
  <c r="U81" i="19"/>
  <c r="U81" i="18"/>
  <c r="U79" i="19"/>
  <c r="U80" i="3"/>
  <c r="U81" i="20"/>
  <c r="U79" i="20"/>
  <c r="U82" i="3"/>
  <c r="U76" i="3"/>
  <c r="U77" i="20"/>
  <c r="U78" i="3"/>
  <c r="X48" i="18"/>
  <c r="V297" i="14"/>
  <c r="V297" i="10"/>
  <c r="V297" i="12"/>
  <c r="X48" i="19"/>
  <c r="V260" i="12"/>
  <c r="U278" i="14"/>
  <c r="V300" i="14"/>
  <c r="V300" i="10"/>
  <c r="V300" i="12"/>
  <c r="Y93" i="21"/>
  <c r="Y111" i="21" s="1"/>
  <c r="Y127" i="21" s="1"/>
  <c r="Y101" i="21"/>
  <c r="Y119" i="21" s="1"/>
  <c r="Y135" i="21" s="1"/>
  <c r="Y96" i="21"/>
  <c r="Y114" i="21" s="1"/>
  <c r="Y130" i="21" s="1"/>
  <c r="Y104" i="21"/>
  <c r="Y122" i="21" s="1"/>
  <c r="Y99" i="21"/>
  <c r="Y117" i="21" s="1"/>
  <c r="Y133" i="21" s="1"/>
  <c r="Y94" i="21"/>
  <c r="Y102" i="21"/>
  <c r="Y120" i="21" s="1"/>
  <c r="Y136" i="21" s="1"/>
  <c r="Y98" i="21"/>
  <c r="Y116" i="21" s="1"/>
  <c r="Y132" i="21" s="1"/>
  <c r="Y97" i="21"/>
  <c r="Y115" i="21" s="1"/>
  <c r="Y131" i="21" s="1"/>
  <c r="Y100" i="21"/>
  <c r="Y118" i="21" s="1"/>
  <c r="Y134" i="21" s="1"/>
  <c r="Y95" i="21"/>
  <c r="Y113" i="21" s="1"/>
  <c r="Y129" i="21" s="1"/>
  <c r="Y103" i="21"/>
  <c r="Y121" i="21" s="1"/>
  <c r="Y137" i="21" s="1"/>
  <c r="Y36" i="21"/>
  <c r="Y54" i="21" s="1"/>
  <c r="Y70" i="21" s="1"/>
  <c r="Y34" i="21"/>
  <c r="Y27" i="21"/>
  <c r="Y38" i="21"/>
  <c r="Y56" i="21" s="1"/>
  <c r="Y31" i="21"/>
  <c r="Y35" i="21"/>
  <c r="Y29" i="21"/>
  <c r="Y47" i="21" s="1"/>
  <c r="Y63" i="21" s="1"/>
  <c r="Y126" i="21"/>
  <c r="Y33" i="21"/>
  <c r="Y28" i="21"/>
  <c r="Y46" i="21" s="1"/>
  <c r="Y62" i="21" s="1"/>
  <c r="Y37" i="21"/>
  <c r="Y32" i="21"/>
  <c r="Y30" i="21"/>
  <c r="Y50" i="21"/>
  <c r="Y66" i="21" s="1"/>
  <c r="Y60" i="21"/>
  <c r="Y48" i="21"/>
  <c r="Y64" i="21" s="1"/>
  <c r="Y51" i="21"/>
  <c r="Y67" i="21" s="1"/>
  <c r="X46" i="18"/>
  <c r="R311" i="12"/>
  <c r="R91" i="13" s="1"/>
  <c r="V296" i="12"/>
  <c r="V296" i="14"/>
  <c r="V296" i="10"/>
  <c r="U70" i="13"/>
  <c r="U68" i="13"/>
  <c r="U66" i="13"/>
  <c r="U72" i="13"/>
  <c r="X46" i="19"/>
  <c r="V260" i="10"/>
  <c r="U278" i="10"/>
  <c r="X50" i="18"/>
  <c r="T52" i="18"/>
  <c r="T48" i="3"/>
  <c r="T48" i="18"/>
  <c r="T50" i="3"/>
  <c r="T50" i="18"/>
  <c r="T46" i="3"/>
  <c r="T52" i="19"/>
  <c r="T52" i="3"/>
  <c r="T46" i="18"/>
  <c r="T50" i="19"/>
  <c r="T48" i="19"/>
  <c r="T46" i="19"/>
  <c r="U7" i="21"/>
  <c r="U7" i="20"/>
  <c r="T6" i="21"/>
  <c r="T6" i="20"/>
  <c r="U298" i="10"/>
  <c r="U298" i="14"/>
  <c r="U298" i="12"/>
  <c r="U278" i="12"/>
  <c r="X52" i="20"/>
  <c r="R262" i="15"/>
  <c r="Q202" i="15"/>
  <c r="Q297" i="15"/>
  <c r="R97" i="11"/>
  <c r="R16" i="15"/>
  <c r="R155" i="15" s="1"/>
  <c r="S162" i="14"/>
  <c r="R157" i="12"/>
  <c r="R42" i="13" s="1"/>
  <c r="R42" i="11"/>
  <c r="R99" i="11"/>
  <c r="R36" i="11"/>
  <c r="R26" i="11" s="1"/>
  <c r="R101" i="11"/>
  <c r="R171" i="11"/>
  <c r="R38" i="11"/>
  <c r="R169" i="11"/>
  <c r="R167" i="11"/>
  <c r="R177" i="11" s="1"/>
  <c r="R293" i="11" s="1"/>
  <c r="T138" i="12"/>
  <c r="T169" i="12" s="1"/>
  <c r="T138" i="10"/>
  <c r="R258" i="11"/>
  <c r="Q198" i="11"/>
  <c r="R329" i="12"/>
  <c r="R101" i="13" s="1"/>
  <c r="S336" i="14"/>
  <c r="S317" i="14"/>
  <c r="S340" i="12"/>
  <c r="Q317" i="13"/>
  <c r="Q177" i="13"/>
  <c r="Q293" i="13" s="1"/>
  <c r="Q111" i="13"/>
  <c r="Q32" i="13" s="1"/>
  <c r="Q181" i="13"/>
  <c r="Q297" i="13" s="1"/>
  <c r="S315" i="12"/>
  <c r="S160" i="12"/>
  <c r="S333" i="12"/>
  <c r="S323" i="12"/>
  <c r="S341" i="12"/>
  <c r="S168" i="12"/>
  <c r="Q26" i="13"/>
  <c r="R18" i="13"/>
  <c r="R16" i="13"/>
  <c r="R20" i="13"/>
  <c r="R22" i="13"/>
  <c r="Q107" i="13"/>
  <c r="Q28" i="13" s="1"/>
  <c r="Q313" i="13"/>
  <c r="S336" i="12"/>
  <c r="S163" i="12"/>
  <c r="S318" i="12"/>
  <c r="S317" i="12"/>
  <c r="S162" i="12"/>
  <c r="S335" i="12"/>
  <c r="R157" i="15"/>
  <c r="R129" i="15"/>
  <c r="R133" i="15"/>
  <c r="T213" i="2"/>
  <c r="T183" i="2" s="1"/>
  <c r="T138" i="14"/>
  <c r="Q60" i="20"/>
  <c r="Q169" i="19"/>
  <c r="Q179" i="19" s="1"/>
  <c r="Q95" i="20"/>
  <c r="Q177" i="3"/>
  <c r="Q198" i="3" s="1"/>
  <c r="Q80" i="20"/>
  <c r="Q68" i="20"/>
  <c r="Q133" i="18"/>
  <c r="Q78" i="20"/>
  <c r="Q133" i="20" s="1"/>
  <c r="S410" i="2"/>
  <c r="S237" i="2"/>
  <c r="R404" i="2"/>
  <c r="R97" i="3" s="1"/>
  <c r="Q89" i="20"/>
  <c r="Q97" i="20"/>
  <c r="Q129" i="19"/>
  <c r="Q169" i="3"/>
  <c r="Q177" i="19"/>
  <c r="Q198" i="19" s="1"/>
  <c r="Q26" i="18"/>
  <c r="Q70" i="20"/>
  <c r="Q26" i="19"/>
  <c r="Q82" i="20"/>
  <c r="R16" i="19"/>
  <c r="R155" i="19" s="1"/>
  <c r="Q87" i="20"/>
  <c r="Q171" i="20"/>
  <c r="R20" i="19"/>
  <c r="R159" i="19" s="1"/>
  <c r="R22" i="19"/>
  <c r="R161" i="19" s="1"/>
  <c r="Q107" i="19"/>
  <c r="Q101" i="20"/>
  <c r="R386" i="2"/>
  <c r="R87" i="19" s="1"/>
  <c r="R232" i="2"/>
  <c r="Q99" i="20"/>
  <c r="R58" i="19"/>
  <c r="Q157" i="20"/>
  <c r="Q91" i="20"/>
  <c r="Q107" i="3"/>
  <c r="Q38" i="20"/>
  <c r="Q109" i="3"/>
  <c r="Q40" i="20"/>
  <c r="Q85" i="20"/>
  <c r="Q167" i="20"/>
  <c r="Q181" i="3"/>
  <c r="Q337" i="3" s="1"/>
  <c r="Q161" i="20"/>
  <c r="Q111" i="3"/>
  <c r="Q42" i="20"/>
  <c r="Q26" i="3"/>
  <c r="Q36" i="20"/>
  <c r="Q62" i="20"/>
  <c r="R129" i="3"/>
  <c r="R353" i="3" s="1"/>
  <c r="R18" i="20"/>
  <c r="P32" i="20"/>
  <c r="P30" i="20"/>
  <c r="P200" i="20"/>
  <c r="Q260" i="20"/>
  <c r="P28" i="20"/>
  <c r="Q262" i="20"/>
  <c r="P202" i="20"/>
  <c r="Q107" i="18"/>
  <c r="Q28" i="18" s="1"/>
  <c r="S243" i="2"/>
  <c r="S408" i="2"/>
  <c r="R16" i="3"/>
  <c r="R155" i="3" s="1"/>
  <c r="R133" i="19"/>
  <c r="R58" i="18"/>
  <c r="S411" i="2"/>
  <c r="R129" i="18"/>
  <c r="Q109" i="19"/>
  <c r="Q30" i="19" s="1"/>
  <c r="Q131" i="19" s="1"/>
  <c r="Z212" i="2"/>
  <c r="T100" i="2"/>
  <c r="T148" i="10" s="1"/>
  <c r="R20" i="3"/>
  <c r="R157" i="3"/>
  <c r="R157" i="20" s="1"/>
  <c r="Q111" i="18"/>
  <c r="Q32" i="18" s="1"/>
  <c r="Q111" i="19"/>
  <c r="Q32" i="19" s="1"/>
  <c r="Q109" i="18"/>
  <c r="Q30" i="18" s="1"/>
  <c r="Q131" i="18" s="1"/>
  <c r="T93" i="2"/>
  <c r="S390" i="2"/>
  <c r="S235" i="2"/>
  <c r="S416" i="2"/>
  <c r="S398" i="2"/>
  <c r="T91" i="2"/>
  <c r="T139" i="10" s="1"/>
  <c r="S238" i="2"/>
  <c r="S393" i="2"/>
  <c r="T92" i="2"/>
  <c r="T140" i="10" s="1"/>
  <c r="S197" i="2"/>
  <c r="Z197" i="2"/>
  <c r="T97" i="2"/>
  <c r="T145" i="10" s="1"/>
  <c r="T98" i="2"/>
  <c r="T146" i="10" s="1"/>
  <c r="T101" i="2"/>
  <c r="T149" i="10" s="1"/>
  <c r="T99" i="2"/>
  <c r="T147" i="10" s="1"/>
  <c r="T95" i="2"/>
  <c r="T143" i="10" s="1"/>
  <c r="Y50" i="17"/>
  <c r="U7" i="18"/>
  <c r="U7" i="19"/>
  <c r="U7" i="3"/>
  <c r="U7" i="9"/>
  <c r="U7" i="17"/>
  <c r="U8" i="2"/>
  <c r="T63" i="2"/>
  <c r="T94" i="2"/>
  <c r="T142" i="10" s="1"/>
  <c r="T6" i="17"/>
  <c r="T6" i="18"/>
  <c r="T6" i="19"/>
  <c r="T6" i="9"/>
  <c r="T6" i="3"/>
  <c r="S18" i="18"/>
  <c r="S157" i="18" s="1"/>
  <c r="S22" i="18"/>
  <c r="S161" i="18" s="1"/>
  <c r="S20" i="18"/>
  <c r="S159" i="18" s="1"/>
  <c r="S16" i="18"/>
  <c r="S155" i="18" s="1"/>
  <c r="T59" i="2"/>
  <c r="T43" i="2"/>
  <c r="P30" i="11"/>
  <c r="P28" i="13"/>
  <c r="Z1" i="17"/>
  <c r="Z50" i="17" s="1"/>
  <c r="Z1" i="19"/>
  <c r="Z1" i="18"/>
  <c r="Y11" i="19"/>
  <c r="Y48" i="19" s="1"/>
  <c r="Y193" i="19"/>
  <c r="Y157" i="19"/>
  <c r="Y105" i="19"/>
  <c r="R262" i="19"/>
  <c r="Q202" i="19"/>
  <c r="P32" i="11"/>
  <c r="P32" i="13"/>
  <c r="Y11" i="18"/>
  <c r="Y50" i="18" s="1"/>
  <c r="Y105" i="18"/>
  <c r="Y193" i="18"/>
  <c r="T300" i="2"/>
  <c r="T317" i="2"/>
  <c r="T315" i="2" s="1"/>
  <c r="T65" i="2"/>
  <c r="T96" i="2"/>
  <c r="T144" i="10" s="1"/>
  <c r="P28" i="11"/>
  <c r="P30" i="13"/>
  <c r="P28" i="15"/>
  <c r="P30" i="15"/>
  <c r="P32" i="15"/>
  <c r="R258" i="18"/>
  <c r="Q198" i="18"/>
  <c r="Q202" i="18"/>
  <c r="R262" i="18"/>
  <c r="R260" i="18"/>
  <c r="Q200" i="18"/>
  <c r="Y17" i="17"/>
  <c r="Y23" i="17"/>
  <c r="Y59" i="17" s="1"/>
  <c r="T23" i="17"/>
  <c r="T21" i="17"/>
  <c r="T19" i="17"/>
  <c r="T17" i="17"/>
  <c r="Q57" i="17"/>
  <c r="Q55" i="17"/>
  <c r="Z87" i="2"/>
  <c r="Z179" i="2"/>
  <c r="Z178" i="2"/>
  <c r="Z177" i="2"/>
  <c r="Z176" i="2"/>
  <c r="Z175" i="2"/>
  <c r="Z174" i="2"/>
  <c r="Z173" i="2"/>
  <c r="Z172" i="2"/>
  <c r="Z171" i="2"/>
  <c r="Z170" i="2"/>
  <c r="Z169" i="2"/>
  <c r="Z168" i="2"/>
  <c r="Z30" i="2"/>
  <c r="Z1" i="9"/>
  <c r="Z31" i="2"/>
  <c r="Z27" i="2"/>
  <c r="Z25" i="2"/>
  <c r="Z23" i="2"/>
  <c r="Z21" i="2"/>
  <c r="Z29" i="2"/>
  <c r="Z28" i="2"/>
  <c r="Z26" i="2"/>
  <c r="Z24" i="2"/>
  <c r="Z22" i="2"/>
  <c r="Z20" i="2"/>
  <c r="Y193" i="3"/>
  <c r="Z476" i="2"/>
  <c r="Z472" i="2"/>
  <c r="Z468" i="2"/>
  <c r="Z470" i="2"/>
  <c r="Z466" i="2"/>
  <c r="Z475" i="2"/>
  <c r="Z467" i="2"/>
  <c r="Z473" i="2"/>
  <c r="Z469" i="2"/>
  <c r="Z465" i="2"/>
  <c r="Z474" i="2"/>
  <c r="Z471" i="2"/>
  <c r="Z461" i="2"/>
  <c r="Z460" i="2"/>
  <c r="Z459" i="2"/>
  <c r="Z458" i="2"/>
  <c r="Z457" i="2"/>
  <c r="Z456" i="2"/>
  <c r="Z455" i="2"/>
  <c r="Z454" i="2"/>
  <c r="Z453" i="2"/>
  <c r="Z452" i="2"/>
  <c r="Z451" i="2"/>
  <c r="Z450" i="2"/>
  <c r="Z464" i="2"/>
  <c r="Y105" i="3"/>
  <c r="Z449" i="2"/>
  <c r="Z1" i="3"/>
  <c r="Z416" i="2"/>
  <c r="Z415" i="2"/>
  <c r="Z414" i="2"/>
  <c r="Z413" i="2"/>
  <c r="Z412" i="2"/>
  <c r="Z411" i="2"/>
  <c r="Z410" i="2"/>
  <c r="Z409" i="2"/>
  <c r="Z408" i="2"/>
  <c r="Z407" i="2"/>
  <c r="Z406" i="2"/>
  <c r="Z405" i="2"/>
  <c r="U250" i="2"/>
  <c r="Z404" i="2"/>
  <c r="Z398" i="2"/>
  <c r="Z396" i="2"/>
  <c r="Z394" i="2"/>
  <c r="Z392" i="2"/>
  <c r="Z390" i="2"/>
  <c r="Z388" i="2"/>
  <c r="Z397" i="2"/>
  <c r="Z395" i="2"/>
  <c r="Z393" i="2"/>
  <c r="Z391" i="2"/>
  <c r="Z389" i="2"/>
  <c r="Z387" i="2"/>
  <c r="Z386" i="2"/>
  <c r="Z365" i="2"/>
  <c r="Z364" i="2"/>
  <c r="Z363" i="2"/>
  <c r="Z378" i="2"/>
  <c r="Z374" i="2"/>
  <c r="Z370" i="2"/>
  <c r="Z362" i="2"/>
  <c r="Z361" i="2"/>
  <c r="Z360" i="2"/>
  <c r="Z359" i="2"/>
  <c r="Z358" i="2"/>
  <c r="Z377" i="2"/>
  <c r="Z373" i="2"/>
  <c r="Z369" i="2"/>
  <c r="Z375" i="2"/>
  <c r="Z379" i="2"/>
  <c r="Z371" i="2"/>
  <c r="Z356" i="2"/>
  <c r="Z354" i="2"/>
  <c r="Z376" i="2"/>
  <c r="Z380" i="2"/>
  <c r="Z372" i="2"/>
  <c r="Z357" i="2"/>
  <c r="Z355" i="2"/>
  <c r="Z368" i="2"/>
  <c r="Z353" i="2"/>
  <c r="Z311" i="2"/>
  <c r="Z310" i="2"/>
  <c r="Z309" i="2"/>
  <c r="Z308" i="2"/>
  <c r="Z327" i="2"/>
  <c r="Z326" i="2"/>
  <c r="Z323" i="2"/>
  <c r="Z322" i="2"/>
  <c r="Z321" i="2"/>
  <c r="Z320" i="2"/>
  <c r="Z319" i="2"/>
  <c r="Z318" i="2"/>
  <c r="Z317" i="2"/>
  <c r="Z316" i="2"/>
  <c r="Z312" i="2"/>
  <c r="Z325" i="2"/>
  <c r="Z324" i="2"/>
  <c r="Z335" i="2"/>
  <c r="Z306" i="2"/>
  <c r="Z304" i="2"/>
  <c r="Z302" i="2"/>
  <c r="Z307" i="2"/>
  <c r="Z305" i="2"/>
  <c r="Z303" i="2"/>
  <c r="Z301" i="2"/>
  <c r="Z300" i="2"/>
  <c r="Z315" i="2"/>
  <c r="Z276" i="2"/>
  <c r="Z277" i="2"/>
  <c r="Z273" i="2"/>
  <c r="Z269" i="2"/>
  <c r="Z272" i="2"/>
  <c r="Z268" i="2"/>
  <c r="Z275" i="2"/>
  <c r="Z271" i="2"/>
  <c r="Z267" i="2"/>
  <c r="Z274" i="2"/>
  <c r="Z270" i="2"/>
  <c r="Z266" i="2"/>
  <c r="Z262" i="2"/>
  <c r="Z261" i="2"/>
  <c r="Z260" i="2"/>
  <c r="Z259" i="2"/>
  <c r="Z258" i="2"/>
  <c r="Z257" i="2"/>
  <c r="Z256" i="2"/>
  <c r="Z255" i="2"/>
  <c r="Z254" i="2"/>
  <c r="Z253" i="2"/>
  <c r="Z252" i="2"/>
  <c r="Z251" i="2"/>
  <c r="Z265" i="2"/>
  <c r="Z250" i="2"/>
  <c r="Z240" i="2"/>
  <c r="Z236" i="2"/>
  <c r="Z242" i="2"/>
  <c r="Z238" i="2"/>
  <c r="Z244" i="2"/>
  <c r="Z243" i="2"/>
  <c r="Z239" i="2"/>
  <c r="Z235" i="2"/>
  <c r="Z241" i="2"/>
  <c r="Z237" i="2"/>
  <c r="Z233" i="2"/>
  <c r="Z234" i="2"/>
  <c r="Z232" i="2"/>
  <c r="Z182" i="2"/>
  <c r="Z101" i="2"/>
  <c r="Z100" i="2"/>
  <c r="Z99" i="2"/>
  <c r="Z98" i="2"/>
  <c r="Z97" i="2"/>
  <c r="Z96" i="2"/>
  <c r="Z95" i="2"/>
  <c r="Z94" i="2"/>
  <c r="Z93" i="2"/>
  <c r="Z92" i="2"/>
  <c r="Z91" i="2"/>
  <c r="Z90" i="2"/>
  <c r="Z89" i="2"/>
  <c r="Z70" i="2"/>
  <c r="Z69" i="2"/>
  <c r="Z68" i="2"/>
  <c r="Z67" i="2"/>
  <c r="Z66" i="2"/>
  <c r="Z65" i="2"/>
  <c r="Z64" i="2"/>
  <c r="Z63" i="2"/>
  <c r="Z62" i="2"/>
  <c r="Z61" i="2"/>
  <c r="Z60" i="2"/>
  <c r="Z59" i="2"/>
  <c r="Z58" i="2"/>
  <c r="Z41" i="2"/>
  <c r="Z55" i="2"/>
  <c r="Z54" i="2"/>
  <c r="Z53" i="2"/>
  <c r="Z52" i="2"/>
  <c r="Z51" i="2"/>
  <c r="Z50" i="2"/>
  <c r="Z49" i="2"/>
  <c r="Z48" i="2"/>
  <c r="Z47" i="2"/>
  <c r="Z46" i="2"/>
  <c r="Z45" i="2"/>
  <c r="Z44" i="2"/>
  <c r="Z43" i="2"/>
  <c r="Z8" i="2"/>
  <c r="Z6" i="2"/>
  <c r="Z7" i="2"/>
  <c r="X109" i="1"/>
  <c r="X127" i="1" s="1"/>
  <c r="X26" i="1"/>
  <c r="AA1" i="2"/>
  <c r="X102" i="1"/>
  <c r="X75" i="1"/>
  <c r="Y1" i="1"/>
  <c r="X78" i="1"/>
  <c r="X99" i="1" s="1"/>
  <c r="W283" i="14" l="1"/>
  <c r="W289" i="14"/>
  <c r="W281" i="14"/>
  <c r="S332" i="14"/>
  <c r="S234" i="2"/>
  <c r="W290" i="10"/>
  <c r="S161" i="12"/>
  <c r="S334" i="12"/>
  <c r="S158" i="12"/>
  <c r="Y8" i="1"/>
  <c r="R91" i="15"/>
  <c r="S331" i="12"/>
  <c r="S394" i="2"/>
  <c r="R89" i="15"/>
  <c r="S312" i="12"/>
  <c r="S412" i="2"/>
  <c r="S169" i="12"/>
  <c r="S407" i="2"/>
  <c r="X265" i="3"/>
  <c r="X267" i="3"/>
  <c r="X269" i="3"/>
  <c r="Z270" i="3"/>
  <c r="Z266" i="3"/>
  <c r="Z272" i="3"/>
  <c r="Y271" i="3" s="1"/>
  <c r="Z268" i="3"/>
  <c r="S159" i="14"/>
  <c r="R87" i="15"/>
  <c r="S340" i="14"/>
  <c r="S322" i="14"/>
  <c r="S159" i="12"/>
  <c r="S341" i="14"/>
  <c r="S323" i="14"/>
  <c r="S233" i="2"/>
  <c r="S242" i="2"/>
  <c r="S387" i="2"/>
  <c r="S397" i="2"/>
  <c r="S332" i="12"/>
  <c r="S388" i="2"/>
  <c r="R62" i="18"/>
  <c r="S169" i="14"/>
  <c r="S330" i="14"/>
  <c r="S337" i="10"/>
  <c r="S244" i="2"/>
  <c r="S321" i="14"/>
  <c r="S164" i="10"/>
  <c r="S167" i="12"/>
  <c r="S166" i="12"/>
  <c r="S316" i="14"/>
  <c r="S164" i="14"/>
  <c r="S321" i="12"/>
  <c r="S337" i="14"/>
  <c r="V304" i="14"/>
  <c r="V304" i="12"/>
  <c r="S158" i="14"/>
  <c r="R258" i="15"/>
  <c r="R181" i="11"/>
  <c r="R202" i="11" s="1"/>
  <c r="S137" i="12"/>
  <c r="S20" i="13" s="1"/>
  <c r="S159" i="13" s="1"/>
  <c r="S414" i="2"/>
  <c r="S241" i="2"/>
  <c r="X357" i="2"/>
  <c r="X369" i="2"/>
  <c r="X265" i="14"/>
  <c r="X264" i="10"/>
  <c r="Y343" i="2"/>
  <c r="X50" i="20"/>
  <c r="S137" i="14"/>
  <c r="S16" i="15" s="1"/>
  <c r="S155" i="15" s="1"/>
  <c r="Z192" i="2"/>
  <c r="S331" i="14"/>
  <c r="S161" i="14"/>
  <c r="S166" i="14"/>
  <c r="R179" i="11"/>
  <c r="R200" i="11" s="1"/>
  <c r="S236" i="2"/>
  <c r="S182" i="2"/>
  <c r="S20" i="3" s="1"/>
  <c r="S159" i="3" s="1"/>
  <c r="S391" i="2"/>
  <c r="Y19" i="17"/>
  <c r="Y55" i="17" s="1"/>
  <c r="Y21" i="17"/>
  <c r="Y57" i="17" s="1"/>
  <c r="S240" i="2"/>
  <c r="S395" i="2"/>
  <c r="S413" i="2"/>
  <c r="S320" i="14"/>
  <c r="S165" i="14"/>
  <c r="S338" i="14"/>
  <c r="S338" i="12"/>
  <c r="S165" i="12"/>
  <c r="S320" i="12"/>
  <c r="S338" i="10"/>
  <c r="S320" i="10"/>
  <c r="S311" i="10" s="1"/>
  <c r="S165" i="10"/>
  <c r="S137" i="10"/>
  <c r="X363" i="2"/>
  <c r="X288" i="14" s="1"/>
  <c r="X268" i="12"/>
  <c r="X264" i="12"/>
  <c r="X364" i="2"/>
  <c r="X380" i="2" s="1"/>
  <c r="X265" i="12"/>
  <c r="W260" i="12"/>
  <c r="W66" i="13" s="1"/>
  <c r="X270" i="12"/>
  <c r="X335" i="2"/>
  <c r="W290" i="12"/>
  <c r="X271" i="14"/>
  <c r="Y341" i="2"/>
  <c r="Y266" i="12" s="1"/>
  <c r="Y346" i="2"/>
  <c r="Y271" i="12" s="1"/>
  <c r="Y55" i="21"/>
  <c r="Y71" i="21" s="1"/>
  <c r="Y339" i="2"/>
  <c r="Y357" i="2" s="1"/>
  <c r="W260" i="10"/>
  <c r="W66" i="11" s="1"/>
  <c r="Y342" i="2"/>
  <c r="Y267" i="10" s="1"/>
  <c r="Y336" i="2"/>
  <c r="Y261" i="12" s="1"/>
  <c r="X59" i="21"/>
  <c r="Z53" i="17"/>
  <c r="Y105" i="20"/>
  <c r="Z187" i="2"/>
  <c r="Y344" i="2"/>
  <c r="Y53" i="21"/>
  <c r="Y69" i="21" s="1"/>
  <c r="Y92" i="21"/>
  <c r="Y155" i="19"/>
  <c r="X68" i="3"/>
  <c r="X72" i="3"/>
  <c r="X70" i="3"/>
  <c r="X66" i="3"/>
  <c r="W68" i="13"/>
  <c r="X155" i="19"/>
  <c r="Y268" i="14"/>
  <c r="Y268" i="12"/>
  <c r="Y268" i="10"/>
  <c r="Y361" i="2"/>
  <c r="W260" i="14"/>
  <c r="W304" i="12"/>
  <c r="W304" i="10"/>
  <c r="W304" i="14"/>
  <c r="W70" i="3"/>
  <c r="Y360" i="2"/>
  <c r="Y345" i="2"/>
  <c r="X263" i="12"/>
  <c r="X263" i="14"/>
  <c r="X263" i="10"/>
  <c r="X260" i="10" s="1"/>
  <c r="X356" i="2"/>
  <c r="W303" i="10"/>
  <c r="W303" i="12"/>
  <c r="W303" i="14"/>
  <c r="X285" i="10"/>
  <c r="X285" i="12"/>
  <c r="X285" i="14"/>
  <c r="X376" i="2"/>
  <c r="W373" i="2"/>
  <c r="W282" i="10"/>
  <c r="W282" i="12"/>
  <c r="W282" i="14"/>
  <c r="W299" i="14"/>
  <c r="W299" i="10"/>
  <c r="W299" i="12"/>
  <c r="W72" i="3"/>
  <c r="Y52" i="21"/>
  <c r="Y68" i="21" s="1"/>
  <c r="Y266" i="10"/>
  <c r="Y359" i="2"/>
  <c r="Y340" i="2"/>
  <c r="Y112" i="21"/>
  <c r="Y128" i="21" s="1"/>
  <c r="Y125" i="21" s="1"/>
  <c r="X157" i="19"/>
  <c r="X286" i="14"/>
  <c r="X286" i="10"/>
  <c r="X286" i="12"/>
  <c r="X377" i="2"/>
  <c r="W376" i="2"/>
  <c r="W285" i="12"/>
  <c r="W285" i="14"/>
  <c r="W285" i="10"/>
  <c r="X279" i="14"/>
  <c r="X279" i="10"/>
  <c r="X279" i="12"/>
  <c r="X370" i="2"/>
  <c r="W80" i="19"/>
  <c r="W78" i="19"/>
  <c r="W82" i="19"/>
  <c r="W76" i="19"/>
  <c r="X283" i="10"/>
  <c r="X283" i="12"/>
  <c r="X283" i="14"/>
  <c r="X374" i="2"/>
  <c r="Y26" i="21"/>
  <c r="X266" i="12"/>
  <c r="X266" i="10"/>
  <c r="X266" i="14"/>
  <c r="X359" i="2"/>
  <c r="W68" i="3"/>
  <c r="Y53" i="17"/>
  <c r="Y45" i="21"/>
  <c r="Y49" i="21"/>
  <c r="Y65" i="21" s="1"/>
  <c r="Y338" i="2"/>
  <c r="Y347" i="2"/>
  <c r="Y22" i="19"/>
  <c r="X80" i="18"/>
  <c r="X76" i="18"/>
  <c r="X78" i="18"/>
  <c r="X82" i="18"/>
  <c r="W305" i="14"/>
  <c r="W305" i="12"/>
  <c r="W305" i="10"/>
  <c r="X68" i="18"/>
  <c r="X66" i="18"/>
  <c r="X70" i="18"/>
  <c r="X72" i="18"/>
  <c r="W302" i="14"/>
  <c r="W302" i="12"/>
  <c r="W302" i="10"/>
  <c r="X289" i="12"/>
  <c r="X289" i="14"/>
  <c r="W297" i="10"/>
  <c r="W297" i="14"/>
  <c r="W297" i="12"/>
  <c r="X287" i="10"/>
  <c r="X287" i="14"/>
  <c r="X287" i="12"/>
  <c r="X378" i="2"/>
  <c r="X294" i="14"/>
  <c r="X294" i="10"/>
  <c r="X294" i="12"/>
  <c r="X44" i="21"/>
  <c r="W294" i="14"/>
  <c r="W294" i="12"/>
  <c r="W294" i="10"/>
  <c r="X272" i="14"/>
  <c r="X272" i="12"/>
  <c r="X272" i="10"/>
  <c r="X365" i="2"/>
  <c r="Y364" i="2"/>
  <c r="Y261" i="14"/>
  <c r="W300" i="10"/>
  <c r="W300" i="14"/>
  <c r="W300" i="12"/>
  <c r="X288" i="12"/>
  <c r="X379" i="2"/>
  <c r="W371" i="2"/>
  <c r="W280" i="10"/>
  <c r="W280" i="12"/>
  <c r="W280" i="14"/>
  <c r="Z95" i="17"/>
  <c r="Y337" i="2"/>
  <c r="W370" i="2"/>
  <c r="W279" i="10"/>
  <c r="W279" i="14"/>
  <c r="W279" i="12"/>
  <c r="W353" i="2"/>
  <c r="X262" i="14"/>
  <c r="X262" i="10"/>
  <c r="X262" i="12"/>
  <c r="X355" i="2"/>
  <c r="X282" i="10"/>
  <c r="X282" i="12"/>
  <c r="X282" i="14"/>
  <c r="X373" i="2"/>
  <c r="X70" i="19"/>
  <c r="X66" i="19"/>
  <c r="X72" i="19"/>
  <c r="X68" i="19"/>
  <c r="Q293" i="15"/>
  <c r="Y52" i="18"/>
  <c r="X46" i="20"/>
  <c r="X48" i="20"/>
  <c r="Z184" i="2"/>
  <c r="R101" i="15"/>
  <c r="Q169" i="20"/>
  <c r="Q179" i="20" s="1"/>
  <c r="T52" i="20"/>
  <c r="T46" i="20"/>
  <c r="T50" i="20"/>
  <c r="U293" i="10"/>
  <c r="U293" i="12"/>
  <c r="R169" i="15"/>
  <c r="R179" i="15" s="1"/>
  <c r="R167" i="15"/>
  <c r="R177" i="15" s="1"/>
  <c r="S258" i="15" s="1"/>
  <c r="U293" i="14"/>
  <c r="R97" i="15"/>
  <c r="R95" i="15"/>
  <c r="R40" i="13"/>
  <c r="R38" i="13"/>
  <c r="Z194" i="2"/>
  <c r="R40" i="15"/>
  <c r="R111" i="11"/>
  <c r="R32" i="11" s="1"/>
  <c r="R171" i="15"/>
  <c r="R181" i="15" s="1"/>
  <c r="R202" i="15" s="1"/>
  <c r="R42" i="15"/>
  <c r="R36" i="15"/>
  <c r="R26" i="15" s="1"/>
  <c r="R89" i="13"/>
  <c r="R85" i="13"/>
  <c r="R87" i="13"/>
  <c r="R109" i="11"/>
  <c r="R30" i="11" s="1"/>
  <c r="R131" i="11" s="1"/>
  <c r="R315" i="11" s="1"/>
  <c r="R107" i="11"/>
  <c r="R28" i="11" s="1"/>
  <c r="Z186" i="2"/>
  <c r="U76" i="11"/>
  <c r="U82" i="11"/>
  <c r="U78" i="11"/>
  <c r="U80" i="11"/>
  <c r="Z7" i="21"/>
  <c r="Z7" i="20"/>
  <c r="Z70" i="19"/>
  <c r="Z82" i="19"/>
  <c r="Z77" i="19"/>
  <c r="Z66" i="19"/>
  <c r="Z80" i="19"/>
  <c r="Z72" i="19"/>
  <c r="Z76" i="19"/>
  <c r="Z79" i="19"/>
  <c r="Z81" i="19"/>
  <c r="Z169" i="19"/>
  <c r="Z167" i="19"/>
  <c r="Z171" i="19"/>
  <c r="Z68" i="19"/>
  <c r="Z165" i="19"/>
  <c r="Z78" i="19"/>
  <c r="Z16" i="19"/>
  <c r="Z20" i="19"/>
  <c r="Z22" i="19"/>
  <c r="Z18" i="19"/>
  <c r="R167" i="13"/>
  <c r="V70" i="11"/>
  <c r="V68" i="11"/>
  <c r="V72" i="11"/>
  <c r="V66" i="11"/>
  <c r="V278" i="14"/>
  <c r="Y46" i="19"/>
  <c r="Z193" i="2"/>
  <c r="V77" i="18"/>
  <c r="V79" i="18"/>
  <c r="V81" i="18"/>
  <c r="V81" i="19"/>
  <c r="V77" i="19"/>
  <c r="V79" i="19"/>
  <c r="V76" i="3"/>
  <c r="V81" i="20"/>
  <c r="V79" i="20"/>
  <c r="V78" i="3"/>
  <c r="V77" i="20"/>
  <c r="V82" i="3"/>
  <c r="V80" i="3"/>
  <c r="Z6" i="21"/>
  <c r="Z6" i="20"/>
  <c r="U76" i="15"/>
  <c r="U82" i="15"/>
  <c r="U80" i="15"/>
  <c r="U78" i="15"/>
  <c r="V278" i="10"/>
  <c r="Y50" i="19"/>
  <c r="Y50" i="20" s="1"/>
  <c r="Z98" i="21"/>
  <c r="Z103" i="21"/>
  <c r="Z122" i="21"/>
  <c r="Z120" i="21"/>
  <c r="Z118" i="21"/>
  <c r="Z116" i="21"/>
  <c r="Z114" i="21"/>
  <c r="Z112" i="21"/>
  <c r="Z93" i="21"/>
  <c r="Z101" i="21"/>
  <c r="Z95" i="21"/>
  <c r="Z96" i="21"/>
  <c r="Z104" i="21"/>
  <c r="Z99" i="21"/>
  <c r="Z94" i="21"/>
  <c r="Z102" i="21"/>
  <c r="Z121" i="21"/>
  <c r="Z119" i="21"/>
  <c r="Z117" i="21"/>
  <c r="Z115" i="21"/>
  <c r="Z113" i="21"/>
  <c r="Z111" i="21"/>
  <c r="Z97" i="21"/>
  <c r="Z100" i="21"/>
  <c r="Z136" i="21"/>
  <c r="Z128" i="21"/>
  <c r="Z28" i="21"/>
  <c r="Z135" i="21"/>
  <c r="Z127" i="21"/>
  <c r="Z32" i="21"/>
  <c r="Z134" i="21"/>
  <c r="Z126" i="21"/>
  <c r="Z27" i="21"/>
  <c r="Z36" i="21"/>
  <c r="Z133" i="21"/>
  <c r="Z125" i="21"/>
  <c r="Z31" i="21"/>
  <c r="Z29" i="21"/>
  <c r="Z132" i="21"/>
  <c r="Z110" i="21"/>
  <c r="Z35" i="21"/>
  <c r="Z33" i="21"/>
  <c r="Z131" i="21"/>
  <c r="Z92" i="21"/>
  <c r="Z30" i="21"/>
  <c r="Z37" i="21"/>
  <c r="Z130" i="21"/>
  <c r="Z34" i="21"/>
  <c r="Z38" i="21"/>
  <c r="Z137" i="21"/>
  <c r="Z129" i="21"/>
  <c r="Z68" i="21"/>
  <c r="Z55" i="21"/>
  <c r="Z56" i="21"/>
  <c r="Z45" i="21"/>
  <c r="Z67" i="21"/>
  <c r="Z53" i="21"/>
  <c r="Z52" i="21"/>
  <c r="Z66" i="21"/>
  <c r="Z51" i="21"/>
  <c r="Z50" i="21"/>
  <c r="Z65" i="21"/>
  <c r="Z49" i="21"/>
  <c r="Z48" i="21"/>
  <c r="Z71" i="21"/>
  <c r="Z63" i="21"/>
  <c r="Z44" i="21"/>
  <c r="Z64" i="21"/>
  <c r="Z47" i="21"/>
  <c r="Z46" i="21"/>
  <c r="Z70" i="21"/>
  <c r="Z62" i="21"/>
  <c r="Z60" i="21"/>
  <c r="Z26" i="21"/>
  <c r="Z69" i="21"/>
  <c r="Z61" i="21"/>
  <c r="Z59" i="21"/>
  <c r="Z54" i="21"/>
  <c r="Z185" i="2"/>
  <c r="U82" i="13"/>
  <c r="U78" i="13"/>
  <c r="U80" i="13"/>
  <c r="U76" i="13"/>
  <c r="V68" i="13"/>
  <c r="V70" i="13"/>
  <c r="V72" i="13"/>
  <c r="V66" i="13"/>
  <c r="V301" i="10"/>
  <c r="V301" i="14"/>
  <c r="V301" i="12"/>
  <c r="V278" i="12"/>
  <c r="Z77" i="20"/>
  <c r="Z81" i="20"/>
  <c r="Z79" i="20"/>
  <c r="Z30" i="20"/>
  <c r="Z175" i="20"/>
  <c r="AA256" i="20" s="1"/>
  <c r="Z131" i="20"/>
  <c r="Z129" i="20"/>
  <c r="Z193" i="20"/>
  <c r="Z143" i="20"/>
  <c r="Z137" i="20"/>
  <c r="Z240" i="20"/>
  <c r="Z139" i="20"/>
  <c r="Z179" i="20"/>
  <c r="AA260" i="20" s="1"/>
  <c r="Z177" i="20"/>
  <c r="AA258" i="20" s="1"/>
  <c r="Z242" i="20"/>
  <c r="Z236" i="20"/>
  <c r="Z133" i="20"/>
  <c r="Z32" i="20"/>
  <c r="Z238" i="20"/>
  <c r="Z200" i="20"/>
  <c r="Z127" i="20"/>
  <c r="Z28" i="20"/>
  <c r="Z202" i="20"/>
  <c r="Z196" i="20"/>
  <c r="Z141" i="20"/>
  <c r="Z198" i="20"/>
  <c r="Z181" i="20"/>
  <c r="AA262" i="20" s="1"/>
  <c r="Z26" i="20"/>
  <c r="Z191" i="2"/>
  <c r="V305" i="14"/>
  <c r="V305" i="12"/>
  <c r="V305" i="10"/>
  <c r="Z351" i="3"/>
  <c r="Z357" i="3"/>
  <c r="Z353" i="3"/>
  <c r="Z355" i="3"/>
  <c r="Z48" i="3"/>
  <c r="Z50" i="3"/>
  <c r="Z52" i="3"/>
  <c r="Z46" i="3"/>
  <c r="T48" i="20"/>
  <c r="V295" i="12"/>
  <c r="V295" i="10"/>
  <c r="V295" i="14"/>
  <c r="V368" i="2"/>
  <c r="Z190" i="2"/>
  <c r="Z189" i="2"/>
  <c r="Z183" i="2"/>
  <c r="Z165" i="18"/>
  <c r="Z79" i="18"/>
  <c r="Z70" i="18"/>
  <c r="Z169" i="18"/>
  <c r="Z77" i="18"/>
  <c r="Z66" i="18"/>
  <c r="Z68" i="18"/>
  <c r="Z171" i="18"/>
  <c r="Z76" i="18"/>
  <c r="Z78" i="18"/>
  <c r="Z82" i="18"/>
  <c r="Z167" i="18"/>
  <c r="Z80" i="18"/>
  <c r="Z81" i="18"/>
  <c r="Z72" i="18"/>
  <c r="Y52" i="19"/>
  <c r="Z8" i="21"/>
  <c r="Z8" i="20"/>
  <c r="U8" i="21"/>
  <c r="U8" i="20"/>
  <c r="Y46" i="18"/>
  <c r="AA336" i="2"/>
  <c r="AA344" i="2"/>
  <c r="AA330" i="2"/>
  <c r="AA331" i="2" s="1"/>
  <c r="AA339" i="2"/>
  <c r="AA347" i="2"/>
  <c r="AA342" i="2"/>
  <c r="AA337" i="2"/>
  <c r="AA345" i="2"/>
  <c r="AA340" i="2"/>
  <c r="AA343" i="2"/>
  <c r="AA341" i="2"/>
  <c r="AA332" i="2"/>
  <c r="AA338" i="2"/>
  <c r="AA346" i="2"/>
  <c r="AA218" i="2"/>
  <c r="AA205" i="2"/>
  <c r="AA215" i="2"/>
  <c r="AA223" i="2"/>
  <c r="AA200" i="2"/>
  <c r="AA203" i="2"/>
  <c r="AA221" i="2"/>
  <c r="AA208" i="2"/>
  <c r="AA220" i="2"/>
  <c r="AA1" i="21"/>
  <c r="AA217" i="2"/>
  <c r="AA198" i="2"/>
  <c r="AA206" i="2"/>
  <c r="AA214" i="2"/>
  <c r="AA222" i="2"/>
  <c r="AA201" i="2"/>
  <c r="AA209" i="2"/>
  <c r="AA219" i="2"/>
  <c r="AA204" i="2"/>
  <c r="AA216" i="2"/>
  <c r="AA224" i="2"/>
  <c r="AA199" i="2"/>
  <c r="AA207" i="2"/>
  <c r="AA213" i="2"/>
  <c r="AA202" i="2"/>
  <c r="AA1" i="20"/>
  <c r="Y48" i="18"/>
  <c r="Y48" i="20" s="1"/>
  <c r="Z188" i="2"/>
  <c r="U52" i="19"/>
  <c r="U46" i="3"/>
  <c r="U48" i="19"/>
  <c r="U52" i="3"/>
  <c r="U50" i="19"/>
  <c r="U46" i="19"/>
  <c r="U48" i="3"/>
  <c r="U50" i="3"/>
  <c r="U46" i="18"/>
  <c r="U52" i="18"/>
  <c r="U50" i="18"/>
  <c r="U48" i="18"/>
  <c r="V70" i="15"/>
  <c r="V66" i="15"/>
  <c r="V68" i="15"/>
  <c r="V72" i="15"/>
  <c r="T330" i="12"/>
  <c r="R36" i="13"/>
  <c r="T312" i="12"/>
  <c r="T322" i="10"/>
  <c r="T340" i="10"/>
  <c r="T167" i="10"/>
  <c r="T330" i="10"/>
  <c r="T312" i="10"/>
  <c r="T169" i="10"/>
  <c r="T336" i="10"/>
  <c r="T163" i="10"/>
  <c r="T318" i="10"/>
  <c r="T331" i="10"/>
  <c r="T313" i="10"/>
  <c r="T158" i="10"/>
  <c r="T339" i="10"/>
  <c r="T166" i="10"/>
  <c r="T321" i="10"/>
  <c r="T337" i="10"/>
  <c r="T164" i="10"/>
  <c r="T319" i="10"/>
  <c r="T334" i="10"/>
  <c r="T161" i="10"/>
  <c r="T316" i="10"/>
  <c r="T162" i="10"/>
  <c r="T317" i="10"/>
  <c r="T335" i="10"/>
  <c r="T323" i="10"/>
  <c r="T168" i="10"/>
  <c r="T341" i="10"/>
  <c r="T338" i="10"/>
  <c r="T165" i="10"/>
  <c r="T320" i="10"/>
  <c r="T314" i="10"/>
  <c r="T159" i="10"/>
  <c r="T332" i="10"/>
  <c r="T141" i="12"/>
  <c r="T160" i="12" s="1"/>
  <c r="T141" i="10"/>
  <c r="S258" i="11"/>
  <c r="R198" i="11"/>
  <c r="R95" i="13"/>
  <c r="R169" i="13"/>
  <c r="R99" i="13"/>
  <c r="R171" i="13"/>
  <c r="R111" i="13"/>
  <c r="R32" i="13" s="1"/>
  <c r="R97" i="13"/>
  <c r="T139" i="14"/>
  <c r="T158" i="14" s="1"/>
  <c r="T139" i="12"/>
  <c r="R133" i="13"/>
  <c r="R157" i="13"/>
  <c r="R129" i="13"/>
  <c r="R161" i="13"/>
  <c r="R262" i="13"/>
  <c r="Q202" i="13"/>
  <c r="T144" i="14"/>
  <c r="T163" i="14" s="1"/>
  <c r="T144" i="12"/>
  <c r="T146" i="14"/>
  <c r="T165" i="14" s="1"/>
  <c r="T146" i="12"/>
  <c r="T140" i="14"/>
  <c r="T332" i="14" s="1"/>
  <c r="T140" i="12"/>
  <c r="R159" i="13"/>
  <c r="R258" i="13"/>
  <c r="Q198" i="13"/>
  <c r="T142" i="14"/>
  <c r="T316" i="14" s="1"/>
  <c r="T142" i="12"/>
  <c r="T143" i="14"/>
  <c r="T317" i="14" s="1"/>
  <c r="T143" i="12"/>
  <c r="T149" i="14"/>
  <c r="T341" i="14" s="1"/>
  <c r="T149" i="12"/>
  <c r="T147" i="14"/>
  <c r="T321" i="14" s="1"/>
  <c r="T147" i="12"/>
  <c r="T145" i="14"/>
  <c r="T337" i="14" s="1"/>
  <c r="T145" i="12"/>
  <c r="T148" i="14"/>
  <c r="T322" i="14" s="1"/>
  <c r="T148" i="12"/>
  <c r="R155" i="13"/>
  <c r="R317" i="15"/>
  <c r="T312" i="14"/>
  <c r="T169" i="14"/>
  <c r="T330" i="14"/>
  <c r="R313" i="15"/>
  <c r="T216" i="2"/>
  <c r="T186" i="2" s="1"/>
  <c r="T390" i="2" s="1"/>
  <c r="T141" i="14"/>
  <c r="Q333" i="3"/>
  <c r="R298" i="3"/>
  <c r="R169" i="19"/>
  <c r="R179" i="19" s="1"/>
  <c r="R200" i="19" s="1"/>
  <c r="R38" i="18"/>
  <c r="R169" i="18"/>
  <c r="R179" i="18" s="1"/>
  <c r="R200" i="18" s="1"/>
  <c r="R167" i="18"/>
  <c r="R177" i="18" s="1"/>
  <c r="S258" i="18" s="1"/>
  <c r="R171" i="18"/>
  <c r="R181" i="18" s="1"/>
  <c r="S262" i="18" s="1"/>
  <c r="R167" i="19"/>
  <c r="R177" i="19" s="1"/>
  <c r="R171" i="19"/>
  <c r="R181" i="19" s="1"/>
  <c r="S262" i="19" s="1"/>
  <c r="Q28" i="19"/>
  <c r="R260" i="19"/>
  <c r="Q200" i="19"/>
  <c r="R58" i="20"/>
  <c r="T214" i="2"/>
  <c r="T184" i="2" s="1"/>
  <c r="T217" i="2"/>
  <c r="T187" i="2" s="1"/>
  <c r="T222" i="2"/>
  <c r="T192" i="2" s="1"/>
  <c r="T221" i="2"/>
  <c r="T191" i="2" s="1"/>
  <c r="T215" i="2"/>
  <c r="T185" i="2" s="1"/>
  <c r="T218" i="2"/>
  <c r="T188" i="2" s="1"/>
  <c r="T224" i="2"/>
  <c r="T194" i="2" s="1"/>
  <c r="T223" i="2"/>
  <c r="T193" i="2" s="1"/>
  <c r="T397" i="2" s="1"/>
  <c r="T219" i="2"/>
  <c r="T189" i="2" s="1"/>
  <c r="T220" i="2"/>
  <c r="T190" i="2" s="1"/>
  <c r="R68" i="20"/>
  <c r="Q129" i="20"/>
  <c r="R155" i="20"/>
  <c r="Q179" i="3"/>
  <c r="Q200" i="3" s="1"/>
  <c r="R302" i="3"/>
  <c r="Q202" i="3"/>
  <c r="R167" i="3"/>
  <c r="R177" i="3" s="1"/>
  <c r="S298" i="3" s="1"/>
  <c r="R99" i="3"/>
  <c r="R97" i="19"/>
  <c r="R85" i="19"/>
  <c r="R97" i="18"/>
  <c r="R258" i="19"/>
  <c r="R91" i="18"/>
  <c r="R161" i="20"/>
  <c r="R101" i="3"/>
  <c r="R95" i="3"/>
  <c r="R91" i="19"/>
  <c r="R101" i="18"/>
  <c r="R95" i="19"/>
  <c r="R91" i="3"/>
  <c r="R87" i="3"/>
  <c r="R82" i="20"/>
  <c r="R85" i="18"/>
  <c r="R89" i="3"/>
  <c r="R87" i="18"/>
  <c r="R85" i="3"/>
  <c r="R101" i="19"/>
  <c r="R72" i="20"/>
  <c r="R62" i="19"/>
  <c r="R40" i="3"/>
  <c r="Q181" i="20"/>
  <c r="R262" i="20" s="1"/>
  <c r="R22" i="20"/>
  <c r="R42" i="18"/>
  <c r="R36" i="3"/>
  <c r="R129" i="19"/>
  <c r="R38" i="19"/>
  <c r="R42" i="19"/>
  <c r="R171" i="3"/>
  <c r="R181" i="3" s="1"/>
  <c r="R337" i="3" s="1"/>
  <c r="R38" i="3"/>
  <c r="R42" i="3"/>
  <c r="R133" i="18"/>
  <c r="R78" i="20"/>
  <c r="R16" i="20"/>
  <c r="Q32" i="3"/>
  <c r="Q111" i="20"/>
  <c r="Q32" i="20" s="1"/>
  <c r="Q177" i="20"/>
  <c r="Q30" i="3"/>
  <c r="Q131" i="3" s="1"/>
  <c r="Q355" i="3" s="1"/>
  <c r="Q109" i="20"/>
  <c r="Q30" i="20" s="1"/>
  <c r="Q131" i="20" s="1"/>
  <c r="Q28" i="3"/>
  <c r="Q107" i="20"/>
  <c r="Q28" i="20" s="1"/>
  <c r="S22" i="19"/>
  <c r="S161" i="19" s="1"/>
  <c r="S18" i="19"/>
  <c r="S157" i="19" s="1"/>
  <c r="S20" i="19"/>
  <c r="S16" i="19"/>
  <c r="S155" i="19" s="1"/>
  <c r="R20" i="20"/>
  <c r="Q26" i="20"/>
  <c r="P131" i="20"/>
  <c r="Z93" i="17"/>
  <c r="R40" i="19"/>
  <c r="R40" i="18"/>
  <c r="R89" i="19"/>
  <c r="R36" i="19"/>
  <c r="S212" i="2"/>
  <c r="Z59" i="17"/>
  <c r="R60" i="18"/>
  <c r="R36" i="18"/>
  <c r="AA212" i="2"/>
  <c r="Z97" i="17"/>
  <c r="Z55" i="17"/>
  <c r="R159" i="3"/>
  <c r="R159" i="20" s="1"/>
  <c r="R60" i="19"/>
  <c r="R89" i="18"/>
  <c r="R56" i="19"/>
  <c r="R56" i="18"/>
  <c r="Z57" i="17"/>
  <c r="Z99" i="17"/>
  <c r="R70" i="20"/>
  <c r="R99" i="19"/>
  <c r="R99" i="18"/>
  <c r="R95" i="18"/>
  <c r="AA197" i="2"/>
  <c r="T89" i="2"/>
  <c r="T58" i="2"/>
  <c r="Z8" i="17"/>
  <c r="Z8" i="19"/>
  <c r="Z8" i="18"/>
  <c r="P131" i="13"/>
  <c r="T56" i="3"/>
  <c r="T60" i="3"/>
  <c r="T58" i="3"/>
  <c r="T62" i="3"/>
  <c r="Z7" i="17"/>
  <c r="Z7" i="19"/>
  <c r="Z7" i="18"/>
  <c r="Z137" i="18"/>
  <c r="Z109" i="18"/>
  <c r="Z11" i="18"/>
  <c r="Z48" i="18" s="1"/>
  <c r="Z157" i="18"/>
  <c r="Z177" i="18"/>
  <c r="AA258" i="18" s="1"/>
  <c r="Z16" i="18"/>
  <c r="Z32" i="18"/>
  <c r="Z20" i="18"/>
  <c r="Z141" i="18"/>
  <c r="Z22" i="18"/>
  <c r="Z129" i="18"/>
  <c r="Z28" i="18"/>
  <c r="Z127" i="18"/>
  <c r="Z236" i="18"/>
  <c r="Z198" i="18"/>
  <c r="Z155" i="18"/>
  <c r="Z139" i="18"/>
  <c r="Z193" i="18"/>
  <c r="Z131" i="18"/>
  <c r="Z238" i="18"/>
  <c r="Z175" i="18"/>
  <c r="AA256" i="18" s="1"/>
  <c r="Z161" i="18"/>
  <c r="Z111" i="18"/>
  <c r="Z107" i="18"/>
  <c r="Z18" i="18"/>
  <c r="Z26" i="18"/>
  <c r="Z240" i="18"/>
  <c r="Z202" i="18"/>
  <c r="Z159" i="18"/>
  <c r="Z143" i="18"/>
  <c r="Z196" i="18"/>
  <c r="Z242" i="18"/>
  <c r="Z30" i="18"/>
  <c r="Z200" i="18"/>
  <c r="Z179" i="18"/>
  <c r="AA260" i="18" s="1"/>
  <c r="Z105" i="18"/>
  <c r="Z181" i="18"/>
  <c r="AA262" i="18" s="1"/>
  <c r="Z133" i="18"/>
  <c r="U8" i="18"/>
  <c r="U8" i="19"/>
  <c r="U8" i="17"/>
  <c r="U474" i="2"/>
  <c r="U8" i="3"/>
  <c r="U44" i="2"/>
  <c r="U90" i="2" s="1"/>
  <c r="U53" i="2"/>
  <c r="U307" i="2"/>
  <c r="U323" i="2" s="1"/>
  <c r="U50" i="2"/>
  <c r="U65" i="2" s="1"/>
  <c r="U54" i="2"/>
  <c r="U69" i="2" s="1"/>
  <c r="U311" i="2"/>
  <c r="U327" i="2" s="1"/>
  <c r="U475" i="2"/>
  <c r="U306" i="2"/>
  <c r="U322" i="2" s="1"/>
  <c r="U52" i="2"/>
  <c r="U67" i="2" s="1"/>
  <c r="U302" i="2"/>
  <c r="U318" i="2" s="1"/>
  <c r="U305" i="2"/>
  <c r="U321" i="2" s="1"/>
  <c r="U6" i="2"/>
  <c r="U48" i="2"/>
  <c r="U63" i="2" s="1"/>
  <c r="U45" i="2"/>
  <c r="U60" i="2" s="1"/>
  <c r="U55" i="2"/>
  <c r="U70" i="2" s="1"/>
  <c r="U308" i="2"/>
  <c r="U324" i="2" s="1"/>
  <c r="U46" i="2"/>
  <c r="U61" i="2" s="1"/>
  <c r="U309" i="2"/>
  <c r="U325" i="2" s="1"/>
  <c r="V7" i="2"/>
  <c r="U47" i="2"/>
  <c r="U51" i="2"/>
  <c r="U66" i="2" s="1"/>
  <c r="U8" i="9"/>
  <c r="U476" i="2"/>
  <c r="U303" i="2"/>
  <c r="U319" i="2" s="1"/>
  <c r="U304" i="2"/>
  <c r="U320" i="2" s="1"/>
  <c r="U310" i="2"/>
  <c r="U326" i="2" s="1"/>
  <c r="U301" i="2"/>
  <c r="U49" i="2"/>
  <c r="U64" i="2" s="1"/>
  <c r="U312" i="2"/>
  <c r="V316" i="2" s="1"/>
  <c r="AA1" i="17"/>
  <c r="AA50" i="17" s="1"/>
  <c r="AA1" i="19"/>
  <c r="AA1" i="18"/>
  <c r="Z6" i="17"/>
  <c r="Z6" i="19"/>
  <c r="Z6" i="18"/>
  <c r="Z139" i="19"/>
  <c r="Z11" i="19"/>
  <c r="Z46" i="19" s="1"/>
  <c r="Z137" i="19"/>
  <c r="Z109" i="19"/>
  <c r="Z32" i="19"/>
  <c r="Z28" i="19"/>
  <c r="Z143" i="19"/>
  <c r="Z238" i="19"/>
  <c r="Z175" i="19"/>
  <c r="AA256" i="19" s="1"/>
  <c r="Z240" i="19"/>
  <c r="Z181" i="19"/>
  <c r="AA262" i="19" s="1"/>
  <c r="Z161" i="19"/>
  <c r="Z155" i="19"/>
  <c r="Z30" i="19"/>
  <c r="Z105" i="19"/>
  <c r="Z131" i="19"/>
  <c r="Z202" i="19"/>
  <c r="Z196" i="19"/>
  <c r="Z157" i="19"/>
  <c r="Z133" i="19"/>
  <c r="Z179" i="19"/>
  <c r="AA260" i="19" s="1"/>
  <c r="Z236" i="19"/>
  <c r="Z159" i="19"/>
  <c r="Z193" i="19"/>
  <c r="Z111" i="19"/>
  <c r="Z127" i="19"/>
  <c r="Z200" i="19"/>
  <c r="Z26" i="19"/>
  <c r="Z198" i="19"/>
  <c r="Z177" i="19"/>
  <c r="AA258" i="19" s="1"/>
  <c r="Z129" i="19"/>
  <c r="Z242" i="19"/>
  <c r="Z107" i="19"/>
  <c r="Z141" i="19"/>
  <c r="P131" i="11"/>
  <c r="P131" i="15"/>
  <c r="P315" i="15" s="1"/>
  <c r="Z19" i="17"/>
  <c r="Z23" i="17"/>
  <c r="Z17" i="17"/>
  <c r="Z21" i="17"/>
  <c r="U17" i="17"/>
  <c r="U23" i="17"/>
  <c r="U21" i="17"/>
  <c r="U19" i="17"/>
  <c r="Z7" i="3"/>
  <c r="Z7" i="9"/>
  <c r="AA87" i="2"/>
  <c r="AA177" i="2"/>
  <c r="AA173" i="2"/>
  <c r="AA169" i="2"/>
  <c r="AA31" i="2"/>
  <c r="AA178" i="2"/>
  <c r="AA174" i="2"/>
  <c r="AA170" i="2"/>
  <c r="AA28" i="2"/>
  <c r="AA27" i="2"/>
  <c r="AA26" i="2"/>
  <c r="AA25" i="2"/>
  <c r="AA24" i="2"/>
  <c r="AA23" i="2"/>
  <c r="AA22" i="2"/>
  <c r="AA21" i="2"/>
  <c r="AA20" i="2"/>
  <c r="AA176" i="2"/>
  <c r="AA168" i="2"/>
  <c r="AA30" i="2"/>
  <c r="AA175" i="2"/>
  <c r="AA29" i="2"/>
  <c r="AA1" i="9"/>
  <c r="AA172" i="2"/>
  <c r="AA179" i="2"/>
  <c r="AA171" i="2"/>
  <c r="Z6" i="3"/>
  <c r="Z6" i="9"/>
  <c r="Z8" i="3"/>
  <c r="Z8" i="9"/>
  <c r="Z238" i="3"/>
  <c r="Z242" i="3"/>
  <c r="Z240" i="3"/>
  <c r="Z236" i="3"/>
  <c r="Z198" i="3"/>
  <c r="Z202" i="3"/>
  <c r="Z200" i="3"/>
  <c r="Z196" i="3"/>
  <c r="Z193" i="3"/>
  <c r="Z341" i="3"/>
  <c r="Z343" i="3"/>
  <c r="Z345" i="3"/>
  <c r="Z347" i="3"/>
  <c r="Z311" i="3"/>
  <c r="Z331" i="3"/>
  <c r="Z321" i="3"/>
  <c r="Z165" i="3"/>
  <c r="Z317" i="3"/>
  <c r="Z315" i="3"/>
  <c r="Z313" i="3"/>
  <c r="AA473" i="2"/>
  <c r="AA469" i="2"/>
  <c r="AA465" i="2"/>
  <c r="AA475" i="2"/>
  <c r="AA471" i="2"/>
  <c r="AA467" i="2"/>
  <c r="AA468" i="2"/>
  <c r="AA474" i="2"/>
  <c r="AA470" i="2"/>
  <c r="AA466" i="2"/>
  <c r="AA476" i="2"/>
  <c r="AA472" i="2"/>
  <c r="Z333" i="3"/>
  <c r="Z335" i="3"/>
  <c r="Z323" i="3"/>
  <c r="Z327" i="3"/>
  <c r="Z337" i="3"/>
  <c r="Z325" i="3"/>
  <c r="Z179" i="3"/>
  <c r="Z175" i="3"/>
  <c r="Z181" i="3"/>
  <c r="Z177" i="3"/>
  <c r="Z169" i="3"/>
  <c r="Z171" i="3"/>
  <c r="Z167" i="3"/>
  <c r="Z161" i="3"/>
  <c r="Z159" i="3"/>
  <c r="Z157" i="3"/>
  <c r="Z155" i="3"/>
  <c r="Z137" i="3"/>
  <c r="Z139" i="3"/>
  <c r="Z141" i="3"/>
  <c r="Z143" i="3"/>
  <c r="Z133" i="3"/>
  <c r="Z129" i="3"/>
  <c r="Z127" i="3"/>
  <c r="Z131" i="3"/>
  <c r="Z123" i="3"/>
  <c r="Z121" i="3"/>
  <c r="Z119" i="3"/>
  <c r="Z117" i="3"/>
  <c r="AA464" i="2"/>
  <c r="AA459" i="2"/>
  <c r="AA455" i="2"/>
  <c r="AA451" i="2"/>
  <c r="AA458" i="2"/>
  <c r="AA454" i="2"/>
  <c r="AA450" i="2"/>
  <c r="AA457" i="2"/>
  <c r="AA456" i="2"/>
  <c r="AA461" i="2"/>
  <c r="AA453" i="2"/>
  <c r="AA460" i="2"/>
  <c r="AA452" i="2"/>
  <c r="AA1" i="3"/>
  <c r="AA449" i="2"/>
  <c r="T244" i="2"/>
  <c r="T405" i="2"/>
  <c r="T387" i="2"/>
  <c r="Z20" i="3"/>
  <c r="Z28" i="3"/>
  <c r="Z30" i="3"/>
  <c r="Z32" i="3"/>
  <c r="Z26" i="3"/>
  <c r="Z109" i="3"/>
  <c r="Z76" i="3"/>
  <c r="Z82" i="3"/>
  <c r="Z78" i="3"/>
  <c r="Z66" i="3"/>
  <c r="Z107" i="3"/>
  <c r="Z89" i="3"/>
  <c r="Z87" i="3"/>
  <c r="Z62" i="3"/>
  <c r="Z72" i="3"/>
  <c r="Z56" i="3"/>
  <c r="Z38" i="3"/>
  <c r="Z18" i="3"/>
  <c r="Z99" i="3"/>
  <c r="Z101" i="3"/>
  <c r="Z91" i="3"/>
  <c r="Z85" i="3"/>
  <c r="Z42" i="3"/>
  <c r="Z22" i="3"/>
  <c r="Z105" i="3"/>
  <c r="Z70" i="3"/>
  <c r="Z58" i="3"/>
  <c r="Z95" i="3"/>
  <c r="Z80" i="3"/>
  <c r="Z16" i="3"/>
  <c r="Z97" i="3"/>
  <c r="Z68" i="3"/>
  <c r="Z60" i="3"/>
  <c r="Z36" i="3"/>
  <c r="Z111" i="3"/>
  <c r="Z40" i="3"/>
  <c r="AA416" i="2"/>
  <c r="AA415" i="2"/>
  <c r="AA414" i="2"/>
  <c r="AA413" i="2"/>
  <c r="AA412" i="2"/>
  <c r="AA411" i="2"/>
  <c r="AA410" i="2"/>
  <c r="AA409" i="2"/>
  <c r="AA408" i="2"/>
  <c r="AA407" i="2"/>
  <c r="AA406" i="2"/>
  <c r="AA405" i="2"/>
  <c r="V250" i="2"/>
  <c r="AA404" i="2"/>
  <c r="AA398" i="2"/>
  <c r="AA397" i="2"/>
  <c r="AA396" i="2"/>
  <c r="AA395" i="2"/>
  <c r="AA394" i="2"/>
  <c r="AA393" i="2"/>
  <c r="AA392" i="2"/>
  <c r="AA391" i="2"/>
  <c r="AA390" i="2"/>
  <c r="AA389" i="2"/>
  <c r="AA388" i="2"/>
  <c r="AA387" i="2"/>
  <c r="AA386" i="2"/>
  <c r="AA377" i="2"/>
  <c r="AA373" i="2"/>
  <c r="AA369" i="2"/>
  <c r="AA365" i="2"/>
  <c r="AA380" i="2"/>
  <c r="AA376" i="2"/>
  <c r="AA372" i="2"/>
  <c r="AA364" i="2"/>
  <c r="AA374" i="2"/>
  <c r="AA378" i="2"/>
  <c r="AA363" i="2"/>
  <c r="AA375" i="2"/>
  <c r="AA362" i="2"/>
  <c r="AA360" i="2"/>
  <c r="AA358" i="2"/>
  <c r="AA379" i="2"/>
  <c r="AA371" i="2"/>
  <c r="AA361" i="2"/>
  <c r="AA359" i="2"/>
  <c r="AA357" i="2"/>
  <c r="AA356" i="2"/>
  <c r="AA355" i="2"/>
  <c r="AA354" i="2"/>
  <c r="AA370" i="2"/>
  <c r="AA368" i="2"/>
  <c r="AA353" i="2"/>
  <c r="AA327" i="2"/>
  <c r="AA326" i="2"/>
  <c r="AA323" i="2"/>
  <c r="AA322" i="2"/>
  <c r="AA321" i="2"/>
  <c r="AA320" i="2"/>
  <c r="AA319" i="2"/>
  <c r="AA318" i="2"/>
  <c r="AA317" i="2"/>
  <c r="AA316" i="2"/>
  <c r="AA312" i="2"/>
  <c r="AA335" i="2"/>
  <c r="AA325" i="2"/>
  <c r="AA324" i="2"/>
  <c r="AA310" i="2"/>
  <c r="AA308" i="2"/>
  <c r="AA306" i="2"/>
  <c r="AA304" i="2"/>
  <c r="AA302" i="2"/>
  <c r="AA307" i="2"/>
  <c r="AA305" i="2"/>
  <c r="AA303" i="2"/>
  <c r="AA301" i="2"/>
  <c r="AA311" i="2"/>
  <c r="AA309" i="2"/>
  <c r="AA315" i="2"/>
  <c r="AA272" i="2"/>
  <c r="AA268" i="2"/>
  <c r="AA275" i="2"/>
  <c r="AA271" i="2"/>
  <c r="AA267" i="2"/>
  <c r="AA276" i="2"/>
  <c r="AA274" i="2"/>
  <c r="AA270" i="2"/>
  <c r="AA266" i="2"/>
  <c r="AA300" i="2"/>
  <c r="AA277" i="2"/>
  <c r="AA273" i="2"/>
  <c r="AA269" i="2"/>
  <c r="AA265" i="2"/>
  <c r="M265" i="2" s="1"/>
  <c r="AA260" i="2"/>
  <c r="AA256" i="2"/>
  <c r="AA252" i="2"/>
  <c r="AA259" i="2"/>
  <c r="AA255" i="2"/>
  <c r="AA251" i="2"/>
  <c r="AA262" i="2"/>
  <c r="AA258" i="2"/>
  <c r="AA261" i="2"/>
  <c r="AA254" i="2"/>
  <c r="AA257" i="2"/>
  <c r="AA253" i="2"/>
  <c r="AA250" i="2"/>
  <c r="AA241" i="2"/>
  <c r="AA237" i="2"/>
  <c r="AA233" i="2"/>
  <c r="AA243" i="2"/>
  <c r="AA239" i="2"/>
  <c r="AA235" i="2"/>
  <c r="AA240" i="2"/>
  <c r="AA236" i="2"/>
  <c r="AA242" i="2"/>
  <c r="AA238" i="2"/>
  <c r="AA234" i="2"/>
  <c r="AA244" i="2"/>
  <c r="AA232" i="2"/>
  <c r="AA182" i="2"/>
  <c r="AA101" i="2"/>
  <c r="AA100" i="2"/>
  <c r="AA99" i="2"/>
  <c r="AA98" i="2"/>
  <c r="AA97" i="2"/>
  <c r="AA96" i="2"/>
  <c r="AA95" i="2"/>
  <c r="AA94" i="2"/>
  <c r="AA93" i="2"/>
  <c r="AA92" i="2"/>
  <c r="AA91" i="2"/>
  <c r="AA90" i="2"/>
  <c r="AA89" i="2"/>
  <c r="AA70" i="2"/>
  <c r="AA69" i="2"/>
  <c r="AA68" i="2"/>
  <c r="AA67" i="2"/>
  <c r="AA66" i="2"/>
  <c r="AA65" i="2"/>
  <c r="AA64" i="2"/>
  <c r="AA63" i="2"/>
  <c r="AA62" i="2"/>
  <c r="AA61" i="2"/>
  <c r="AA60" i="2"/>
  <c r="AA59" i="2"/>
  <c r="AA58" i="2"/>
  <c r="AA41" i="2"/>
  <c r="AA55" i="2"/>
  <c r="AA54" i="2"/>
  <c r="AA53" i="2"/>
  <c r="AA52" i="2"/>
  <c r="AA51" i="2"/>
  <c r="AA50" i="2"/>
  <c r="AA49" i="2"/>
  <c r="AA48" i="2"/>
  <c r="AA47" i="2"/>
  <c r="AA46" i="2"/>
  <c r="AA45" i="2"/>
  <c r="AA44" i="2"/>
  <c r="AA43" i="2"/>
  <c r="AA7" i="2"/>
  <c r="AA8" i="2"/>
  <c r="AA6" i="2"/>
  <c r="Y109" i="1"/>
  <c r="Y127" i="1" s="1"/>
  <c r="Y26" i="1"/>
  <c r="Y75" i="1" s="1"/>
  <c r="Y102" i="1"/>
  <c r="Z1" i="1"/>
  <c r="Y78" i="1"/>
  <c r="Y99" i="1" s="1"/>
  <c r="R62" i="20" l="1"/>
  <c r="W72" i="11"/>
  <c r="R107" i="15"/>
  <c r="R28" i="15" s="1"/>
  <c r="W68" i="11"/>
  <c r="W368" i="2"/>
  <c r="R109" i="15"/>
  <c r="R30" i="15" s="1"/>
  <c r="R131" i="15" s="1"/>
  <c r="R315" i="15" s="1"/>
  <c r="Z8" i="1"/>
  <c r="S20" i="15"/>
  <c r="S159" i="15" s="1"/>
  <c r="S329" i="10"/>
  <c r="S101" i="11" s="1"/>
  <c r="Y265" i="3"/>
  <c r="Y269" i="3"/>
  <c r="Y267" i="3"/>
  <c r="AA272" i="3"/>
  <c r="AA271" i="3" s="1"/>
  <c r="AA268" i="3"/>
  <c r="AA267" i="3" s="1"/>
  <c r="AA270" i="3"/>
  <c r="AA269" i="3" s="1"/>
  <c r="AA266" i="3"/>
  <c r="AA265" i="3" s="1"/>
  <c r="S262" i="11"/>
  <c r="R297" i="11"/>
  <c r="S329" i="12"/>
  <c r="S101" i="13" s="1"/>
  <c r="S22" i="15"/>
  <c r="S161" i="15" s="1"/>
  <c r="S18" i="15"/>
  <c r="S157" i="15" s="1"/>
  <c r="S60" i="18"/>
  <c r="S22" i="3"/>
  <c r="S62" i="18" s="1"/>
  <c r="S16" i="13"/>
  <c r="S155" i="13" s="1"/>
  <c r="S311" i="12"/>
  <c r="S91" i="13" s="1"/>
  <c r="S311" i="14"/>
  <c r="S85" i="15" s="1"/>
  <c r="S157" i="10"/>
  <c r="S36" i="11" s="1"/>
  <c r="S157" i="12"/>
  <c r="S40" i="13" s="1"/>
  <c r="W70" i="11"/>
  <c r="S20" i="20"/>
  <c r="S22" i="13"/>
  <c r="S161" i="13" s="1"/>
  <c r="S18" i="13"/>
  <c r="S157" i="13" s="1"/>
  <c r="S18" i="3"/>
  <c r="S157" i="3" s="1"/>
  <c r="S157" i="20" s="1"/>
  <c r="S16" i="3"/>
  <c r="S56" i="19" s="1"/>
  <c r="S404" i="2"/>
  <c r="S95" i="3" s="1"/>
  <c r="S260" i="11"/>
  <c r="Y266" i="14"/>
  <c r="W72" i="13"/>
  <c r="S329" i="14"/>
  <c r="S101" i="15" s="1"/>
  <c r="W70" i="13"/>
  <c r="Y264" i="10"/>
  <c r="S386" i="2"/>
  <c r="S89" i="18" s="1"/>
  <c r="S232" i="2"/>
  <c r="S40" i="19" s="1"/>
  <c r="X72" i="20"/>
  <c r="S157" i="14"/>
  <c r="S38" i="15" s="1"/>
  <c r="R111" i="15"/>
  <c r="R32" i="15" s="1"/>
  <c r="X70" i="20"/>
  <c r="S91" i="11"/>
  <c r="S89" i="11"/>
  <c r="S85" i="11"/>
  <c r="S87" i="11"/>
  <c r="S16" i="11"/>
  <c r="S155" i="11" s="1"/>
  <c r="S22" i="11"/>
  <c r="S161" i="11" s="1"/>
  <c r="S18" i="11"/>
  <c r="S20" i="11"/>
  <c r="S159" i="11" s="1"/>
  <c r="X260" i="12"/>
  <c r="X68" i="13" s="1"/>
  <c r="X288" i="10"/>
  <c r="Y271" i="10"/>
  <c r="X289" i="10"/>
  <c r="Y267" i="14"/>
  <c r="Y271" i="14"/>
  <c r="Y267" i="12"/>
  <c r="X260" i="14"/>
  <c r="X70" i="15" s="1"/>
  <c r="Y354" i="2"/>
  <c r="Y279" i="14" s="1"/>
  <c r="X66" i="20"/>
  <c r="Y261" i="10"/>
  <c r="Y264" i="12"/>
  <c r="Y264" i="14"/>
  <c r="W278" i="12"/>
  <c r="W78" i="13" s="1"/>
  <c r="X68" i="20"/>
  <c r="Y335" i="2"/>
  <c r="M335" i="2" s="1"/>
  <c r="R109" i="13"/>
  <c r="R30" i="13" s="1"/>
  <c r="R131" i="13" s="1"/>
  <c r="R315" i="13" s="1"/>
  <c r="V293" i="10"/>
  <c r="X72" i="13"/>
  <c r="X66" i="13"/>
  <c r="X70" i="13"/>
  <c r="X280" i="10"/>
  <c r="X280" i="14"/>
  <c r="X280" i="12"/>
  <c r="X371" i="2"/>
  <c r="W295" i="12"/>
  <c r="W295" i="10"/>
  <c r="W295" i="14"/>
  <c r="X304" i="14"/>
  <c r="X304" i="10"/>
  <c r="X304" i="12"/>
  <c r="X290" i="14"/>
  <c r="X290" i="10"/>
  <c r="X290" i="12"/>
  <c r="Y369" i="2"/>
  <c r="X82" i="19"/>
  <c r="X80" i="19"/>
  <c r="X76" i="19"/>
  <c r="X78" i="19"/>
  <c r="Y61" i="21"/>
  <c r="Y59" i="21" s="1"/>
  <c r="Y44" i="21"/>
  <c r="X68" i="11"/>
  <c r="X72" i="11"/>
  <c r="X70" i="11"/>
  <c r="X66" i="11"/>
  <c r="Y66" i="18"/>
  <c r="Y68" i="18"/>
  <c r="Y72" i="18"/>
  <c r="Y70" i="18"/>
  <c r="X298" i="10"/>
  <c r="X298" i="12"/>
  <c r="X298" i="14"/>
  <c r="Y262" i="10"/>
  <c r="Y262" i="14"/>
  <c r="Y262" i="12"/>
  <c r="Y355" i="2"/>
  <c r="Y282" i="14"/>
  <c r="Y282" i="10"/>
  <c r="Y282" i="12"/>
  <c r="Y373" i="2"/>
  <c r="W68" i="15"/>
  <c r="W66" i="15"/>
  <c r="W72" i="15"/>
  <c r="W70" i="15"/>
  <c r="W82" i="3"/>
  <c r="W81" i="18"/>
  <c r="W79" i="19"/>
  <c r="W77" i="20"/>
  <c r="W77" i="18"/>
  <c r="W81" i="19"/>
  <c r="W81" i="20"/>
  <c r="W77" i="19"/>
  <c r="W79" i="20"/>
  <c r="W79" i="18"/>
  <c r="W80" i="3"/>
  <c r="W78" i="3"/>
  <c r="W76" i="3"/>
  <c r="Y289" i="12"/>
  <c r="Y289" i="10"/>
  <c r="Y289" i="14"/>
  <c r="Y380" i="2"/>
  <c r="Y161" i="19"/>
  <c r="W129" i="19"/>
  <c r="W133" i="19"/>
  <c r="Y286" i="12"/>
  <c r="Y286" i="10"/>
  <c r="Y286" i="14"/>
  <c r="Y377" i="2"/>
  <c r="Y110" i="21"/>
  <c r="Z105" i="20"/>
  <c r="X305" i="10"/>
  <c r="X305" i="14"/>
  <c r="X305" i="12"/>
  <c r="Y272" i="14"/>
  <c r="Y272" i="10"/>
  <c r="Y272" i="12"/>
  <c r="Y365" i="2"/>
  <c r="X284" i="12"/>
  <c r="X284" i="14"/>
  <c r="X284" i="10"/>
  <c r="X375" i="2"/>
  <c r="Y66" i="19"/>
  <c r="Y68" i="19"/>
  <c r="Y72" i="19"/>
  <c r="Y70" i="19"/>
  <c r="W298" i="12"/>
  <c r="W298" i="10"/>
  <c r="W298" i="14"/>
  <c r="X281" i="14"/>
  <c r="X281" i="10"/>
  <c r="X281" i="12"/>
  <c r="X372" i="2"/>
  <c r="Y270" i="14"/>
  <c r="Y270" i="12"/>
  <c r="Y270" i="10"/>
  <c r="Y363" i="2"/>
  <c r="W278" i="14"/>
  <c r="X303" i="10"/>
  <c r="X303" i="14"/>
  <c r="X303" i="12"/>
  <c r="Y263" i="10"/>
  <c r="Y263" i="12"/>
  <c r="Y263" i="14"/>
  <c r="Y356" i="2"/>
  <c r="X299" i="12"/>
  <c r="X299" i="10"/>
  <c r="X299" i="14"/>
  <c r="X353" i="2"/>
  <c r="W301" i="14"/>
  <c r="W301" i="10"/>
  <c r="W301" i="12"/>
  <c r="Y265" i="10"/>
  <c r="Y265" i="12"/>
  <c r="Y265" i="14"/>
  <c r="Y358" i="2"/>
  <c r="X301" i="12"/>
  <c r="X301" i="10"/>
  <c r="X301" i="14"/>
  <c r="Y285" i="12"/>
  <c r="Y285" i="14"/>
  <c r="Y285" i="10"/>
  <c r="Y376" i="2"/>
  <c r="Y269" i="10"/>
  <c r="Y269" i="12"/>
  <c r="Y269" i="14"/>
  <c r="Y362" i="2"/>
  <c r="Z48" i="19"/>
  <c r="Z48" i="20" s="1"/>
  <c r="W278" i="10"/>
  <c r="W296" i="10"/>
  <c r="W296" i="14"/>
  <c r="W296" i="12"/>
  <c r="Y279" i="10"/>
  <c r="Y370" i="2"/>
  <c r="X295" i="14"/>
  <c r="X295" i="12"/>
  <c r="X295" i="10"/>
  <c r="X302" i="12"/>
  <c r="X302" i="14"/>
  <c r="X302" i="10"/>
  <c r="Y284" i="14"/>
  <c r="Y284" i="10"/>
  <c r="Y284" i="12"/>
  <c r="Y375" i="2"/>
  <c r="AA184" i="2"/>
  <c r="Y52" i="20"/>
  <c r="Y46" i="20"/>
  <c r="AA192" i="2"/>
  <c r="T320" i="14"/>
  <c r="U48" i="20"/>
  <c r="Z171" i="20"/>
  <c r="R26" i="13"/>
  <c r="Z169" i="20"/>
  <c r="AA183" i="2"/>
  <c r="R107" i="13"/>
  <c r="R28" i="13" s="1"/>
  <c r="Z167" i="20"/>
  <c r="R177" i="13"/>
  <c r="R293" i="13" s="1"/>
  <c r="T319" i="14"/>
  <c r="Z165" i="20"/>
  <c r="T338" i="14"/>
  <c r="AA191" i="2"/>
  <c r="AA185" i="2"/>
  <c r="AA187" i="2"/>
  <c r="AA189" i="2"/>
  <c r="V78" i="11"/>
  <c r="V82" i="11"/>
  <c r="V76" i="11"/>
  <c r="V80" i="11"/>
  <c r="AA7" i="21"/>
  <c r="AA7" i="20"/>
  <c r="AA355" i="3"/>
  <c r="AA351" i="3"/>
  <c r="AA357" i="3"/>
  <c r="AA353" i="3"/>
  <c r="AA50" i="3"/>
  <c r="AA48" i="3"/>
  <c r="AA46" i="3"/>
  <c r="AA52" i="3"/>
  <c r="AA171" i="18"/>
  <c r="AA76" i="18"/>
  <c r="AA165" i="18"/>
  <c r="AA79" i="18"/>
  <c r="AA70" i="18"/>
  <c r="AA169" i="18"/>
  <c r="AA77" i="18"/>
  <c r="AA167" i="18"/>
  <c r="AA78" i="18"/>
  <c r="AA68" i="18"/>
  <c r="AA72" i="18"/>
  <c r="AA82" i="18"/>
  <c r="AA80" i="18"/>
  <c r="AA66" i="18"/>
  <c r="AA81" i="18"/>
  <c r="AA79" i="19"/>
  <c r="AA70" i="19"/>
  <c r="AA82" i="19"/>
  <c r="AA77" i="19"/>
  <c r="AA66" i="19"/>
  <c r="AA80" i="19"/>
  <c r="AA68" i="19"/>
  <c r="AA81" i="19"/>
  <c r="AA76" i="19"/>
  <c r="AA78" i="19"/>
  <c r="AA169" i="19"/>
  <c r="AA167" i="19"/>
  <c r="AA171" i="19"/>
  <c r="AA72" i="19"/>
  <c r="AA165" i="19"/>
  <c r="AA22" i="19"/>
  <c r="AA16" i="19"/>
  <c r="AA20" i="19"/>
  <c r="AA18" i="19"/>
  <c r="T168" i="14"/>
  <c r="U52" i="20"/>
  <c r="AA181" i="20"/>
  <c r="AA77" i="20"/>
  <c r="AA81" i="20"/>
  <c r="AA79" i="20"/>
  <c r="AA177" i="20"/>
  <c r="AA28" i="20"/>
  <c r="AA133" i="20"/>
  <c r="AA30" i="20"/>
  <c r="AA32" i="20"/>
  <c r="AA236" i="20"/>
  <c r="AA175" i="20"/>
  <c r="AA179" i="20"/>
  <c r="AA129" i="20"/>
  <c r="AA200" i="20"/>
  <c r="AA143" i="20"/>
  <c r="AA26" i="20"/>
  <c r="AA196" i="20"/>
  <c r="AA139" i="20"/>
  <c r="AA242" i="20"/>
  <c r="AA131" i="20"/>
  <c r="AA238" i="20"/>
  <c r="AA127" i="20"/>
  <c r="AA202" i="20"/>
  <c r="AA141" i="20"/>
  <c r="AA193" i="20"/>
  <c r="AA198" i="20"/>
  <c r="AA137" i="20"/>
  <c r="AA240" i="20"/>
  <c r="AA122" i="21"/>
  <c r="AA120" i="21"/>
  <c r="AA118" i="21"/>
  <c r="AA116" i="21"/>
  <c r="AA114" i="21"/>
  <c r="AA112" i="21"/>
  <c r="AA95" i="21"/>
  <c r="AA103" i="21"/>
  <c r="AA98" i="21"/>
  <c r="AA93" i="21"/>
  <c r="AA101" i="21"/>
  <c r="AA96" i="21"/>
  <c r="AA104" i="21"/>
  <c r="AA100" i="21"/>
  <c r="AA121" i="21"/>
  <c r="AA119" i="21"/>
  <c r="AA117" i="21"/>
  <c r="AA115" i="21"/>
  <c r="AA113" i="21"/>
  <c r="AA111" i="21"/>
  <c r="AA99" i="21"/>
  <c r="AA94" i="21"/>
  <c r="AA102" i="21"/>
  <c r="AA97" i="21"/>
  <c r="AA110" i="21"/>
  <c r="AA27" i="21"/>
  <c r="AA137" i="21"/>
  <c r="AA92" i="21"/>
  <c r="M92" i="21" s="1"/>
  <c r="AA31" i="21"/>
  <c r="AA133" i="21"/>
  <c r="AA131" i="21"/>
  <c r="AA30" i="21"/>
  <c r="AA35" i="21"/>
  <c r="AA129" i="21"/>
  <c r="AA130" i="21"/>
  <c r="AA34" i="21"/>
  <c r="AA28" i="21"/>
  <c r="AA125" i="21"/>
  <c r="M125" i="21" s="1"/>
  <c r="AA135" i="21"/>
  <c r="AA38" i="21"/>
  <c r="AA32" i="21"/>
  <c r="AA136" i="21"/>
  <c r="AA134" i="21"/>
  <c r="AA29" i="21"/>
  <c r="AA36" i="21"/>
  <c r="AA132" i="21"/>
  <c r="AA127" i="21"/>
  <c r="AA33" i="21"/>
  <c r="AA128" i="21"/>
  <c r="AA126" i="21"/>
  <c r="AA37" i="21"/>
  <c r="AA65" i="21"/>
  <c r="AA55" i="21"/>
  <c r="AA44" i="21"/>
  <c r="AA64" i="21"/>
  <c r="AA54" i="21"/>
  <c r="AA51" i="21"/>
  <c r="AA71" i="21"/>
  <c r="AA63" i="21"/>
  <c r="AA53" i="21"/>
  <c r="AA50" i="21"/>
  <c r="AA70" i="21"/>
  <c r="AA62" i="21"/>
  <c r="AA49" i="21"/>
  <c r="AA47" i="21"/>
  <c r="AA69" i="21"/>
  <c r="AA61" i="21"/>
  <c r="AA45" i="21"/>
  <c r="AA46" i="21"/>
  <c r="AA68" i="21"/>
  <c r="AA60" i="21"/>
  <c r="AA26" i="21"/>
  <c r="M26" i="21" s="1"/>
  <c r="AA67" i="21"/>
  <c r="AA59" i="21"/>
  <c r="AA52" i="21"/>
  <c r="AA66" i="21"/>
  <c r="AA56" i="21"/>
  <c r="AA48" i="21"/>
  <c r="AA190" i="2"/>
  <c r="Z52" i="18"/>
  <c r="AA194" i="2"/>
  <c r="Z50" i="18"/>
  <c r="V293" i="14"/>
  <c r="V80" i="13"/>
  <c r="V78" i="13"/>
  <c r="V76" i="13"/>
  <c r="V82" i="13"/>
  <c r="U46" i="20"/>
  <c r="AA186" i="2"/>
  <c r="AA193" i="2"/>
  <c r="Z46" i="18"/>
  <c r="Z46" i="20" s="1"/>
  <c r="V7" i="21"/>
  <c r="V7" i="20"/>
  <c r="V46" i="18"/>
  <c r="V52" i="19"/>
  <c r="V48" i="18"/>
  <c r="V50" i="19"/>
  <c r="V52" i="18"/>
  <c r="V46" i="3"/>
  <c r="V50" i="18"/>
  <c r="V52" i="3"/>
  <c r="V48" i="3"/>
  <c r="V50" i="3"/>
  <c r="V46" i="19"/>
  <c r="V48" i="19"/>
  <c r="AA6" i="21"/>
  <c r="AA6" i="20"/>
  <c r="V293" i="12"/>
  <c r="Z52" i="19"/>
  <c r="AA8" i="21"/>
  <c r="AA8" i="20"/>
  <c r="U50" i="20"/>
  <c r="AA188" i="2"/>
  <c r="Z50" i="19"/>
  <c r="U6" i="21"/>
  <c r="U6" i="20"/>
  <c r="V76" i="15"/>
  <c r="V78" i="15"/>
  <c r="V80" i="15"/>
  <c r="V82" i="15"/>
  <c r="T164" i="14"/>
  <c r="T314" i="14"/>
  <c r="T315" i="12"/>
  <c r="T166" i="14"/>
  <c r="T159" i="14"/>
  <c r="T333" i="12"/>
  <c r="R198" i="15"/>
  <c r="R293" i="15"/>
  <c r="U138" i="12"/>
  <c r="U330" i="12" s="1"/>
  <c r="U138" i="10"/>
  <c r="T315" i="10"/>
  <c r="T311" i="10" s="1"/>
  <c r="T160" i="10"/>
  <c r="T157" i="10" s="1"/>
  <c r="T333" i="10"/>
  <c r="T329" i="10" s="1"/>
  <c r="T318" i="14"/>
  <c r="T137" i="10"/>
  <c r="T335" i="14"/>
  <c r="T331" i="14"/>
  <c r="T340" i="14"/>
  <c r="T162" i="14"/>
  <c r="T313" i="14"/>
  <c r="T167" i="14"/>
  <c r="T339" i="14"/>
  <c r="T334" i="14"/>
  <c r="R179" i="13"/>
  <c r="S260" i="13" s="1"/>
  <c r="S262" i="15"/>
  <c r="T161" i="14"/>
  <c r="T336" i="14"/>
  <c r="T335" i="12"/>
  <c r="T162" i="12"/>
  <c r="T317" i="12"/>
  <c r="T158" i="12"/>
  <c r="T331" i="12"/>
  <c r="T313" i="12"/>
  <c r="T137" i="12"/>
  <c r="T323" i="14"/>
  <c r="T164" i="12"/>
  <c r="T337" i="12"/>
  <c r="T319" i="12"/>
  <c r="T314" i="12"/>
  <c r="T332" i="12"/>
  <c r="T159" i="12"/>
  <c r="R317" i="13"/>
  <c r="R297" i="15"/>
  <c r="T323" i="12"/>
  <c r="T168" i="12"/>
  <c r="T341" i="12"/>
  <c r="T161" i="12"/>
  <c r="T334" i="12"/>
  <c r="T316" i="12"/>
  <c r="T336" i="12"/>
  <c r="T163" i="12"/>
  <c r="T318" i="12"/>
  <c r="R181" i="13"/>
  <c r="T167" i="12"/>
  <c r="T340" i="12"/>
  <c r="T322" i="12"/>
  <c r="T166" i="12"/>
  <c r="T321" i="12"/>
  <c r="T339" i="12"/>
  <c r="T165" i="12"/>
  <c r="T338" i="12"/>
  <c r="T320" i="12"/>
  <c r="R313" i="13"/>
  <c r="R91" i="20"/>
  <c r="U213" i="2"/>
  <c r="U183" i="2" s="1"/>
  <c r="U138" i="14"/>
  <c r="T160" i="14"/>
  <c r="T333" i="14"/>
  <c r="T315" i="14"/>
  <c r="T137" i="14"/>
  <c r="S260" i="15"/>
  <c r="R200" i="15"/>
  <c r="R107" i="18"/>
  <c r="R28" i="18" s="1"/>
  <c r="T235" i="2"/>
  <c r="T408" i="2"/>
  <c r="R300" i="3"/>
  <c r="R198" i="18"/>
  <c r="R97" i="20"/>
  <c r="Q335" i="3"/>
  <c r="R169" i="3"/>
  <c r="R169" i="20" s="1"/>
  <c r="R109" i="3"/>
  <c r="R30" i="3" s="1"/>
  <c r="R131" i="3" s="1"/>
  <c r="R26" i="3"/>
  <c r="R95" i="20"/>
  <c r="R107" i="3"/>
  <c r="R28" i="3" s="1"/>
  <c r="R107" i="19"/>
  <c r="R111" i="19"/>
  <c r="R32" i="19" s="1"/>
  <c r="R111" i="18"/>
  <c r="R32" i="18" s="1"/>
  <c r="R111" i="3"/>
  <c r="R32" i="3" s="1"/>
  <c r="R42" i="20"/>
  <c r="R85" i="20"/>
  <c r="R101" i="20"/>
  <c r="T242" i="2"/>
  <c r="R87" i="20"/>
  <c r="R198" i="3"/>
  <c r="T415" i="2"/>
  <c r="Z161" i="20"/>
  <c r="S260" i="18"/>
  <c r="R333" i="3"/>
  <c r="R80" i="20"/>
  <c r="R167" i="20"/>
  <c r="R177" i="20" s="1"/>
  <c r="S258" i="20" s="1"/>
  <c r="Z109" i="20"/>
  <c r="R76" i="20"/>
  <c r="R109" i="18"/>
  <c r="R30" i="18" s="1"/>
  <c r="R131" i="18" s="1"/>
  <c r="Q202" i="20"/>
  <c r="R202" i="18"/>
  <c r="R38" i="20"/>
  <c r="R171" i="20"/>
  <c r="R181" i="20" s="1"/>
  <c r="S258" i="19"/>
  <c r="R198" i="19"/>
  <c r="Z157" i="20"/>
  <c r="R36" i="20"/>
  <c r="R202" i="19"/>
  <c r="R99" i="20"/>
  <c r="R89" i="20"/>
  <c r="R40" i="20"/>
  <c r="Z111" i="20"/>
  <c r="Z159" i="20"/>
  <c r="R66" i="20"/>
  <c r="R56" i="20"/>
  <c r="Z16" i="20"/>
  <c r="S159" i="19"/>
  <c r="S159" i="20" s="1"/>
  <c r="S60" i="19"/>
  <c r="R26" i="18"/>
  <c r="Z40" i="19"/>
  <c r="Z20" i="20"/>
  <c r="R60" i="20"/>
  <c r="Q198" i="20"/>
  <c r="R258" i="20"/>
  <c r="R133" i="20"/>
  <c r="R129" i="20"/>
  <c r="Z42" i="19"/>
  <c r="Z22" i="20"/>
  <c r="S70" i="20"/>
  <c r="Z18" i="20"/>
  <c r="Z107" i="20"/>
  <c r="Z155" i="20"/>
  <c r="S80" i="20"/>
  <c r="R26" i="19"/>
  <c r="R260" i="20"/>
  <c r="Q200" i="20"/>
  <c r="R109" i="19"/>
  <c r="R30" i="19" s="1"/>
  <c r="R131" i="19" s="1"/>
  <c r="T243" i="2"/>
  <c r="T212" i="2"/>
  <c r="T410" i="2"/>
  <c r="T238" i="2"/>
  <c r="T412" i="2"/>
  <c r="T396" i="2"/>
  <c r="T236" i="2"/>
  <c r="S260" i="19"/>
  <c r="S133" i="19"/>
  <c r="T411" i="2"/>
  <c r="T18" i="18"/>
  <c r="T157" i="18" s="1"/>
  <c r="S302" i="3"/>
  <c r="R202" i="3"/>
  <c r="S66" i="20"/>
  <c r="T398" i="2"/>
  <c r="T391" i="2"/>
  <c r="T409" i="2"/>
  <c r="T416" i="2"/>
  <c r="T197" i="2"/>
  <c r="U98" i="2"/>
  <c r="T414" i="2"/>
  <c r="T388" i="2"/>
  <c r="T233" i="2"/>
  <c r="T406" i="2"/>
  <c r="T182" i="2"/>
  <c r="T22" i="3" s="1"/>
  <c r="T393" i="2"/>
  <c r="T392" i="2"/>
  <c r="T241" i="2"/>
  <c r="T237" i="2"/>
  <c r="T394" i="2"/>
  <c r="T239" i="2"/>
  <c r="T234" i="2"/>
  <c r="T389" i="2"/>
  <c r="T407" i="2"/>
  <c r="T413" i="2"/>
  <c r="T395" i="2"/>
  <c r="T240" i="2"/>
  <c r="U92" i="2"/>
  <c r="U140" i="10" s="1"/>
  <c r="U100" i="2"/>
  <c r="U148" i="10" s="1"/>
  <c r="U97" i="2"/>
  <c r="U145" i="10" s="1"/>
  <c r="T16" i="18"/>
  <c r="T155" i="18" s="1"/>
  <c r="U91" i="2"/>
  <c r="U139" i="10" s="1"/>
  <c r="U94" i="2"/>
  <c r="U142" i="10" s="1"/>
  <c r="Z91" i="19"/>
  <c r="AA59" i="17"/>
  <c r="AA97" i="17"/>
  <c r="Z101" i="19"/>
  <c r="U101" i="2"/>
  <c r="U149" i="10" s="1"/>
  <c r="T20" i="18"/>
  <c r="T159" i="18" s="1"/>
  <c r="T22" i="18"/>
  <c r="T161" i="18" s="1"/>
  <c r="Z62" i="19"/>
  <c r="AA7" i="17"/>
  <c r="AA7" i="19"/>
  <c r="AA7" i="18"/>
  <c r="AA8" i="17"/>
  <c r="AA8" i="19"/>
  <c r="AA8" i="18"/>
  <c r="AA53" i="17"/>
  <c r="AA99" i="17"/>
  <c r="Q169" i="15"/>
  <c r="Z56" i="19"/>
  <c r="Z60" i="19"/>
  <c r="Z38" i="19"/>
  <c r="Z58" i="19"/>
  <c r="Z89" i="19"/>
  <c r="AA177" i="19"/>
  <c r="AA181" i="19"/>
  <c r="AA159" i="19"/>
  <c r="AA11" i="19"/>
  <c r="AA46" i="19" s="1"/>
  <c r="AA30" i="19"/>
  <c r="AA26" i="19"/>
  <c r="AA240" i="19"/>
  <c r="AA242" i="19"/>
  <c r="AA179" i="19"/>
  <c r="AA137" i="19"/>
  <c r="AA143" i="19"/>
  <c r="AA28" i="19"/>
  <c r="AA236" i="19"/>
  <c r="AA202" i="19"/>
  <c r="AA141" i="19"/>
  <c r="AA105" i="19"/>
  <c r="M105" i="19" s="1"/>
  <c r="AA131" i="19"/>
  <c r="AA157" i="19"/>
  <c r="AA196" i="19"/>
  <c r="AA175" i="19"/>
  <c r="AA129" i="19"/>
  <c r="AA32" i="19"/>
  <c r="AA155" i="19"/>
  <c r="AA200" i="19"/>
  <c r="AA133" i="19"/>
  <c r="AA127" i="19"/>
  <c r="AA238" i="19"/>
  <c r="AA109" i="19"/>
  <c r="AA161" i="19"/>
  <c r="AA198" i="19"/>
  <c r="AA107" i="19"/>
  <c r="AA193" i="19"/>
  <c r="AA139" i="19"/>
  <c r="AA111" i="19"/>
  <c r="U43" i="2"/>
  <c r="U59" i="2"/>
  <c r="U62" i="2"/>
  <c r="U93" i="2"/>
  <c r="U141" i="10" s="1"/>
  <c r="U6" i="17"/>
  <c r="U6" i="19"/>
  <c r="U6" i="18"/>
  <c r="U6" i="9"/>
  <c r="U6" i="3"/>
  <c r="U95" i="2"/>
  <c r="U143" i="10" s="1"/>
  <c r="Z85" i="19"/>
  <c r="Z87" i="19"/>
  <c r="U317" i="2"/>
  <c r="U315" i="2" s="1"/>
  <c r="U300" i="2"/>
  <c r="V7" i="19"/>
  <c r="V7" i="18"/>
  <c r="V7" i="9"/>
  <c r="V8" i="2"/>
  <c r="W7" i="2" s="1"/>
  <c r="W7" i="21" s="1"/>
  <c r="V7" i="17"/>
  <c r="V7" i="3"/>
  <c r="Z99" i="19"/>
  <c r="P315" i="13"/>
  <c r="Q169" i="13"/>
  <c r="AA57" i="17"/>
  <c r="AA95" i="17"/>
  <c r="AA6" i="17"/>
  <c r="AA6" i="18"/>
  <c r="AA6" i="19"/>
  <c r="U96" i="2"/>
  <c r="U144" i="10" s="1"/>
  <c r="AA93" i="17"/>
  <c r="AA55" i="17"/>
  <c r="Q169" i="11"/>
  <c r="P315" i="11"/>
  <c r="Z97" i="19"/>
  <c r="Z36" i="19"/>
  <c r="Z95" i="19"/>
  <c r="AA30" i="18"/>
  <c r="AA202" i="18"/>
  <c r="AA22" i="18"/>
  <c r="AA16" i="18"/>
  <c r="AA11" i="18"/>
  <c r="AA48" i="18" s="1"/>
  <c r="AA18" i="18"/>
  <c r="AA107" i="18"/>
  <c r="AA20" i="18"/>
  <c r="AA198" i="18"/>
  <c r="AA139" i="18"/>
  <c r="AA179" i="18"/>
  <c r="AA105" i="18"/>
  <c r="M105" i="18" s="1"/>
  <c r="AA131" i="18"/>
  <c r="AA32" i="18"/>
  <c r="AA28" i="18"/>
  <c r="AA155" i="18"/>
  <c r="AA238" i="18"/>
  <c r="AA127" i="18"/>
  <c r="AA26" i="18"/>
  <c r="AA193" i="18"/>
  <c r="AA157" i="18"/>
  <c r="AA236" i="18"/>
  <c r="AA159" i="18"/>
  <c r="AA141" i="18"/>
  <c r="AA111" i="18"/>
  <c r="AA196" i="18"/>
  <c r="AA175" i="18"/>
  <c r="AA242" i="18"/>
  <c r="AA143" i="18"/>
  <c r="AA181" i="18"/>
  <c r="AA129" i="18"/>
  <c r="AA137" i="18"/>
  <c r="AA109" i="18"/>
  <c r="AA133" i="18"/>
  <c r="AA177" i="18"/>
  <c r="AA161" i="18"/>
  <c r="AA200" i="18"/>
  <c r="AA240" i="18"/>
  <c r="U99" i="2"/>
  <c r="U147" i="10" s="1"/>
  <c r="U68" i="2"/>
  <c r="Z36" i="18"/>
  <c r="Z56" i="18"/>
  <c r="Z95" i="18"/>
  <c r="Z85" i="18"/>
  <c r="Z40" i="18"/>
  <c r="Z99" i="18"/>
  <c r="Z89" i="18"/>
  <c r="Z60" i="18"/>
  <c r="Z38" i="18"/>
  <c r="Z97" i="18"/>
  <c r="Z87" i="18"/>
  <c r="Z58" i="18"/>
  <c r="Z42" i="18"/>
  <c r="Z101" i="18"/>
  <c r="Z91" i="18"/>
  <c r="Z62" i="18"/>
  <c r="AA21" i="17"/>
  <c r="AA19" i="17"/>
  <c r="AA17" i="17"/>
  <c r="AA23" i="17"/>
  <c r="V19" i="17"/>
  <c r="V17" i="17"/>
  <c r="V23" i="17"/>
  <c r="V21" i="17"/>
  <c r="AA300" i="3"/>
  <c r="AA298" i="3"/>
  <c r="AA302" i="3"/>
  <c r="AA296" i="3"/>
  <c r="R57" i="17"/>
  <c r="AA7" i="3"/>
  <c r="AA7" i="9"/>
  <c r="AA8" i="3"/>
  <c r="AA8" i="9"/>
  <c r="AA6" i="3"/>
  <c r="AA6" i="9"/>
  <c r="AA238" i="3"/>
  <c r="AA237" i="3" s="1"/>
  <c r="AA236" i="3"/>
  <c r="AA235" i="3" s="1"/>
  <c r="AA242" i="3"/>
  <c r="AA241" i="3" s="1"/>
  <c r="AA240" i="3"/>
  <c r="AA239" i="3" s="1"/>
  <c r="AA200" i="3"/>
  <c r="AA196" i="3"/>
  <c r="AA202" i="3"/>
  <c r="AA198" i="3"/>
  <c r="AA193" i="3"/>
  <c r="AA341" i="3"/>
  <c r="AA343" i="3"/>
  <c r="AA345" i="3"/>
  <c r="AA347" i="3"/>
  <c r="AA311" i="3"/>
  <c r="AA317" i="3"/>
  <c r="AA315" i="3"/>
  <c r="AA313" i="3"/>
  <c r="AA331" i="3"/>
  <c r="AA321" i="3"/>
  <c r="AA165" i="3"/>
  <c r="AA325" i="3"/>
  <c r="AA323" i="3"/>
  <c r="AA333" i="3"/>
  <c r="AA335" i="3"/>
  <c r="AA327" i="3"/>
  <c r="AA337" i="3"/>
  <c r="AA175" i="3"/>
  <c r="AA181" i="3"/>
  <c r="AA179" i="3"/>
  <c r="AA177" i="3"/>
  <c r="AA167" i="3"/>
  <c r="AA169" i="3"/>
  <c r="AA171" i="3"/>
  <c r="AA155" i="3"/>
  <c r="AA161" i="3"/>
  <c r="AA159" i="3"/>
  <c r="AA157" i="3"/>
  <c r="AA137" i="3"/>
  <c r="AA139" i="3"/>
  <c r="AA141" i="3"/>
  <c r="AA143" i="3"/>
  <c r="AA133" i="3"/>
  <c r="AA129" i="3"/>
  <c r="AA127" i="3"/>
  <c r="AA131" i="3"/>
  <c r="AA123" i="3"/>
  <c r="AA121" i="3"/>
  <c r="AA119" i="3"/>
  <c r="AA117" i="3"/>
  <c r="AA30" i="3"/>
  <c r="AA105" i="3"/>
  <c r="AA26" i="3"/>
  <c r="AA28" i="3"/>
  <c r="AA97" i="3"/>
  <c r="AA32" i="3"/>
  <c r="AA85" i="3"/>
  <c r="AA107" i="3"/>
  <c r="AA95" i="3"/>
  <c r="AA99" i="3"/>
  <c r="AA87" i="3"/>
  <c r="AA56" i="3"/>
  <c r="AA72" i="3"/>
  <c r="AA58" i="3"/>
  <c r="AA91" i="3"/>
  <c r="AA78" i="3"/>
  <c r="AA80" i="3"/>
  <c r="AA16" i="3"/>
  <c r="AA60" i="3"/>
  <c r="AA42" i="3"/>
  <c r="AA89" i="3"/>
  <c r="AA68" i="3"/>
  <c r="AA40" i="3"/>
  <c r="AA20" i="3"/>
  <c r="AA101" i="3"/>
  <c r="AA111" i="3"/>
  <c r="AA76" i="3"/>
  <c r="AA22" i="3"/>
  <c r="AA70" i="3"/>
  <c r="AA36" i="3"/>
  <c r="AA109" i="3"/>
  <c r="AA82" i="3"/>
  <c r="AA62" i="3"/>
  <c r="AA38" i="3"/>
  <c r="AA66" i="3"/>
  <c r="AA18" i="3"/>
  <c r="W250" i="2"/>
  <c r="Z109" i="1"/>
  <c r="Z127" i="1" s="1"/>
  <c r="Z26" i="1"/>
  <c r="Z75" i="1" s="1"/>
  <c r="Z102" i="1"/>
  <c r="AA1" i="1"/>
  <c r="Z78" i="1"/>
  <c r="Z99" i="1" s="1"/>
  <c r="S97" i="11" l="1"/>
  <c r="W76" i="13"/>
  <c r="W82" i="13"/>
  <c r="W80" i="13"/>
  <c r="S40" i="11"/>
  <c r="S99" i="11"/>
  <c r="S95" i="11"/>
  <c r="S38" i="13"/>
  <c r="S42" i="13"/>
  <c r="S111" i="13" s="1"/>
  <c r="AA8" i="1"/>
  <c r="Z269" i="3"/>
  <c r="Z267" i="3"/>
  <c r="Z271" i="3"/>
  <c r="Z265" i="3"/>
  <c r="Z239" i="3"/>
  <c r="Z235" i="3"/>
  <c r="Z237" i="3"/>
  <c r="Z241" i="3"/>
  <c r="S22" i="20"/>
  <c r="S62" i="19"/>
  <c r="S62" i="20" s="1"/>
  <c r="S161" i="3"/>
  <c r="S161" i="20" s="1"/>
  <c r="S99" i="15"/>
  <c r="S95" i="15"/>
  <c r="S129" i="15"/>
  <c r="S313" i="15" s="1"/>
  <c r="S60" i="20"/>
  <c r="S95" i="13"/>
  <c r="S97" i="13"/>
  <c r="S99" i="13"/>
  <c r="S133" i="15"/>
  <c r="S317" i="15" s="1"/>
  <c r="S58" i="18"/>
  <c r="S87" i="13"/>
  <c r="S18" i="20"/>
  <c r="S89" i="13"/>
  <c r="S129" i="3"/>
  <c r="S353" i="3" s="1"/>
  <c r="S133" i="3"/>
  <c r="S357" i="3" s="1"/>
  <c r="S58" i="19"/>
  <c r="S171" i="13"/>
  <c r="S181" i="13" s="1"/>
  <c r="S85" i="13"/>
  <c r="S167" i="13"/>
  <c r="S177" i="13" s="1"/>
  <c r="S167" i="11"/>
  <c r="S91" i="15"/>
  <c r="S89" i="15"/>
  <c r="S42" i="11"/>
  <c r="S111" i="11" s="1"/>
  <c r="S38" i="11"/>
  <c r="S107" i="11" s="1"/>
  <c r="S28" i="11" s="1"/>
  <c r="S169" i="11"/>
  <c r="S133" i="13"/>
  <c r="S317" i="13" s="1"/>
  <c r="S129" i="13"/>
  <c r="S313" i="13" s="1"/>
  <c r="S87" i="15"/>
  <c r="S171" i="11"/>
  <c r="S181" i="11" s="1"/>
  <c r="S297" i="11" s="1"/>
  <c r="S16" i="20"/>
  <c r="S97" i="3"/>
  <c r="S155" i="3"/>
  <c r="S155" i="20" s="1"/>
  <c r="S36" i="13"/>
  <c r="S56" i="18"/>
  <c r="S56" i="20" s="1"/>
  <c r="S95" i="19"/>
  <c r="S99" i="19"/>
  <c r="S42" i="19"/>
  <c r="S101" i="19"/>
  <c r="S101" i="18"/>
  <c r="S97" i="18"/>
  <c r="S95" i="18"/>
  <c r="S99" i="18"/>
  <c r="S97" i="19"/>
  <c r="S99" i="3"/>
  <c r="S101" i="3"/>
  <c r="S42" i="15"/>
  <c r="S167" i="15"/>
  <c r="S177" i="15" s="1"/>
  <c r="T258" i="15" s="1"/>
  <c r="S97" i="15"/>
  <c r="S87" i="19"/>
  <c r="S89" i="19"/>
  <c r="S87" i="18"/>
  <c r="S87" i="3"/>
  <c r="S85" i="18"/>
  <c r="S91" i="3"/>
  <c r="S85" i="19"/>
  <c r="S171" i="18"/>
  <c r="S181" i="18" s="1"/>
  <c r="S202" i="18" s="1"/>
  <c r="S85" i="3"/>
  <c r="S91" i="19"/>
  <c r="S91" i="18"/>
  <c r="S89" i="3"/>
  <c r="S38" i="19"/>
  <c r="S167" i="18"/>
  <c r="S177" i="18" s="1"/>
  <c r="S198" i="18" s="1"/>
  <c r="S169" i="18"/>
  <c r="S179" i="18" s="1"/>
  <c r="S167" i="19"/>
  <c r="S177" i="19" s="1"/>
  <c r="S198" i="19" s="1"/>
  <c r="S36" i="19"/>
  <c r="S42" i="3"/>
  <c r="S171" i="19"/>
  <c r="S181" i="19" s="1"/>
  <c r="S202" i="19" s="1"/>
  <c r="S42" i="18"/>
  <c r="S38" i="3"/>
  <c r="S167" i="3"/>
  <c r="S177" i="3" s="1"/>
  <c r="S333" i="3" s="1"/>
  <c r="S38" i="18"/>
  <c r="S171" i="3"/>
  <c r="S36" i="3"/>
  <c r="S36" i="18"/>
  <c r="S40" i="18"/>
  <c r="S40" i="3"/>
  <c r="S169" i="19"/>
  <c r="S179" i="19" s="1"/>
  <c r="T260" i="19" s="1"/>
  <c r="S36" i="15"/>
  <c r="S169" i="15"/>
  <c r="S179" i="15" s="1"/>
  <c r="S200" i="15" s="1"/>
  <c r="M110" i="21"/>
  <c r="S179" i="11"/>
  <c r="T260" i="11" s="1"/>
  <c r="S109" i="11"/>
  <c r="S30" i="11" s="1"/>
  <c r="S171" i="15"/>
  <c r="S181" i="15" s="1"/>
  <c r="T262" i="15" s="1"/>
  <c r="S40" i="15"/>
  <c r="S26" i="11"/>
  <c r="M44" i="21"/>
  <c r="S157" i="11"/>
  <c r="S129" i="11"/>
  <c r="S313" i="11" s="1"/>
  <c r="S133" i="11"/>
  <c r="S317" i="11" s="1"/>
  <c r="Y279" i="12"/>
  <c r="Y70" i="3"/>
  <c r="Y70" i="20" s="1"/>
  <c r="Y68" i="3"/>
  <c r="Y68" i="20" s="1"/>
  <c r="X66" i="15"/>
  <c r="Y72" i="3"/>
  <c r="M72" i="3" s="1"/>
  <c r="X72" i="15"/>
  <c r="Y66" i="3"/>
  <c r="Y66" i="20" s="1"/>
  <c r="X68" i="15"/>
  <c r="Y260" i="10"/>
  <c r="Y70" i="11" s="1"/>
  <c r="M70" i="11" s="1"/>
  <c r="Y260" i="12"/>
  <c r="Y70" i="13" s="1"/>
  <c r="M70" i="13" s="1"/>
  <c r="W293" i="10"/>
  <c r="Y260" i="14"/>
  <c r="Y70" i="15" s="1"/>
  <c r="M70" i="15" s="1"/>
  <c r="W293" i="12"/>
  <c r="X278" i="12"/>
  <c r="X80" i="13" s="1"/>
  <c r="W293" i="14"/>
  <c r="X278" i="10"/>
  <c r="X76" i="11" s="1"/>
  <c r="X278" i="14"/>
  <c r="X76" i="15" s="1"/>
  <c r="W7" i="17"/>
  <c r="S169" i="13"/>
  <c r="S179" i="13" s="1"/>
  <c r="T260" i="13" s="1"/>
  <c r="M59" i="21"/>
  <c r="W7" i="18"/>
  <c r="W7" i="9"/>
  <c r="X82" i="15"/>
  <c r="X78" i="15"/>
  <c r="X80" i="15"/>
  <c r="Y72" i="11"/>
  <c r="M72" i="11" s="1"/>
  <c r="Y66" i="11"/>
  <c r="M66" i="11" s="1"/>
  <c r="Y68" i="13"/>
  <c r="M68" i="13" s="1"/>
  <c r="Y66" i="13"/>
  <c r="M66" i="13" s="1"/>
  <c r="Y72" i="13"/>
  <c r="M72" i="13" s="1"/>
  <c r="X80" i="11"/>
  <c r="Y300" i="12"/>
  <c r="Y300" i="10"/>
  <c r="Y300" i="14"/>
  <c r="Y80" i="18"/>
  <c r="Y76" i="18"/>
  <c r="Y78" i="18"/>
  <c r="Y82" i="18"/>
  <c r="X296" i="14"/>
  <c r="X296" i="10"/>
  <c r="X296" i="12"/>
  <c r="X368" i="2"/>
  <c r="Y290" i="12"/>
  <c r="Y290" i="10"/>
  <c r="Y290" i="14"/>
  <c r="Y302" i="12"/>
  <c r="Y302" i="10"/>
  <c r="Y302" i="14"/>
  <c r="Y287" i="12"/>
  <c r="Y287" i="14"/>
  <c r="Y287" i="10"/>
  <c r="Y378" i="2"/>
  <c r="X77" i="18"/>
  <c r="X81" i="20"/>
  <c r="X80" i="3"/>
  <c r="X80" i="20" s="1"/>
  <c r="X76" i="3"/>
  <c r="X76" i="20" s="1"/>
  <c r="X79" i="20"/>
  <c r="X81" i="19"/>
  <c r="X77" i="20"/>
  <c r="X77" i="19"/>
  <c r="X78" i="3"/>
  <c r="X81" i="18"/>
  <c r="X82" i="3"/>
  <c r="X82" i="20" s="1"/>
  <c r="X79" i="19"/>
  <c r="X79" i="18"/>
  <c r="Y288" i="12"/>
  <c r="Y288" i="10"/>
  <c r="Y288" i="14"/>
  <c r="Y379" i="2"/>
  <c r="Y294" i="14"/>
  <c r="Y294" i="12"/>
  <c r="Y294" i="10"/>
  <c r="Y281" i="12"/>
  <c r="Y281" i="10"/>
  <c r="Y281" i="14"/>
  <c r="Y372" i="2"/>
  <c r="W82" i="15"/>
  <c r="W78" i="15"/>
  <c r="W76" i="15"/>
  <c r="W80" i="15"/>
  <c r="X297" i="12"/>
  <c r="X297" i="14"/>
  <c r="X297" i="10"/>
  <c r="Y353" i="2"/>
  <c r="W78" i="11"/>
  <c r="W80" i="11"/>
  <c r="W76" i="11"/>
  <c r="W82" i="11"/>
  <c r="Y283" i="12"/>
  <c r="Y283" i="10"/>
  <c r="Y283" i="14"/>
  <c r="Y374" i="2"/>
  <c r="Y305" i="14"/>
  <c r="Y305" i="12"/>
  <c r="Y305" i="10"/>
  <c r="W50" i="3"/>
  <c r="W46" i="3"/>
  <c r="W48" i="3"/>
  <c r="W52" i="3"/>
  <c r="W46" i="18"/>
  <c r="W50" i="19"/>
  <c r="W50" i="18"/>
  <c r="W48" i="19"/>
  <c r="W52" i="19"/>
  <c r="W48" i="18"/>
  <c r="W52" i="18"/>
  <c r="W46" i="19"/>
  <c r="W7" i="3"/>
  <c r="W8" i="2"/>
  <c r="X7" i="2" s="1"/>
  <c r="W7" i="20"/>
  <c r="Y295" i="12"/>
  <c r="Y295" i="10"/>
  <c r="Y295" i="14"/>
  <c r="Y301" i="10"/>
  <c r="Y301" i="14"/>
  <c r="Y301" i="12"/>
  <c r="Y80" i="19"/>
  <c r="Y76" i="19"/>
  <c r="Y78" i="19"/>
  <c r="Y82" i="19"/>
  <c r="W7" i="19"/>
  <c r="X300" i="10"/>
  <c r="X300" i="12"/>
  <c r="X300" i="14"/>
  <c r="Y280" i="14"/>
  <c r="Y280" i="10"/>
  <c r="Y280" i="12"/>
  <c r="Y278" i="12" s="1"/>
  <c r="Y371" i="2"/>
  <c r="Y298" i="14"/>
  <c r="Y298" i="12"/>
  <c r="Y298" i="10"/>
  <c r="X133" i="19"/>
  <c r="X129" i="19"/>
  <c r="Z52" i="20"/>
  <c r="AA167" i="20"/>
  <c r="Z50" i="20"/>
  <c r="R198" i="13"/>
  <c r="S258" i="13"/>
  <c r="AA165" i="20"/>
  <c r="AA169" i="20"/>
  <c r="AA171" i="20"/>
  <c r="AA48" i="19"/>
  <c r="AA48" i="20" s="1"/>
  <c r="T157" i="14"/>
  <c r="T38" i="15" s="1"/>
  <c r="V50" i="20"/>
  <c r="AA50" i="19"/>
  <c r="V48" i="20"/>
  <c r="AA52" i="18"/>
  <c r="V52" i="20"/>
  <c r="AA46" i="18"/>
  <c r="AA46" i="20" s="1"/>
  <c r="AA50" i="18"/>
  <c r="V46" i="20"/>
  <c r="S169" i="3"/>
  <c r="S179" i="3" s="1"/>
  <c r="S200" i="3" s="1"/>
  <c r="R355" i="3"/>
  <c r="AA52" i="19"/>
  <c r="M105" i="3"/>
  <c r="AA105" i="20"/>
  <c r="M105" i="20" s="1"/>
  <c r="V8" i="21"/>
  <c r="V8" i="20"/>
  <c r="U312" i="12"/>
  <c r="T329" i="14"/>
  <c r="T95" i="15" s="1"/>
  <c r="U169" i="12"/>
  <c r="T38" i="11"/>
  <c r="T36" i="11"/>
  <c r="T42" i="11"/>
  <c r="T40" i="11"/>
  <c r="T89" i="11"/>
  <c r="T87" i="11"/>
  <c r="T85" i="11"/>
  <c r="T91" i="11"/>
  <c r="U339" i="10"/>
  <c r="U321" i="10"/>
  <c r="U166" i="10"/>
  <c r="U336" i="10"/>
  <c r="U163" i="10"/>
  <c r="U318" i="10"/>
  <c r="U164" i="10"/>
  <c r="U337" i="10"/>
  <c r="U319" i="10"/>
  <c r="U146" i="12"/>
  <c r="U320" i="12" s="1"/>
  <c r="U146" i="10"/>
  <c r="U137" i="10" s="1"/>
  <c r="T95" i="11"/>
  <c r="T101" i="11"/>
  <c r="T99" i="11"/>
  <c r="T97" i="11"/>
  <c r="U333" i="10"/>
  <c r="U315" i="10"/>
  <c r="U160" i="10"/>
  <c r="U334" i="10"/>
  <c r="U316" i="10"/>
  <c r="U161" i="10"/>
  <c r="U167" i="10"/>
  <c r="U340" i="10"/>
  <c r="U322" i="10"/>
  <c r="U158" i="10"/>
  <c r="U313" i="10"/>
  <c r="U331" i="10"/>
  <c r="U314" i="10"/>
  <c r="U332" i="10"/>
  <c r="U159" i="10"/>
  <c r="U330" i="10"/>
  <c r="U312" i="10"/>
  <c r="U169" i="10"/>
  <c r="U335" i="10"/>
  <c r="U317" i="10"/>
  <c r="U162" i="10"/>
  <c r="U323" i="10"/>
  <c r="U168" i="10"/>
  <c r="U341" i="10"/>
  <c r="T16" i="11"/>
  <c r="T18" i="11"/>
  <c r="T20" i="11"/>
  <c r="T22" i="11"/>
  <c r="R200" i="13"/>
  <c r="T311" i="14"/>
  <c r="T87" i="15" s="1"/>
  <c r="U145" i="14"/>
  <c r="U337" i="14" s="1"/>
  <c r="U145" i="12"/>
  <c r="U139" i="14"/>
  <c r="U158" i="14" s="1"/>
  <c r="U139" i="12"/>
  <c r="U140" i="14"/>
  <c r="U314" i="14" s="1"/>
  <c r="U140" i="12"/>
  <c r="R202" i="13"/>
  <c r="S262" i="13"/>
  <c r="R297" i="13"/>
  <c r="T16" i="13"/>
  <c r="T20" i="13"/>
  <c r="T22" i="13"/>
  <c r="T18" i="13"/>
  <c r="U147" i="14"/>
  <c r="U339" i="14" s="1"/>
  <c r="U147" i="12"/>
  <c r="U144" i="14"/>
  <c r="U336" i="14" s="1"/>
  <c r="U144" i="12"/>
  <c r="U143" i="14"/>
  <c r="U317" i="14" s="1"/>
  <c r="U143" i="12"/>
  <c r="U149" i="14"/>
  <c r="U341" i="14" s="1"/>
  <c r="U149" i="12"/>
  <c r="T311" i="12"/>
  <c r="T329" i="12"/>
  <c r="U141" i="14"/>
  <c r="U333" i="14" s="1"/>
  <c r="U141" i="12"/>
  <c r="U142" i="14"/>
  <c r="U316" i="14" s="1"/>
  <c r="U142" i="12"/>
  <c r="U148" i="14"/>
  <c r="U167" i="14" s="1"/>
  <c r="U148" i="12"/>
  <c r="T157" i="12"/>
  <c r="U312" i="14"/>
  <c r="U330" i="14"/>
  <c r="U169" i="14"/>
  <c r="U221" i="2"/>
  <c r="U191" i="2" s="1"/>
  <c r="U240" i="2" s="1"/>
  <c r="U146" i="14"/>
  <c r="T16" i="15"/>
  <c r="T18" i="15"/>
  <c r="T20" i="15"/>
  <c r="T22" i="15"/>
  <c r="Z101" i="20"/>
  <c r="R28" i="19"/>
  <c r="U224" i="2"/>
  <c r="U194" i="2" s="1"/>
  <c r="U217" i="2"/>
  <c r="U187" i="2" s="1"/>
  <c r="U222" i="2"/>
  <c r="U192" i="2" s="1"/>
  <c r="U219" i="2"/>
  <c r="U189" i="2" s="1"/>
  <c r="U214" i="2"/>
  <c r="U184" i="2" s="1"/>
  <c r="U215" i="2"/>
  <c r="U185" i="2" s="1"/>
  <c r="U218" i="2"/>
  <c r="U188" i="2" s="1"/>
  <c r="U220" i="2"/>
  <c r="U190" i="2" s="1"/>
  <c r="U223" i="2"/>
  <c r="U193" i="2" s="1"/>
  <c r="U216" i="2"/>
  <c r="U186" i="2" s="1"/>
  <c r="Z66" i="20"/>
  <c r="R179" i="3"/>
  <c r="S300" i="3" s="1"/>
  <c r="R107" i="20"/>
  <c r="R28" i="20" s="1"/>
  <c r="R111" i="20"/>
  <c r="R32" i="20" s="1"/>
  <c r="Z40" i="20"/>
  <c r="Z42" i="20"/>
  <c r="AA111" i="20"/>
  <c r="R198" i="20"/>
  <c r="R26" i="20"/>
  <c r="Z36" i="20"/>
  <c r="Z62" i="20"/>
  <c r="Z38" i="20"/>
  <c r="Z70" i="20"/>
  <c r="Z68" i="20"/>
  <c r="AA157" i="20"/>
  <c r="Z82" i="20"/>
  <c r="Z87" i="20"/>
  <c r="Z97" i="20"/>
  <c r="AA161" i="20"/>
  <c r="Z91" i="20"/>
  <c r="Z78" i="20"/>
  <c r="Z89" i="20"/>
  <c r="Z95" i="20"/>
  <c r="AA155" i="20"/>
  <c r="Z99" i="20"/>
  <c r="S129" i="19"/>
  <c r="Z72" i="20"/>
  <c r="Z85" i="20"/>
  <c r="AA97" i="19"/>
  <c r="AA18" i="20"/>
  <c r="AA107" i="20"/>
  <c r="S72" i="20"/>
  <c r="S68" i="20"/>
  <c r="S262" i="20"/>
  <c r="R202" i="20"/>
  <c r="Z76" i="20"/>
  <c r="AA56" i="19"/>
  <c r="AA16" i="20"/>
  <c r="AA101" i="19"/>
  <c r="AA22" i="20"/>
  <c r="AA99" i="19"/>
  <c r="AA20" i="20"/>
  <c r="Z80" i="20"/>
  <c r="S76" i="20"/>
  <c r="R109" i="20"/>
  <c r="AA109" i="20"/>
  <c r="AA159" i="20"/>
  <c r="Z58" i="20"/>
  <c r="Z60" i="20"/>
  <c r="Z56" i="20"/>
  <c r="S133" i="18"/>
  <c r="S78" i="20"/>
  <c r="T16" i="19"/>
  <c r="T155" i="19" s="1"/>
  <c r="T20" i="19"/>
  <c r="T159" i="19" s="1"/>
  <c r="T22" i="19"/>
  <c r="T161" i="19" s="1"/>
  <c r="T18" i="19"/>
  <c r="T157" i="19" s="1"/>
  <c r="S82" i="20"/>
  <c r="R179" i="20"/>
  <c r="T20" i="3"/>
  <c r="S129" i="18"/>
  <c r="T18" i="3"/>
  <c r="T232" i="2"/>
  <c r="T386" i="2"/>
  <c r="T404" i="2"/>
  <c r="T95" i="3" s="1"/>
  <c r="T16" i="3"/>
  <c r="Q179" i="15"/>
  <c r="U89" i="2"/>
  <c r="AA95" i="19"/>
  <c r="AA87" i="19"/>
  <c r="AA42" i="19"/>
  <c r="AA85" i="19"/>
  <c r="AA60" i="19"/>
  <c r="AA58" i="19"/>
  <c r="AA36" i="19"/>
  <c r="AA40" i="19"/>
  <c r="AA38" i="19"/>
  <c r="AA89" i="19"/>
  <c r="AA91" i="19"/>
  <c r="Q179" i="11"/>
  <c r="R260" i="11" s="1"/>
  <c r="Q179" i="13"/>
  <c r="R260" i="13" s="1"/>
  <c r="V8" i="19"/>
  <c r="V8" i="18"/>
  <c r="V470" i="2"/>
  <c r="V473" i="2"/>
  <c r="V474" i="2"/>
  <c r="V6" i="2"/>
  <c r="V50" i="2"/>
  <c r="V65" i="2" s="1"/>
  <c r="V303" i="2"/>
  <c r="V319" i="2" s="1"/>
  <c r="V309" i="2"/>
  <c r="V325" i="2" s="1"/>
  <c r="V302" i="2"/>
  <c r="V318" i="2" s="1"/>
  <c r="V51" i="2"/>
  <c r="V66" i="2" s="1"/>
  <c r="V55" i="2"/>
  <c r="V70" i="2" s="1"/>
  <c r="V469" i="2"/>
  <c r="V467" i="2"/>
  <c r="V8" i="3"/>
  <c r="V53" i="2"/>
  <c r="V49" i="2"/>
  <c r="V64" i="2" s="1"/>
  <c r="V304" i="2"/>
  <c r="V320" i="2" s="1"/>
  <c r="V312" i="2"/>
  <c r="W316" i="2" s="1"/>
  <c r="V476" i="2"/>
  <c r="V310" i="2"/>
  <c r="V326" i="2" s="1"/>
  <c r="V307" i="2"/>
  <c r="V323" i="2" s="1"/>
  <c r="V301" i="2"/>
  <c r="V45" i="2"/>
  <c r="V60" i="2" s="1"/>
  <c r="V52" i="2"/>
  <c r="V67" i="2" s="1"/>
  <c r="V466" i="2"/>
  <c r="V44" i="2"/>
  <c r="V90" i="2" s="1"/>
  <c r="V138" i="10" s="1"/>
  <c r="V54" i="2"/>
  <c r="V69" i="2" s="1"/>
  <c r="V8" i="9"/>
  <c r="V468" i="2"/>
  <c r="V8" i="17"/>
  <c r="V471" i="2"/>
  <c r="V472" i="2"/>
  <c r="V475" i="2"/>
  <c r="V46" i="2"/>
  <c r="V61" i="2" s="1"/>
  <c r="V306" i="2"/>
  <c r="V322" i="2" s="1"/>
  <c r="V311" i="2"/>
  <c r="V327" i="2" s="1"/>
  <c r="V308" i="2"/>
  <c r="V324" i="2" s="1"/>
  <c r="V47" i="2"/>
  <c r="V62" i="2" s="1"/>
  <c r="V48" i="2"/>
  <c r="V63" i="2" s="1"/>
  <c r="V465" i="2"/>
  <c r="V305" i="2"/>
  <c r="V321" i="2" s="1"/>
  <c r="U56" i="3"/>
  <c r="U62" i="3"/>
  <c r="U58" i="3"/>
  <c r="U60" i="3"/>
  <c r="U58" i="2"/>
  <c r="AA62" i="19"/>
  <c r="AA38" i="18"/>
  <c r="AA58" i="18"/>
  <c r="AA97" i="18"/>
  <c r="AA87" i="18"/>
  <c r="AA36" i="18"/>
  <c r="AA95" i="18"/>
  <c r="AA85" i="18"/>
  <c r="AA56" i="18"/>
  <c r="T161" i="3"/>
  <c r="T62" i="18"/>
  <c r="AA42" i="18"/>
  <c r="AA101" i="18"/>
  <c r="AA82" i="20"/>
  <c r="AA62" i="18"/>
  <c r="AA91" i="18"/>
  <c r="AA40" i="18"/>
  <c r="AA99" i="18"/>
  <c r="AA89" i="18"/>
  <c r="AA60" i="18"/>
  <c r="W21" i="17"/>
  <c r="W57" i="17" s="1"/>
  <c r="W19" i="17"/>
  <c r="W55" i="17" s="1"/>
  <c r="W17" i="17"/>
  <c r="W53" i="17" s="1"/>
  <c r="W23" i="17"/>
  <c r="W59" i="17" s="1"/>
  <c r="T55" i="17"/>
  <c r="W473" i="2"/>
  <c r="W476" i="2"/>
  <c r="W466" i="2"/>
  <c r="W475" i="2"/>
  <c r="W469" i="2"/>
  <c r="W472" i="2"/>
  <c r="W471" i="2"/>
  <c r="W465" i="2"/>
  <c r="W474" i="2"/>
  <c r="W467" i="2"/>
  <c r="W470" i="2"/>
  <c r="W468" i="2"/>
  <c r="W461" i="2"/>
  <c r="W458" i="2"/>
  <c r="W457" i="2"/>
  <c r="W459" i="2"/>
  <c r="W460" i="2"/>
  <c r="U244" i="2"/>
  <c r="U405" i="2"/>
  <c r="U387" i="2"/>
  <c r="W6" i="2"/>
  <c r="W312" i="2"/>
  <c r="X316" i="2" s="1"/>
  <c r="W301" i="2"/>
  <c r="W45" i="2"/>
  <c r="W51" i="2"/>
  <c r="W55" i="2"/>
  <c r="W44" i="2"/>
  <c r="W48" i="2"/>
  <c r="W309" i="2"/>
  <c r="W325" i="2" s="1"/>
  <c r="W46" i="2"/>
  <c r="W53" i="2"/>
  <c r="W305" i="2"/>
  <c r="W321" i="2" s="1"/>
  <c r="W311" i="2"/>
  <c r="W327" i="2" s="1"/>
  <c r="W302" i="2"/>
  <c r="W318" i="2" s="1"/>
  <c r="W47" i="2"/>
  <c r="W54" i="2"/>
  <c r="W303" i="2"/>
  <c r="W319" i="2" s="1"/>
  <c r="W304" i="2"/>
  <c r="W320" i="2" s="1"/>
  <c r="W310" i="2"/>
  <c r="W326" i="2" s="1"/>
  <c r="W52" i="2"/>
  <c r="W308" i="2"/>
  <c r="W324" i="2" s="1"/>
  <c r="W307" i="2"/>
  <c r="W323" i="2" s="1"/>
  <c r="W49" i="2"/>
  <c r="W306" i="2"/>
  <c r="W322" i="2" s="1"/>
  <c r="W50" i="2"/>
  <c r="S250" i="2"/>
  <c r="AA109" i="1"/>
  <c r="AA127" i="1" s="1"/>
  <c r="AA26" i="1"/>
  <c r="AA102" i="1"/>
  <c r="AA75" i="1"/>
  <c r="AB1" i="1"/>
  <c r="AA78" i="1"/>
  <c r="AA99" i="1" s="1"/>
  <c r="S107" i="15" l="1"/>
  <c r="S28" i="15" s="1"/>
  <c r="S107" i="13"/>
  <c r="S28" i="13" s="1"/>
  <c r="S181" i="3"/>
  <c r="T302" i="3" s="1"/>
  <c r="S26" i="15"/>
  <c r="AB8" i="1"/>
  <c r="W8" i="17"/>
  <c r="W8" i="3"/>
  <c r="W8" i="9"/>
  <c r="S109" i="15"/>
  <c r="S30" i="15" s="1"/>
  <c r="S131" i="15" s="1"/>
  <c r="S315" i="15" s="1"/>
  <c r="S26" i="13"/>
  <c r="S109" i="13"/>
  <c r="S30" i="13" s="1"/>
  <c r="S177" i="11"/>
  <c r="S198" i="11" s="1"/>
  <c r="S58" i="20"/>
  <c r="S198" i="15"/>
  <c r="T262" i="18"/>
  <c r="T258" i="19"/>
  <c r="S293" i="15"/>
  <c r="S32" i="11"/>
  <c r="S111" i="15"/>
  <c r="S32" i="15" s="1"/>
  <c r="S36" i="20"/>
  <c r="S171" i="20"/>
  <c r="S181" i="20" s="1"/>
  <c r="S202" i="20" s="1"/>
  <c r="S97" i="20"/>
  <c r="T262" i="19"/>
  <c r="S95" i="20"/>
  <c r="S99" i="20"/>
  <c r="S101" i="20"/>
  <c r="T258" i="18"/>
  <c r="S89" i="20"/>
  <c r="S87" i="20"/>
  <c r="S38" i="20"/>
  <c r="S85" i="20"/>
  <c r="S91" i="20"/>
  <c r="W8" i="18"/>
  <c r="S167" i="20"/>
  <c r="S177" i="20" s="1"/>
  <c r="T258" i="20" s="1"/>
  <c r="S202" i="11"/>
  <c r="S42" i="20"/>
  <c r="T262" i="11"/>
  <c r="W8" i="21"/>
  <c r="S40" i="20"/>
  <c r="S297" i="15"/>
  <c r="S202" i="15"/>
  <c r="S200" i="11"/>
  <c r="T167" i="11"/>
  <c r="T260" i="15"/>
  <c r="S200" i="13"/>
  <c r="Y278" i="10"/>
  <c r="Y82" i="11" s="1"/>
  <c r="X82" i="11"/>
  <c r="X78" i="11"/>
  <c r="Y68" i="15"/>
  <c r="M68" i="15" s="1"/>
  <c r="Y72" i="15"/>
  <c r="M72" i="15" s="1"/>
  <c r="T171" i="11"/>
  <c r="W8" i="19"/>
  <c r="W8" i="20"/>
  <c r="M68" i="3"/>
  <c r="M66" i="3"/>
  <c r="Y72" i="20"/>
  <c r="X78" i="13"/>
  <c r="X82" i="13"/>
  <c r="M70" i="3"/>
  <c r="Y368" i="2"/>
  <c r="M368" i="2" s="1"/>
  <c r="X76" i="13"/>
  <c r="M260" i="14"/>
  <c r="M260" i="10"/>
  <c r="Y278" i="14"/>
  <c r="Y80" i="15" s="1"/>
  <c r="M80" i="15" s="1"/>
  <c r="Y66" i="15"/>
  <c r="M66" i="15" s="1"/>
  <c r="Y68" i="11"/>
  <c r="M68" i="11" s="1"/>
  <c r="W50" i="20"/>
  <c r="M260" i="12"/>
  <c r="X293" i="12"/>
  <c r="X293" i="10"/>
  <c r="X293" i="14"/>
  <c r="W48" i="20"/>
  <c r="Y78" i="13"/>
  <c r="Y76" i="13"/>
  <c r="Y80" i="13"/>
  <c r="M80" i="13" s="1"/>
  <c r="Y82" i="13"/>
  <c r="M278" i="12"/>
  <c r="Y78" i="11"/>
  <c r="Y80" i="11"/>
  <c r="M80" i="11" s="1"/>
  <c r="Y297" i="10"/>
  <c r="Y297" i="12"/>
  <c r="Y297" i="14"/>
  <c r="Y133" i="19"/>
  <c r="Y129" i="19"/>
  <c r="Y304" i="12"/>
  <c r="Y304" i="10"/>
  <c r="Y304" i="14"/>
  <c r="X78" i="20"/>
  <c r="Y303" i="12"/>
  <c r="Y303" i="10"/>
  <c r="Y303" i="14"/>
  <c r="W52" i="20"/>
  <c r="Y299" i="10"/>
  <c r="Y299" i="14"/>
  <c r="Y299" i="12"/>
  <c r="Y81" i="20"/>
  <c r="Y77" i="19"/>
  <c r="Y77" i="18"/>
  <c r="Y82" i="3"/>
  <c r="Y82" i="20" s="1"/>
  <c r="Y80" i="3"/>
  <c r="Y80" i="20" s="1"/>
  <c r="Y79" i="20"/>
  <c r="Y81" i="18"/>
  <c r="Y76" i="3"/>
  <c r="Y76" i="20" s="1"/>
  <c r="Y79" i="19"/>
  <c r="Y81" i="19"/>
  <c r="Y78" i="3"/>
  <c r="Y79" i="18"/>
  <c r="Y77" i="20"/>
  <c r="M353" i="2"/>
  <c r="W46" i="20"/>
  <c r="Y296" i="14"/>
  <c r="Y293" i="14" s="1"/>
  <c r="Y296" i="12"/>
  <c r="Y296" i="10"/>
  <c r="X8" i="2"/>
  <c r="X7" i="17"/>
  <c r="X7" i="3"/>
  <c r="X7" i="21"/>
  <c r="X7" i="18"/>
  <c r="X7" i="20"/>
  <c r="X7" i="19"/>
  <c r="X7" i="9"/>
  <c r="U340" i="14"/>
  <c r="T42" i="15"/>
  <c r="S169" i="20"/>
  <c r="S179" i="20" s="1"/>
  <c r="T260" i="20" s="1"/>
  <c r="AA50" i="20"/>
  <c r="AA52" i="20"/>
  <c r="T300" i="3"/>
  <c r="U321" i="14"/>
  <c r="T101" i="15"/>
  <c r="T97" i="15"/>
  <c r="T107" i="15" s="1"/>
  <c r="T99" i="15"/>
  <c r="U166" i="14"/>
  <c r="T36" i="15"/>
  <c r="U159" i="14"/>
  <c r="U331" i="14"/>
  <c r="T40" i="15"/>
  <c r="U162" i="14"/>
  <c r="U165" i="12"/>
  <c r="T167" i="15"/>
  <c r="W6" i="21"/>
  <c r="W6" i="20"/>
  <c r="U313" i="14"/>
  <c r="V6" i="21"/>
  <c r="V6" i="20"/>
  <c r="S48" i="3"/>
  <c r="S50" i="3"/>
  <c r="S46" i="3"/>
  <c r="S52" i="3"/>
  <c r="S48" i="18"/>
  <c r="S48" i="19"/>
  <c r="S52" i="18"/>
  <c r="S50" i="18"/>
  <c r="S46" i="19"/>
  <c r="S50" i="19"/>
  <c r="S46" i="18"/>
  <c r="S52" i="19"/>
  <c r="U160" i="14"/>
  <c r="U315" i="14"/>
  <c r="U335" i="14"/>
  <c r="U338" i="12"/>
  <c r="T91" i="15"/>
  <c r="U318" i="14"/>
  <c r="T89" i="15"/>
  <c r="T171" i="15"/>
  <c r="T85" i="15"/>
  <c r="T26" i="15" s="1"/>
  <c r="V169" i="10"/>
  <c r="V330" i="10"/>
  <c r="V312" i="10"/>
  <c r="U164" i="14"/>
  <c r="T159" i="11"/>
  <c r="U22" i="11"/>
  <c r="U161" i="11" s="1"/>
  <c r="U16" i="11"/>
  <c r="U155" i="11" s="1"/>
  <c r="U18" i="11"/>
  <c r="U20" i="11"/>
  <c r="U159" i="11" s="1"/>
  <c r="S131" i="11"/>
  <c r="U320" i="10"/>
  <c r="U311" i="10" s="1"/>
  <c r="U165" i="10"/>
  <c r="U157" i="10" s="1"/>
  <c r="U338" i="10"/>
  <c r="U329" i="10" s="1"/>
  <c r="T109" i="11"/>
  <c r="T129" i="11"/>
  <c r="T133" i="11"/>
  <c r="T157" i="11"/>
  <c r="T111" i="11"/>
  <c r="T155" i="11"/>
  <c r="T26" i="11"/>
  <c r="U319" i="14"/>
  <c r="U332" i="14"/>
  <c r="U323" i="14"/>
  <c r="U163" i="14"/>
  <c r="T161" i="11"/>
  <c r="T107" i="11"/>
  <c r="U161" i="14"/>
  <c r="U334" i="14"/>
  <c r="U168" i="14"/>
  <c r="V138" i="14"/>
  <c r="V312" i="14" s="1"/>
  <c r="V138" i="12"/>
  <c r="U322" i="14"/>
  <c r="S198" i="13"/>
  <c r="T258" i="13"/>
  <c r="S293" i="13"/>
  <c r="T133" i="13"/>
  <c r="T157" i="13"/>
  <c r="T129" i="13"/>
  <c r="U167" i="12"/>
  <c r="U340" i="12"/>
  <c r="U322" i="12"/>
  <c r="U160" i="12"/>
  <c r="U333" i="12"/>
  <c r="U315" i="12"/>
  <c r="U317" i="12"/>
  <c r="U335" i="12"/>
  <c r="U162" i="12"/>
  <c r="U166" i="12"/>
  <c r="U339" i="12"/>
  <c r="U321" i="12"/>
  <c r="S202" i="13"/>
  <c r="T262" i="13"/>
  <c r="T161" i="13"/>
  <c r="S297" i="13"/>
  <c r="U314" i="12"/>
  <c r="U159" i="12"/>
  <c r="U332" i="12"/>
  <c r="U319" i="12"/>
  <c r="U164" i="12"/>
  <c r="U337" i="12"/>
  <c r="T95" i="13"/>
  <c r="T101" i="13"/>
  <c r="T97" i="13"/>
  <c r="T99" i="13"/>
  <c r="S32" i="13"/>
  <c r="T89" i="13"/>
  <c r="T85" i="13"/>
  <c r="T87" i="13"/>
  <c r="T91" i="13"/>
  <c r="T159" i="13"/>
  <c r="T40" i="13"/>
  <c r="T42" i="13"/>
  <c r="T36" i="13"/>
  <c r="T38" i="13"/>
  <c r="T171" i="13"/>
  <c r="T167" i="13"/>
  <c r="U161" i="12"/>
  <c r="U316" i="12"/>
  <c r="U334" i="12"/>
  <c r="U323" i="12"/>
  <c r="U168" i="12"/>
  <c r="U341" i="12"/>
  <c r="U336" i="12"/>
  <c r="U163" i="12"/>
  <c r="U318" i="12"/>
  <c r="T155" i="13"/>
  <c r="U158" i="12"/>
  <c r="U313" i="12"/>
  <c r="U331" i="12"/>
  <c r="U137" i="12"/>
  <c r="T133" i="15"/>
  <c r="T157" i="15"/>
  <c r="T129" i="15"/>
  <c r="T155" i="15"/>
  <c r="U338" i="14"/>
  <c r="U320" i="14"/>
  <c r="U165" i="14"/>
  <c r="T161" i="15"/>
  <c r="U137" i="14"/>
  <c r="T159" i="15"/>
  <c r="T167" i="19"/>
  <c r="T177" i="19" s="1"/>
  <c r="U258" i="19" s="1"/>
  <c r="AA62" i="20"/>
  <c r="T167" i="18"/>
  <c r="T177" i="18" s="1"/>
  <c r="T171" i="18"/>
  <c r="T181" i="18" s="1"/>
  <c r="U262" i="18" s="1"/>
  <c r="AA95" i="20"/>
  <c r="T171" i="19"/>
  <c r="T181" i="19" s="1"/>
  <c r="U262" i="19" s="1"/>
  <c r="V213" i="2"/>
  <c r="V183" i="2" s="1"/>
  <c r="S337" i="3"/>
  <c r="R335" i="3"/>
  <c r="S335" i="3" s="1"/>
  <c r="R200" i="3"/>
  <c r="AA56" i="20"/>
  <c r="S200" i="19"/>
  <c r="AA68" i="20"/>
  <c r="T16" i="20"/>
  <c r="AA70" i="20"/>
  <c r="AA40" i="20"/>
  <c r="AA66" i="20"/>
  <c r="T298" i="3"/>
  <c r="AA76" i="20"/>
  <c r="AA99" i="20"/>
  <c r="AA91" i="20"/>
  <c r="AA42" i="20"/>
  <c r="AA36" i="20"/>
  <c r="T62" i="19"/>
  <c r="T62" i="20" s="1"/>
  <c r="T87" i="18"/>
  <c r="AA101" i="20"/>
  <c r="T161" i="20"/>
  <c r="T72" i="20"/>
  <c r="AA97" i="20"/>
  <c r="T82" i="20"/>
  <c r="AA89" i="20"/>
  <c r="Q295" i="15"/>
  <c r="R295" i="15" s="1"/>
  <c r="S295" i="15" s="1"/>
  <c r="R260" i="15"/>
  <c r="U413" i="2"/>
  <c r="AA38" i="20"/>
  <c r="S202" i="3"/>
  <c r="S198" i="3"/>
  <c r="AA85" i="20"/>
  <c r="AA80" i="20"/>
  <c r="AA78" i="20"/>
  <c r="AA87" i="20"/>
  <c r="U395" i="2"/>
  <c r="AA72" i="20"/>
  <c r="AA58" i="20"/>
  <c r="T20" i="20"/>
  <c r="S133" i="20"/>
  <c r="S129" i="20"/>
  <c r="T22" i="20"/>
  <c r="T18" i="20"/>
  <c r="AA60" i="20"/>
  <c r="T40" i="3"/>
  <c r="R200" i="20"/>
  <c r="S260" i="20"/>
  <c r="R30" i="20"/>
  <c r="U397" i="2"/>
  <c r="T101" i="18"/>
  <c r="U234" i="2"/>
  <c r="U236" i="2"/>
  <c r="U233" i="2"/>
  <c r="T101" i="3"/>
  <c r="U394" i="2"/>
  <c r="U237" i="2"/>
  <c r="U238" i="2"/>
  <c r="U408" i="2"/>
  <c r="U396" i="2"/>
  <c r="T36" i="3"/>
  <c r="T42" i="19"/>
  <c r="T42" i="18"/>
  <c r="U415" i="2"/>
  <c r="T42" i="3"/>
  <c r="T60" i="18"/>
  <c r="T38" i="19"/>
  <c r="T159" i="3"/>
  <c r="T159" i="20" s="1"/>
  <c r="T60" i="19"/>
  <c r="T40" i="19"/>
  <c r="T40" i="18"/>
  <c r="T58" i="19"/>
  <c r="T157" i="3"/>
  <c r="T157" i="20" s="1"/>
  <c r="T91" i="3"/>
  <c r="T133" i="3"/>
  <c r="T357" i="3" s="1"/>
  <c r="T129" i="3"/>
  <c r="T353" i="3" s="1"/>
  <c r="T58" i="18"/>
  <c r="T38" i="18"/>
  <c r="T87" i="19"/>
  <c r="T91" i="19"/>
  <c r="T85" i="19"/>
  <c r="T38" i="3"/>
  <c r="T171" i="3"/>
  <c r="T87" i="3"/>
  <c r="T89" i="3"/>
  <c r="T91" i="18"/>
  <c r="T89" i="18"/>
  <c r="T89" i="19"/>
  <c r="T85" i="3"/>
  <c r="T167" i="3"/>
  <c r="T97" i="18"/>
  <c r="T36" i="18"/>
  <c r="T36" i="19"/>
  <c r="T99" i="3"/>
  <c r="U182" i="2"/>
  <c r="U16" i="3" s="1"/>
  <c r="T101" i="19"/>
  <c r="U197" i="2"/>
  <c r="T97" i="3"/>
  <c r="T99" i="18"/>
  <c r="T99" i="19"/>
  <c r="T97" i="19"/>
  <c r="T95" i="19"/>
  <c r="V96" i="2"/>
  <c r="Q200" i="15"/>
  <c r="U414" i="2"/>
  <c r="U391" i="2"/>
  <c r="T95" i="18"/>
  <c r="T85" i="18"/>
  <c r="T56" i="19"/>
  <c r="T155" i="3"/>
  <c r="T155" i="20" s="1"/>
  <c r="T56" i="18"/>
  <c r="U393" i="2"/>
  <c r="U390" i="2"/>
  <c r="U241" i="2"/>
  <c r="U239" i="2"/>
  <c r="U242" i="2"/>
  <c r="U243" i="2"/>
  <c r="U398" i="2"/>
  <c r="U389" i="2"/>
  <c r="U407" i="2"/>
  <c r="U406" i="2"/>
  <c r="U388" i="2"/>
  <c r="U235" i="2"/>
  <c r="U411" i="2"/>
  <c r="U409" i="2"/>
  <c r="U410" i="2"/>
  <c r="U392" i="2"/>
  <c r="V97" i="2"/>
  <c r="V145" i="10" s="1"/>
  <c r="U412" i="2"/>
  <c r="U416" i="2"/>
  <c r="V92" i="2"/>
  <c r="V140" i="10" s="1"/>
  <c r="V93" i="2"/>
  <c r="V141" i="10" s="1"/>
  <c r="V98" i="2"/>
  <c r="V146" i="10" s="1"/>
  <c r="V95" i="2"/>
  <c r="V143" i="10" s="1"/>
  <c r="V94" i="2"/>
  <c r="V142" i="10" s="1"/>
  <c r="V100" i="2"/>
  <c r="V148" i="10" s="1"/>
  <c r="V91" i="2"/>
  <c r="V139" i="10" s="1"/>
  <c r="V464" i="2"/>
  <c r="Q295" i="13"/>
  <c r="R295" i="13" s="1"/>
  <c r="S295" i="13" s="1"/>
  <c r="Q200" i="13"/>
  <c r="V99" i="2"/>
  <c r="V147" i="10" s="1"/>
  <c r="V68" i="2"/>
  <c r="V101" i="2"/>
  <c r="V149" i="10" s="1"/>
  <c r="V59" i="2"/>
  <c r="V43" i="2"/>
  <c r="V317" i="2"/>
  <c r="V315" i="2" s="1"/>
  <c r="V300" i="2"/>
  <c r="Q200" i="11"/>
  <c r="Q295" i="11"/>
  <c r="R295" i="11" s="1"/>
  <c r="S295" i="11" s="1"/>
  <c r="W6" i="17"/>
  <c r="W6" i="19"/>
  <c r="W6" i="18"/>
  <c r="U18" i="18"/>
  <c r="U157" i="18" s="1"/>
  <c r="U20" i="18"/>
  <c r="U159" i="18" s="1"/>
  <c r="U22" i="18"/>
  <c r="U161" i="18" s="1"/>
  <c r="U16" i="18"/>
  <c r="U155" i="18" s="1"/>
  <c r="V6" i="17"/>
  <c r="V6" i="19"/>
  <c r="V6" i="18"/>
  <c r="V6" i="3"/>
  <c r="V6" i="9"/>
  <c r="T260" i="18"/>
  <c r="S200" i="18"/>
  <c r="S21" i="17"/>
  <c r="S57" i="17" s="1"/>
  <c r="S19" i="17"/>
  <c r="S55" i="17" s="1"/>
  <c r="S17" i="17"/>
  <c r="S23" i="17"/>
  <c r="S59" i="17" s="1"/>
  <c r="W6" i="3"/>
  <c r="W6" i="9"/>
  <c r="W464" i="2"/>
  <c r="M250" i="2"/>
  <c r="W64" i="2"/>
  <c r="W95" i="2"/>
  <c r="W62" i="2"/>
  <c r="W93" i="2"/>
  <c r="W68" i="2"/>
  <c r="W99" i="2"/>
  <c r="W43" i="2"/>
  <c r="W59" i="2"/>
  <c r="W317" i="2"/>
  <c r="W315" i="2" s="1"/>
  <c r="W300" i="2"/>
  <c r="W61" i="2"/>
  <c r="W92" i="2"/>
  <c r="W70" i="2"/>
  <c r="W101" i="2"/>
  <c r="W65" i="2"/>
  <c r="W66" i="2"/>
  <c r="W97" i="2"/>
  <c r="W67" i="2"/>
  <c r="W98" i="2"/>
  <c r="W69" i="2"/>
  <c r="W100" i="2"/>
  <c r="W63" i="2"/>
  <c r="W94" i="2"/>
  <c r="W60" i="2"/>
  <c r="W91" i="2"/>
  <c r="AB109" i="1"/>
  <c r="AB127" i="1" s="1"/>
  <c r="AB26" i="1"/>
  <c r="AB75" i="1" s="1"/>
  <c r="AB102" i="1"/>
  <c r="AC1" i="1"/>
  <c r="AB78" i="1"/>
  <c r="AB99" i="1" s="1"/>
  <c r="M78" i="11" l="1"/>
  <c r="T262" i="20"/>
  <c r="T169" i="15"/>
  <c r="AC8" i="1"/>
  <c r="T258" i="11"/>
  <c r="S293" i="11"/>
  <c r="S198" i="20"/>
  <c r="M82" i="11"/>
  <c r="M278" i="10"/>
  <c r="T177" i="11"/>
  <c r="U258" i="11" s="1"/>
  <c r="T181" i="11"/>
  <c r="U262" i="11" s="1"/>
  <c r="Y76" i="11"/>
  <c r="M76" i="11" s="1"/>
  <c r="Y293" i="12"/>
  <c r="M293" i="12" s="1"/>
  <c r="M82" i="13"/>
  <c r="M293" i="14"/>
  <c r="M76" i="13"/>
  <c r="T111" i="15"/>
  <c r="T32" i="15" s="1"/>
  <c r="M278" i="14"/>
  <c r="Y76" i="15"/>
  <c r="M76" i="15" s="1"/>
  <c r="Y82" i="15"/>
  <c r="M82" i="15" s="1"/>
  <c r="Y78" i="15"/>
  <c r="M78" i="15" s="1"/>
  <c r="Y293" i="10"/>
  <c r="M293" i="10" s="1"/>
  <c r="M82" i="3"/>
  <c r="W223" i="2"/>
  <c r="W193" i="2" s="1"/>
  <c r="W415" i="2" s="1"/>
  <c r="W148" i="12"/>
  <c r="W148" i="14"/>
  <c r="W148" i="10"/>
  <c r="X473" i="2"/>
  <c r="X465" i="2"/>
  <c r="X459" i="2"/>
  <c r="X306" i="2"/>
  <c r="X322" i="2" s="1"/>
  <c r="X310" i="2"/>
  <c r="X326" i="2" s="1"/>
  <c r="X54" i="2"/>
  <c r="X6" i="2"/>
  <c r="X475" i="2"/>
  <c r="X461" i="2"/>
  <c r="X451" i="2"/>
  <c r="X305" i="2"/>
  <c r="X321" i="2" s="1"/>
  <c r="X308" i="2"/>
  <c r="X324" i="2" s="1"/>
  <c r="X53" i="2"/>
  <c r="X471" i="2"/>
  <c r="X457" i="2"/>
  <c r="X458" i="2"/>
  <c r="X476" i="2"/>
  <c r="X474" i="2"/>
  <c r="X472" i="2"/>
  <c r="X460" i="2"/>
  <c r="X454" i="2"/>
  <c r="X301" i="2"/>
  <c r="X309" i="2"/>
  <c r="X325" i="2" s="1"/>
  <c r="X47" i="2"/>
  <c r="X46" i="2"/>
  <c r="X470" i="2"/>
  <c r="X468" i="2"/>
  <c r="X456" i="2"/>
  <c r="X45" i="2"/>
  <c r="X312" i="2"/>
  <c r="Y316" i="2" s="1"/>
  <c r="X51" i="2"/>
  <c r="X49" i="2"/>
  <c r="X307" i="2"/>
  <c r="X323" i="2" s="1"/>
  <c r="X452" i="2"/>
  <c r="X311" i="2"/>
  <c r="X327" i="2" s="1"/>
  <c r="X450" i="2"/>
  <c r="X455" i="2"/>
  <c r="X304" i="2"/>
  <c r="X320" i="2" s="1"/>
  <c r="X48" i="2"/>
  <c r="X466" i="2"/>
  <c r="X303" i="2"/>
  <c r="X319" i="2" s="1"/>
  <c r="X44" i="2"/>
  <c r="X467" i="2"/>
  <c r="X302" i="2"/>
  <c r="X318" i="2" s="1"/>
  <c r="X50" i="2"/>
  <c r="X52" i="2"/>
  <c r="X469" i="2"/>
  <c r="X55" i="2"/>
  <c r="X453" i="2"/>
  <c r="X8" i="17"/>
  <c r="X8" i="3"/>
  <c r="X8" i="18"/>
  <c r="X8" i="19"/>
  <c r="X8" i="9"/>
  <c r="X8" i="21"/>
  <c r="Y7" i="2"/>
  <c r="X8" i="20"/>
  <c r="W215" i="2"/>
  <c r="W185" i="2" s="1"/>
  <c r="W389" i="2" s="1"/>
  <c r="W140" i="10"/>
  <c r="W140" i="12"/>
  <c r="W140" i="14"/>
  <c r="W216" i="2"/>
  <c r="W186" i="2" s="1"/>
  <c r="W408" i="2" s="1"/>
  <c r="W141" i="10"/>
  <c r="W141" i="14"/>
  <c r="W141" i="12"/>
  <c r="W217" i="2"/>
  <c r="W187" i="2" s="1"/>
  <c r="W142" i="10"/>
  <c r="W142" i="14"/>
  <c r="W142" i="12"/>
  <c r="W224" i="2"/>
  <c r="W194" i="2" s="1"/>
  <c r="W398" i="2" s="1"/>
  <c r="W149" i="14"/>
  <c r="W149" i="12"/>
  <c r="W149" i="10"/>
  <c r="W222" i="2"/>
  <c r="W192" i="2" s="1"/>
  <c r="W241" i="2" s="1"/>
  <c r="W147" i="12"/>
  <c r="W147" i="10"/>
  <c r="W147" i="14"/>
  <c r="W221" i="2"/>
  <c r="W191" i="2" s="1"/>
  <c r="W395" i="2" s="1"/>
  <c r="W146" i="14"/>
  <c r="W146" i="10"/>
  <c r="W146" i="12"/>
  <c r="M78" i="13"/>
  <c r="W218" i="2"/>
  <c r="W188" i="2" s="1"/>
  <c r="W237" i="2" s="1"/>
  <c r="W143" i="10"/>
  <c r="W143" i="14"/>
  <c r="W143" i="12"/>
  <c r="M76" i="3"/>
  <c r="Y78" i="20"/>
  <c r="M78" i="3"/>
  <c r="W214" i="2"/>
  <c r="W184" i="2" s="1"/>
  <c r="W388" i="2" s="1"/>
  <c r="W139" i="14"/>
  <c r="W139" i="12"/>
  <c r="W139" i="10"/>
  <c r="W220" i="2"/>
  <c r="W190" i="2" s="1"/>
  <c r="W239" i="2" s="1"/>
  <c r="W145" i="10"/>
  <c r="W145" i="12"/>
  <c r="W145" i="14"/>
  <c r="M80" i="3"/>
  <c r="T109" i="15"/>
  <c r="T30" i="15" s="1"/>
  <c r="S200" i="20"/>
  <c r="T111" i="13"/>
  <c r="T32" i="13" s="1"/>
  <c r="V330" i="14"/>
  <c r="V169" i="14"/>
  <c r="T177" i="15"/>
  <c r="T198" i="15" s="1"/>
  <c r="S52" i="20"/>
  <c r="M52" i="20" s="1"/>
  <c r="S46" i="20"/>
  <c r="S50" i="20"/>
  <c r="M50" i="20" s="1"/>
  <c r="S48" i="20"/>
  <c r="M48" i="20" s="1"/>
  <c r="T181" i="15"/>
  <c r="U262" i="15" s="1"/>
  <c r="U157" i="12"/>
  <c r="U36" i="13" s="1"/>
  <c r="U42" i="11"/>
  <c r="U38" i="11"/>
  <c r="U36" i="11"/>
  <c r="U40" i="11"/>
  <c r="U171" i="11"/>
  <c r="U167" i="11"/>
  <c r="T28" i="11"/>
  <c r="S315" i="11"/>
  <c r="T169" i="11"/>
  <c r="V340" i="10"/>
  <c r="V167" i="10"/>
  <c r="V322" i="10"/>
  <c r="V333" i="10"/>
  <c r="V315" i="10"/>
  <c r="V160" i="10"/>
  <c r="V319" i="10"/>
  <c r="V164" i="10"/>
  <c r="V337" i="10"/>
  <c r="T32" i="11"/>
  <c r="V158" i="10"/>
  <c r="V331" i="10"/>
  <c r="V313" i="10"/>
  <c r="V323" i="10"/>
  <c r="V168" i="10"/>
  <c r="V341" i="10"/>
  <c r="V161" i="10"/>
  <c r="V334" i="10"/>
  <c r="V316" i="10"/>
  <c r="U87" i="11"/>
  <c r="U85" i="11"/>
  <c r="U91" i="11"/>
  <c r="U89" i="11"/>
  <c r="T317" i="11"/>
  <c r="T30" i="11"/>
  <c r="U129" i="11"/>
  <c r="U313" i="11" s="1"/>
  <c r="U157" i="11"/>
  <c r="U133" i="11"/>
  <c r="U317" i="11" s="1"/>
  <c r="V321" i="10"/>
  <c r="V166" i="10"/>
  <c r="V339" i="10"/>
  <c r="V338" i="10"/>
  <c r="V320" i="10"/>
  <c r="V165" i="10"/>
  <c r="V159" i="10"/>
  <c r="V314" i="10"/>
  <c r="V332" i="10"/>
  <c r="V144" i="12"/>
  <c r="V318" i="12" s="1"/>
  <c r="V144" i="10"/>
  <c r="U311" i="14"/>
  <c r="U85" i="15" s="1"/>
  <c r="V317" i="10"/>
  <c r="V162" i="10"/>
  <c r="V335" i="10"/>
  <c r="U329" i="14"/>
  <c r="U99" i="15" s="1"/>
  <c r="U97" i="11"/>
  <c r="U95" i="11"/>
  <c r="U99" i="11"/>
  <c r="U101" i="11"/>
  <c r="T313" i="11"/>
  <c r="U157" i="14"/>
  <c r="U42" i="15" s="1"/>
  <c r="V142" i="14"/>
  <c r="V316" i="14" s="1"/>
  <c r="V142" i="12"/>
  <c r="V140" i="14"/>
  <c r="V159" i="14" s="1"/>
  <c r="V140" i="12"/>
  <c r="U329" i="12"/>
  <c r="T107" i="13"/>
  <c r="T317" i="13"/>
  <c r="V147" i="14"/>
  <c r="V166" i="14" s="1"/>
  <c r="V147" i="12"/>
  <c r="V143" i="14"/>
  <c r="V335" i="14" s="1"/>
  <c r="V143" i="12"/>
  <c r="U311" i="12"/>
  <c r="T26" i="13"/>
  <c r="V146" i="14"/>
  <c r="V320" i="14" s="1"/>
  <c r="V146" i="12"/>
  <c r="S131" i="13"/>
  <c r="T177" i="13"/>
  <c r="T293" i="13" s="1"/>
  <c r="T313" i="13"/>
  <c r="V312" i="12"/>
  <c r="V330" i="12"/>
  <c r="V169" i="12"/>
  <c r="V139" i="14"/>
  <c r="V158" i="14" s="1"/>
  <c r="V139" i="12"/>
  <c r="V149" i="14"/>
  <c r="V341" i="14" s="1"/>
  <c r="V149" i="12"/>
  <c r="V148" i="14"/>
  <c r="V340" i="14" s="1"/>
  <c r="V148" i="12"/>
  <c r="V141" i="14"/>
  <c r="V333" i="14" s="1"/>
  <c r="V141" i="12"/>
  <c r="V145" i="14"/>
  <c r="V164" i="14" s="1"/>
  <c r="V145" i="12"/>
  <c r="U22" i="13"/>
  <c r="U18" i="13"/>
  <c r="U16" i="13"/>
  <c r="U155" i="13" s="1"/>
  <c r="U20" i="13"/>
  <c r="T181" i="13"/>
  <c r="T297" i="13" s="1"/>
  <c r="T109" i="13"/>
  <c r="T28" i="15"/>
  <c r="T58" i="20"/>
  <c r="T313" i="15"/>
  <c r="U22" i="15"/>
  <c r="U18" i="15"/>
  <c r="U16" i="15"/>
  <c r="U20" i="15"/>
  <c r="V219" i="2"/>
  <c r="V189" i="2" s="1"/>
  <c r="V411" i="2" s="1"/>
  <c r="V144" i="14"/>
  <c r="T179" i="15"/>
  <c r="T317" i="15"/>
  <c r="V216" i="2"/>
  <c r="V186" i="2" s="1"/>
  <c r="V390" i="2" s="1"/>
  <c r="V217" i="2"/>
  <c r="V187" i="2" s="1"/>
  <c r="V222" i="2"/>
  <c r="V192" i="2" s="1"/>
  <c r="V218" i="2"/>
  <c r="V188" i="2" s="1"/>
  <c r="V224" i="2"/>
  <c r="V194" i="2" s="1"/>
  <c r="V223" i="2"/>
  <c r="V193" i="2" s="1"/>
  <c r="V220" i="2"/>
  <c r="V190" i="2" s="1"/>
  <c r="V215" i="2"/>
  <c r="V185" i="2" s="1"/>
  <c r="V214" i="2"/>
  <c r="V184" i="2" s="1"/>
  <c r="V221" i="2"/>
  <c r="V191" i="2" s="1"/>
  <c r="T68" i="20"/>
  <c r="T111" i="18"/>
  <c r="T32" i="18" s="1"/>
  <c r="T60" i="20"/>
  <c r="T80" i="20"/>
  <c r="T66" i="20"/>
  <c r="T87" i="20"/>
  <c r="T95" i="20"/>
  <c r="T97" i="20"/>
  <c r="R131" i="20"/>
  <c r="T56" i="20"/>
  <c r="U18" i="19"/>
  <c r="U157" i="19" s="1"/>
  <c r="U22" i="19"/>
  <c r="U16" i="19"/>
  <c r="U16" i="20" s="1"/>
  <c r="U20" i="19"/>
  <c r="U159" i="19" s="1"/>
  <c r="T99" i="20"/>
  <c r="T177" i="3"/>
  <c r="U298" i="3" s="1"/>
  <c r="T167" i="20"/>
  <c r="T177" i="20" s="1"/>
  <c r="T181" i="3"/>
  <c r="U302" i="3" s="1"/>
  <c r="T171" i="20"/>
  <c r="T78" i="20"/>
  <c r="T42" i="20"/>
  <c r="T101" i="20"/>
  <c r="T91" i="20"/>
  <c r="T70" i="20"/>
  <c r="T40" i="20"/>
  <c r="U155" i="3"/>
  <c r="T76" i="20"/>
  <c r="T26" i="3"/>
  <c r="T85" i="20"/>
  <c r="T89" i="20"/>
  <c r="T38" i="20"/>
  <c r="T36" i="20"/>
  <c r="U212" i="2"/>
  <c r="T109" i="18"/>
  <c r="T30" i="18" s="1"/>
  <c r="T131" i="18" s="1"/>
  <c r="T111" i="19"/>
  <c r="T32" i="19" s="1"/>
  <c r="T111" i="3"/>
  <c r="T198" i="19"/>
  <c r="T133" i="18"/>
  <c r="T129" i="18"/>
  <c r="T109" i="19"/>
  <c r="T30" i="19" s="1"/>
  <c r="T131" i="19" s="1"/>
  <c r="T107" i="3"/>
  <c r="T129" i="19"/>
  <c r="T133" i="19"/>
  <c r="T202" i="19"/>
  <c r="T26" i="19"/>
  <c r="T107" i="18"/>
  <c r="T28" i="18" s="1"/>
  <c r="T107" i="19"/>
  <c r="U18" i="3"/>
  <c r="T109" i="3"/>
  <c r="U20" i="3"/>
  <c r="U22" i="3"/>
  <c r="U62" i="18" s="1"/>
  <c r="U258" i="18"/>
  <c r="T198" i="18"/>
  <c r="T202" i="18"/>
  <c r="T26" i="18"/>
  <c r="U386" i="2"/>
  <c r="U89" i="3" s="1"/>
  <c r="U232" i="2"/>
  <c r="U404" i="2"/>
  <c r="U99" i="3" s="1"/>
  <c r="V58" i="2"/>
  <c r="V16" i="18" s="1"/>
  <c r="V155" i="18" s="1"/>
  <c r="V405" i="2"/>
  <c r="V89" i="2"/>
  <c r="U56" i="18"/>
  <c r="V62" i="3"/>
  <c r="V56" i="3"/>
  <c r="V60" i="3"/>
  <c r="V58" i="3"/>
  <c r="S109" i="19"/>
  <c r="S30" i="19" s="1"/>
  <c r="M50" i="19"/>
  <c r="M48" i="19"/>
  <c r="S107" i="19"/>
  <c r="M52" i="19"/>
  <c r="S111" i="19"/>
  <c r="V244" i="2"/>
  <c r="V387" i="2"/>
  <c r="M46" i="19"/>
  <c r="S26" i="19"/>
  <c r="S109" i="18"/>
  <c r="M50" i="18"/>
  <c r="M46" i="18"/>
  <c r="S26" i="18"/>
  <c r="M48" i="18"/>
  <c r="S107" i="18"/>
  <c r="S111" i="18"/>
  <c r="M52" i="18"/>
  <c r="T59" i="17"/>
  <c r="W234" i="2"/>
  <c r="W236" i="2"/>
  <c r="W58" i="2"/>
  <c r="S111" i="3"/>
  <c r="M52" i="3"/>
  <c r="W62" i="3"/>
  <c r="W60" i="3"/>
  <c r="W56" i="3"/>
  <c r="W58" i="3"/>
  <c r="M46" i="3"/>
  <c r="S26" i="3"/>
  <c r="M50" i="3"/>
  <c r="S109" i="3"/>
  <c r="W409" i="2"/>
  <c r="W391" i="2"/>
  <c r="W96" i="2"/>
  <c r="W90" i="2"/>
  <c r="W396" i="2"/>
  <c r="W414" i="2"/>
  <c r="S107" i="3"/>
  <c r="M48" i="3"/>
  <c r="AC109" i="1"/>
  <c r="AC127" i="1" s="1"/>
  <c r="AC26" i="1"/>
  <c r="AC102" i="1"/>
  <c r="AC75" i="1"/>
  <c r="AD1" i="1"/>
  <c r="AC78" i="1"/>
  <c r="AC99" i="1" s="1"/>
  <c r="W412" i="2" l="1"/>
  <c r="W243" i="2"/>
  <c r="W240" i="2"/>
  <c r="W394" i="2"/>
  <c r="W413" i="2"/>
  <c r="W416" i="2"/>
  <c r="W235" i="2"/>
  <c r="W390" i="2"/>
  <c r="T198" i="11"/>
  <c r="AD8" i="1"/>
  <c r="T297" i="11"/>
  <c r="T202" i="11"/>
  <c r="T293" i="11"/>
  <c r="X449" i="2"/>
  <c r="W397" i="2"/>
  <c r="W242" i="2"/>
  <c r="W407" i="2"/>
  <c r="W392" i="2"/>
  <c r="W410" i="2"/>
  <c r="W406" i="2"/>
  <c r="W233" i="2"/>
  <c r="W313" i="14"/>
  <c r="W158" i="14"/>
  <c r="W331" i="14"/>
  <c r="W321" i="10"/>
  <c r="W339" i="10"/>
  <c r="W166" i="10"/>
  <c r="W332" i="12"/>
  <c r="W314" i="12"/>
  <c r="W159" i="12"/>
  <c r="W339" i="12"/>
  <c r="W321" i="12"/>
  <c r="W166" i="12"/>
  <c r="W161" i="10"/>
  <c r="W334" i="10"/>
  <c r="W316" i="10"/>
  <c r="W159" i="10"/>
  <c r="W332" i="10"/>
  <c r="W314" i="10"/>
  <c r="W219" i="2"/>
  <c r="W189" i="2" s="1"/>
  <c r="W393" i="2" s="1"/>
  <c r="W144" i="14"/>
  <c r="W144" i="10"/>
  <c r="W144" i="12"/>
  <c r="W337" i="14"/>
  <c r="W164" i="14"/>
  <c r="W319" i="14"/>
  <c r="X43" i="2"/>
  <c r="X90" i="2"/>
  <c r="X59" i="2"/>
  <c r="X464" i="2"/>
  <c r="X119" i="3" s="1"/>
  <c r="W334" i="14"/>
  <c r="W161" i="14"/>
  <c r="W316" i="14"/>
  <c r="W337" i="12"/>
  <c r="W319" i="12"/>
  <c r="W164" i="12"/>
  <c r="W165" i="12"/>
  <c r="W338" i="12"/>
  <c r="W320" i="12"/>
  <c r="W323" i="10"/>
  <c r="W341" i="10"/>
  <c r="W168" i="10"/>
  <c r="W333" i="12"/>
  <c r="W315" i="12"/>
  <c r="W160" i="12"/>
  <c r="X92" i="2"/>
  <c r="X61" i="2"/>
  <c r="W165" i="10"/>
  <c r="W320" i="10"/>
  <c r="W338" i="10"/>
  <c r="W168" i="12"/>
  <c r="W341" i="12"/>
  <c r="W323" i="12"/>
  <c r="W333" i="14"/>
  <c r="W315" i="14"/>
  <c r="W160" i="14"/>
  <c r="Y8" i="2"/>
  <c r="Y7" i="17"/>
  <c r="Y7" i="18"/>
  <c r="Y7" i="3"/>
  <c r="Y7" i="21"/>
  <c r="Y7" i="19"/>
  <c r="Y7" i="20"/>
  <c r="Y7" i="9"/>
  <c r="X70" i="2"/>
  <c r="X101" i="2"/>
  <c r="X95" i="2"/>
  <c r="X64" i="2"/>
  <c r="X62" i="2"/>
  <c r="X93" i="2"/>
  <c r="W340" i="10"/>
  <c r="W167" i="10"/>
  <c r="W322" i="10"/>
  <c r="W317" i="14"/>
  <c r="W162" i="14"/>
  <c r="W335" i="14"/>
  <c r="W338" i="14"/>
  <c r="W320" i="14"/>
  <c r="W165" i="14"/>
  <c r="W341" i="14"/>
  <c r="W323" i="14"/>
  <c r="W168" i="14"/>
  <c r="W160" i="10"/>
  <c r="W333" i="10"/>
  <c r="W315" i="10"/>
  <c r="X94" i="2"/>
  <c r="X63" i="2"/>
  <c r="X97" i="2"/>
  <c r="X66" i="2"/>
  <c r="X6" i="20"/>
  <c r="X6" i="17"/>
  <c r="X6" i="9"/>
  <c r="X6" i="3"/>
  <c r="X6" i="18"/>
  <c r="X6" i="19"/>
  <c r="X6" i="21"/>
  <c r="W340" i="14"/>
  <c r="W167" i="14"/>
  <c r="W322" i="14"/>
  <c r="W335" i="12"/>
  <c r="W317" i="12"/>
  <c r="W162" i="12"/>
  <c r="W22" i="18"/>
  <c r="W20" i="18"/>
  <c r="W18" i="18"/>
  <c r="W16" i="18"/>
  <c r="W313" i="10"/>
  <c r="W158" i="10"/>
  <c r="W331" i="10"/>
  <c r="W335" i="10"/>
  <c r="W317" i="10"/>
  <c r="W162" i="10"/>
  <c r="X67" i="2"/>
  <c r="X98" i="2"/>
  <c r="X300" i="2"/>
  <c r="X317" i="2"/>
  <c r="X315" i="2" s="1"/>
  <c r="X100" i="2"/>
  <c r="X69" i="2"/>
  <c r="W340" i="12"/>
  <c r="W322" i="12"/>
  <c r="W167" i="12"/>
  <c r="W319" i="10"/>
  <c r="W337" i="10"/>
  <c r="W164" i="10"/>
  <c r="W213" i="2"/>
  <c r="W138" i="14"/>
  <c r="W138" i="10"/>
  <c r="W138" i="12"/>
  <c r="W313" i="12"/>
  <c r="W158" i="12"/>
  <c r="W331" i="12"/>
  <c r="W321" i="14"/>
  <c r="W339" i="14"/>
  <c r="W166" i="14"/>
  <c r="W316" i="12"/>
  <c r="W161" i="12"/>
  <c r="W334" i="12"/>
  <c r="W159" i="14"/>
  <c r="W314" i="14"/>
  <c r="W332" i="14"/>
  <c r="X96" i="2"/>
  <c r="X65" i="2"/>
  <c r="X91" i="2"/>
  <c r="X60" i="2"/>
  <c r="X99" i="2"/>
  <c r="X68" i="2"/>
  <c r="T293" i="15"/>
  <c r="V314" i="14"/>
  <c r="U258" i="15"/>
  <c r="T202" i="15"/>
  <c r="V332" i="14"/>
  <c r="U40" i="13"/>
  <c r="U42" i="13"/>
  <c r="U38" i="13"/>
  <c r="V339" i="14"/>
  <c r="V321" i="14"/>
  <c r="U36" i="15"/>
  <c r="T297" i="15"/>
  <c r="V319" i="14"/>
  <c r="V323" i="14"/>
  <c r="U171" i="13"/>
  <c r="U95" i="15"/>
  <c r="U101" i="15"/>
  <c r="U87" i="15"/>
  <c r="M46" i="20"/>
  <c r="S26" i="20"/>
  <c r="U91" i="15"/>
  <c r="U97" i="15"/>
  <c r="V161" i="14"/>
  <c r="U38" i="15"/>
  <c r="V167" i="14"/>
  <c r="V313" i="14"/>
  <c r="U167" i="13"/>
  <c r="V163" i="12"/>
  <c r="U40" i="15"/>
  <c r="V337" i="14"/>
  <c r="U167" i="15"/>
  <c r="V322" i="14"/>
  <c r="U26" i="11"/>
  <c r="T131" i="11"/>
  <c r="U171" i="15"/>
  <c r="V162" i="14"/>
  <c r="U89" i="15"/>
  <c r="U109" i="15" s="1"/>
  <c r="U30" i="15" s="1"/>
  <c r="U131" i="15" s="1"/>
  <c r="U315" i="15" s="1"/>
  <c r="V315" i="14"/>
  <c r="V168" i="14"/>
  <c r="V165" i="14"/>
  <c r="V331" i="14"/>
  <c r="V334" i="14"/>
  <c r="T179" i="11"/>
  <c r="U177" i="11"/>
  <c r="U107" i="11"/>
  <c r="V317" i="14"/>
  <c r="V160" i="14"/>
  <c r="V338" i="14"/>
  <c r="V336" i="12"/>
  <c r="U181" i="11"/>
  <c r="U111" i="11"/>
  <c r="V318" i="10"/>
  <c r="V311" i="10" s="1"/>
  <c r="V336" i="10"/>
  <c r="V329" i="10" s="1"/>
  <c r="V163" i="10"/>
  <c r="V157" i="10" s="1"/>
  <c r="U109" i="11"/>
  <c r="V137" i="10"/>
  <c r="T202" i="13"/>
  <c r="U262" i="13"/>
  <c r="U157" i="13"/>
  <c r="U177" i="13" s="1"/>
  <c r="U293" i="13" s="1"/>
  <c r="U129" i="13"/>
  <c r="U133" i="13"/>
  <c r="V160" i="12"/>
  <c r="V315" i="12"/>
  <c r="V333" i="12"/>
  <c r="U85" i="13"/>
  <c r="U87" i="13"/>
  <c r="U91" i="13"/>
  <c r="U89" i="13"/>
  <c r="T28" i="13"/>
  <c r="U161" i="13"/>
  <c r="V323" i="12"/>
  <c r="V168" i="12"/>
  <c r="V341" i="12"/>
  <c r="V158" i="12"/>
  <c r="V313" i="12"/>
  <c r="V331" i="12"/>
  <c r="S315" i="13"/>
  <c r="T169" i="13"/>
  <c r="V162" i="12"/>
  <c r="V317" i="12"/>
  <c r="V335" i="12"/>
  <c r="U101" i="13"/>
  <c r="U99" i="13"/>
  <c r="U95" i="13"/>
  <c r="U97" i="13"/>
  <c r="V159" i="12"/>
  <c r="V332" i="12"/>
  <c r="V314" i="12"/>
  <c r="T30" i="13"/>
  <c r="U159" i="13"/>
  <c r="V164" i="12"/>
  <c r="V319" i="12"/>
  <c r="V337" i="12"/>
  <c r="V167" i="12"/>
  <c r="V322" i="12"/>
  <c r="V340" i="12"/>
  <c r="V137" i="12"/>
  <c r="V165" i="12"/>
  <c r="V320" i="12"/>
  <c r="V338" i="12"/>
  <c r="T198" i="13"/>
  <c r="U258" i="13"/>
  <c r="V339" i="12"/>
  <c r="V321" i="12"/>
  <c r="V166" i="12"/>
  <c r="V316" i="12"/>
  <c r="V161" i="12"/>
  <c r="V334" i="12"/>
  <c r="V163" i="14"/>
  <c r="V318" i="14"/>
  <c r="V336" i="14"/>
  <c r="V137" i="14"/>
  <c r="U159" i="15"/>
  <c r="U155" i="15"/>
  <c r="T131" i="15"/>
  <c r="T200" i="15"/>
  <c r="U260" i="15"/>
  <c r="U129" i="15"/>
  <c r="U133" i="15"/>
  <c r="U157" i="15"/>
  <c r="T295" i="15"/>
  <c r="U161" i="15"/>
  <c r="U169" i="19"/>
  <c r="U179" i="19" s="1"/>
  <c r="U167" i="19"/>
  <c r="U177" i="19" s="1"/>
  <c r="U171" i="19"/>
  <c r="U169" i="18"/>
  <c r="U179" i="18" s="1"/>
  <c r="U167" i="18"/>
  <c r="U177" i="18" s="1"/>
  <c r="V258" i="18" s="1"/>
  <c r="U171" i="18"/>
  <c r="U181" i="18" s="1"/>
  <c r="V262" i="18" s="1"/>
  <c r="T28" i="19"/>
  <c r="U91" i="3"/>
  <c r="T333" i="3"/>
  <c r="U56" i="19"/>
  <c r="U56" i="20" s="1"/>
  <c r="U76" i="20"/>
  <c r="V393" i="2"/>
  <c r="U155" i="19"/>
  <c r="U155" i="20" s="1"/>
  <c r="V238" i="2"/>
  <c r="T337" i="3"/>
  <c r="S107" i="20"/>
  <c r="S28" i="20" s="1"/>
  <c r="S109" i="20"/>
  <c r="S30" i="20" s="1"/>
  <c r="U95" i="18"/>
  <c r="S111" i="20"/>
  <c r="S32" i="20" s="1"/>
  <c r="T202" i="3"/>
  <c r="U58" i="19"/>
  <c r="U18" i="20"/>
  <c r="T26" i="20"/>
  <c r="U62" i="19"/>
  <c r="U62" i="20" s="1"/>
  <c r="T32" i="3"/>
  <c r="T111" i="20"/>
  <c r="T32" i="20" s="1"/>
  <c r="U258" i="20"/>
  <c r="T198" i="20"/>
  <c r="T181" i="20"/>
  <c r="T133" i="20"/>
  <c r="T129" i="20"/>
  <c r="U161" i="19"/>
  <c r="T28" i="3"/>
  <c r="T107" i="20"/>
  <c r="T28" i="20" s="1"/>
  <c r="S28" i="18"/>
  <c r="U60" i="19"/>
  <c r="U20" i="20"/>
  <c r="U66" i="20"/>
  <c r="U161" i="3"/>
  <c r="U22" i="20"/>
  <c r="T30" i="3"/>
  <c r="T131" i="3" s="1"/>
  <c r="T355" i="3" s="1"/>
  <c r="T109" i="20"/>
  <c r="T30" i="20" s="1"/>
  <c r="T131" i="20" s="1"/>
  <c r="T198" i="3"/>
  <c r="V416" i="2"/>
  <c r="V212" i="2"/>
  <c r="V234" i="2"/>
  <c r="V409" i="2"/>
  <c r="V396" i="2"/>
  <c r="V397" i="2"/>
  <c r="V395" i="2"/>
  <c r="V237" i="2"/>
  <c r="U58" i="18"/>
  <c r="U159" i="3"/>
  <c r="U159" i="20" s="1"/>
  <c r="U60" i="18"/>
  <c r="U89" i="19"/>
  <c r="U97" i="3"/>
  <c r="U40" i="19"/>
  <c r="U85" i="3"/>
  <c r="U38" i="18"/>
  <c r="U133" i="3"/>
  <c r="U357" i="3" s="1"/>
  <c r="U42" i="3"/>
  <c r="U129" i="19"/>
  <c r="U97" i="19"/>
  <c r="U87" i="18"/>
  <c r="U157" i="3"/>
  <c r="U157" i="20" s="1"/>
  <c r="U36" i="19"/>
  <c r="U129" i="3"/>
  <c r="U353" i="3" s="1"/>
  <c r="U85" i="19"/>
  <c r="U95" i="3"/>
  <c r="U101" i="19"/>
  <c r="U87" i="3"/>
  <c r="U99" i="18"/>
  <c r="U171" i="3"/>
  <c r="U91" i="18"/>
  <c r="U38" i="19"/>
  <c r="U89" i="18"/>
  <c r="U87" i="19"/>
  <c r="U38" i="3"/>
  <c r="U85" i="18"/>
  <c r="U36" i="3"/>
  <c r="U36" i="18"/>
  <c r="U40" i="3"/>
  <c r="U42" i="19"/>
  <c r="U42" i="18"/>
  <c r="U40" i="18"/>
  <c r="U167" i="3"/>
  <c r="V241" i="2"/>
  <c r="V391" i="2"/>
  <c r="U91" i="19"/>
  <c r="U101" i="18"/>
  <c r="U95" i="19"/>
  <c r="V415" i="2"/>
  <c r="V414" i="2"/>
  <c r="V398" i="2"/>
  <c r="V236" i="2"/>
  <c r="U101" i="3"/>
  <c r="U97" i="18"/>
  <c r="U99" i="19"/>
  <c r="V410" i="2"/>
  <c r="V182" i="2"/>
  <c r="V16" i="3" s="1"/>
  <c r="V392" i="2"/>
  <c r="V407" i="2"/>
  <c r="V389" i="2"/>
  <c r="V408" i="2"/>
  <c r="V235" i="2"/>
  <c r="V413" i="2"/>
  <c r="V242" i="2"/>
  <c r="V240" i="2"/>
  <c r="V394" i="2"/>
  <c r="V239" i="2"/>
  <c r="V412" i="2"/>
  <c r="V388" i="2"/>
  <c r="V406" i="2"/>
  <c r="V243" i="2"/>
  <c r="V233" i="2"/>
  <c r="V197" i="2"/>
  <c r="V20" i="18"/>
  <c r="V22" i="18"/>
  <c r="V18" i="18"/>
  <c r="S131" i="19"/>
  <c r="T169" i="19" s="1"/>
  <c r="S28" i="19"/>
  <c r="S32" i="19"/>
  <c r="S32" i="18"/>
  <c r="S30" i="18"/>
  <c r="U59" i="17"/>
  <c r="U57" i="17"/>
  <c r="U55" i="17"/>
  <c r="W411" i="2"/>
  <c r="W89" i="2"/>
  <c r="S28" i="3"/>
  <c r="S30" i="3"/>
  <c r="S32" i="3"/>
  <c r="AD109" i="1"/>
  <c r="AD127" i="1" s="1"/>
  <c r="AD26" i="1"/>
  <c r="AD75" i="1" s="1"/>
  <c r="AD102" i="1"/>
  <c r="AE1" i="1"/>
  <c r="AD78" i="1"/>
  <c r="AD99" i="1" s="1"/>
  <c r="AE8" i="1" l="1"/>
  <c r="X222" i="2"/>
  <c r="X192" i="2" s="1"/>
  <c r="X396" i="2" s="1"/>
  <c r="X147" i="12"/>
  <c r="X147" i="14"/>
  <c r="X147" i="10"/>
  <c r="X221" i="2"/>
  <c r="X191" i="2" s="1"/>
  <c r="X413" i="2" s="1"/>
  <c r="X146" i="12"/>
  <c r="X146" i="10"/>
  <c r="X146" i="14"/>
  <c r="W155" i="18"/>
  <c r="X224" i="2"/>
  <c r="X194" i="2" s="1"/>
  <c r="X398" i="2" s="1"/>
  <c r="X149" i="10"/>
  <c r="X149" i="14"/>
  <c r="X149" i="12"/>
  <c r="X213" i="2"/>
  <c r="X89" i="2"/>
  <c r="X138" i="12"/>
  <c r="X138" i="10"/>
  <c r="X138" i="14"/>
  <c r="W137" i="12"/>
  <c r="W312" i="12"/>
  <c r="W330" i="12"/>
  <c r="W169" i="12"/>
  <c r="X395" i="2"/>
  <c r="W157" i="18"/>
  <c r="W129" i="18"/>
  <c r="W133" i="18"/>
  <c r="Y465" i="2"/>
  <c r="Y470" i="2"/>
  <c r="Y460" i="2"/>
  <c r="Y457" i="2"/>
  <c r="Y301" i="2"/>
  <c r="Y55" i="2"/>
  <c r="Y47" i="2"/>
  <c r="Y474" i="2"/>
  <c r="Y456" i="2"/>
  <c r="Y454" i="2"/>
  <c r="Y311" i="2"/>
  <c r="Y327" i="2" s="1"/>
  <c r="Y54" i="2"/>
  <c r="Y46" i="2"/>
  <c r="Y467" i="2"/>
  <c r="Y469" i="2"/>
  <c r="Y450" i="2"/>
  <c r="Y466" i="2"/>
  <c r="Y452" i="2"/>
  <c r="Y45" i="2"/>
  <c r="Y476" i="2"/>
  <c r="Y453" i="2"/>
  <c r="Y50" i="2"/>
  <c r="Y461" i="2"/>
  <c r="Y307" i="2"/>
  <c r="Y323" i="2" s="1"/>
  <c r="Y310" i="2"/>
  <c r="Y326" i="2" s="1"/>
  <c r="Y53" i="2"/>
  <c r="Y459" i="2"/>
  <c r="Y306" i="2"/>
  <c r="Y322" i="2" s="1"/>
  <c r="Y309" i="2"/>
  <c r="Y325" i="2" s="1"/>
  <c r="Y52" i="2"/>
  <c r="Y44" i="2"/>
  <c r="Y305" i="2"/>
  <c r="Y321" i="2" s="1"/>
  <c r="Y308" i="2"/>
  <c r="Y324" i="2" s="1"/>
  <c r="Y475" i="2"/>
  <c r="Y451" i="2"/>
  <c r="Y302" i="2"/>
  <c r="Y318" i="2" s="1"/>
  <c r="Y48" i="2"/>
  <c r="Y472" i="2"/>
  <c r="Y455" i="2"/>
  <c r="Y51" i="2"/>
  <c r="Y468" i="2"/>
  <c r="Y304" i="2"/>
  <c r="Y320" i="2" s="1"/>
  <c r="Y471" i="2"/>
  <c r="Y473" i="2"/>
  <c r="Y458" i="2"/>
  <c r="Y303" i="2"/>
  <c r="Y319" i="2" s="1"/>
  <c r="Y312" i="2"/>
  <c r="Y49" i="2"/>
  <c r="Y6" i="2"/>
  <c r="Y8" i="17"/>
  <c r="Y8" i="18"/>
  <c r="Y8" i="19"/>
  <c r="Y8" i="21"/>
  <c r="Y8" i="3"/>
  <c r="Y8" i="20"/>
  <c r="Y8" i="9"/>
  <c r="W238" i="2"/>
  <c r="X214" i="2"/>
  <c r="X184" i="2" s="1"/>
  <c r="X233" i="2" s="1"/>
  <c r="X139" i="10"/>
  <c r="X139" i="12"/>
  <c r="X139" i="14"/>
  <c r="W137" i="10"/>
  <c r="W330" i="10"/>
  <c r="W312" i="10"/>
  <c r="W169" i="10"/>
  <c r="W159" i="18"/>
  <c r="X220" i="2"/>
  <c r="X190" i="2" s="1"/>
  <c r="X412" i="2" s="1"/>
  <c r="X145" i="10"/>
  <c r="X145" i="12"/>
  <c r="X145" i="14"/>
  <c r="W137" i="14"/>
  <c r="W330" i="14"/>
  <c r="W169" i="14"/>
  <c r="W312" i="14"/>
  <c r="W161" i="18"/>
  <c r="X121" i="3"/>
  <c r="X219" i="2"/>
  <c r="X189" i="2" s="1"/>
  <c r="X393" i="2" s="1"/>
  <c r="X144" i="14"/>
  <c r="X144" i="12"/>
  <c r="X144" i="10"/>
  <c r="W212" i="2"/>
  <c r="W183" i="2"/>
  <c r="W244" i="2" s="1"/>
  <c r="X223" i="2"/>
  <c r="X193" i="2" s="1"/>
  <c r="X415" i="2" s="1"/>
  <c r="X148" i="10"/>
  <c r="X148" i="14"/>
  <c r="X148" i="12"/>
  <c r="X217" i="2"/>
  <c r="X187" i="2" s="1"/>
  <c r="X391" i="2" s="1"/>
  <c r="X142" i="14"/>
  <c r="X142" i="10"/>
  <c r="X142" i="12"/>
  <c r="X216" i="2"/>
  <c r="X186" i="2" s="1"/>
  <c r="X390" i="2" s="1"/>
  <c r="X141" i="10"/>
  <c r="X141" i="14"/>
  <c r="X141" i="12"/>
  <c r="X215" i="2"/>
  <c r="X185" i="2" s="1"/>
  <c r="X407" i="2" s="1"/>
  <c r="X140" i="10"/>
  <c r="X140" i="12"/>
  <c r="X140" i="14"/>
  <c r="X123" i="3"/>
  <c r="W318" i="12"/>
  <c r="W163" i="12"/>
  <c r="W336" i="12"/>
  <c r="X117" i="3"/>
  <c r="X62" i="3"/>
  <c r="X58" i="3"/>
  <c r="X56" i="3"/>
  <c r="X60" i="3"/>
  <c r="W163" i="10"/>
  <c r="W336" i="10"/>
  <c r="W318" i="10"/>
  <c r="X218" i="2"/>
  <c r="X188" i="2" s="1"/>
  <c r="X392" i="2" s="1"/>
  <c r="X143" i="10"/>
  <c r="X143" i="12"/>
  <c r="X143" i="14"/>
  <c r="X58" i="2"/>
  <c r="W336" i="14"/>
  <c r="W318" i="14"/>
  <c r="W163" i="14"/>
  <c r="U107" i="13"/>
  <c r="U28" i="13" s="1"/>
  <c r="U111" i="13"/>
  <c r="U32" i="13" s="1"/>
  <c r="U177" i="15"/>
  <c r="U198" i="15" s="1"/>
  <c r="U107" i="15"/>
  <c r="U28" i="15" s="1"/>
  <c r="U26" i="15"/>
  <c r="U181" i="13"/>
  <c r="U297" i="13" s="1"/>
  <c r="U111" i="15"/>
  <c r="U32" i="15" s="1"/>
  <c r="U181" i="15"/>
  <c r="U297" i="15" s="1"/>
  <c r="U109" i="13"/>
  <c r="U30" i="13" s="1"/>
  <c r="U131" i="13" s="1"/>
  <c r="U315" i="13" s="1"/>
  <c r="V329" i="14"/>
  <c r="V101" i="15" s="1"/>
  <c r="V311" i="14"/>
  <c r="V87" i="15" s="1"/>
  <c r="U26" i="13"/>
  <c r="V157" i="14"/>
  <c r="V36" i="15" s="1"/>
  <c r="V89" i="11"/>
  <c r="V91" i="11"/>
  <c r="V87" i="11"/>
  <c r="V85" i="11"/>
  <c r="V97" i="11"/>
  <c r="V99" i="11"/>
  <c r="V101" i="11"/>
  <c r="V95" i="11"/>
  <c r="U30" i="11"/>
  <c r="V262" i="11"/>
  <c r="U202" i="11"/>
  <c r="U28" i="11"/>
  <c r="T200" i="11"/>
  <c r="U260" i="11"/>
  <c r="T295" i="11"/>
  <c r="T315" i="11"/>
  <c r="U169" i="11"/>
  <c r="V311" i="12"/>
  <c r="V85" i="13" s="1"/>
  <c r="V36" i="11"/>
  <c r="V38" i="11"/>
  <c r="V42" i="11"/>
  <c r="V40" i="11"/>
  <c r="V167" i="11"/>
  <c r="V171" i="11"/>
  <c r="U32" i="11"/>
  <c r="U198" i="11"/>
  <c r="V258" i="11"/>
  <c r="V18" i="11"/>
  <c r="V16" i="11"/>
  <c r="V22" i="11"/>
  <c r="V20" i="11"/>
  <c r="U293" i="11"/>
  <c r="U297" i="11"/>
  <c r="V157" i="12"/>
  <c r="V38" i="13" s="1"/>
  <c r="V329" i="12"/>
  <c r="V99" i="13" s="1"/>
  <c r="U317" i="13"/>
  <c r="U198" i="13"/>
  <c r="V258" i="13"/>
  <c r="T131" i="13"/>
  <c r="T179" i="13"/>
  <c r="U313" i="13"/>
  <c r="V16" i="13"/>
  <c r="V22" i="13"/>
  <c r="V20" i="13"/>
  <c r="V18" i="13"/>
  <c r="U317" i="15"/>
  <c r="U313" i="15"/>
  <c r="V18" i="15"/>
  <c r="V16" i="15"/>
  <c r="V20" i="15"/>
  <c r="V22" i="15"/>
  <c r="T315" i="15"/>
  <c r="U169" i="15"/>
  <c r="U72" i="20"/>
  <c r="U89" i="20"/>
  <c r="U161" i="20"/>
  <c r="U167" i="20"/>
  <c r="U177" i="20" s="1"/>
  <c r="U181" i="19"/>
  <c r="U202" i="19" s="1"/>
  <c r="U91" i="20"/>
  <c r="U169" i="3"/>
  <c r="U179" i="3" s="1"/>
  <c r="U99" i="20"/>
  <c r="U38" i="20"/>
  <c r="U68" i="20"/>
  <c r="U85" i="20"/>
  <c r="U97" i="20"/>
  <c r="U109" i="3"/>
  <c r="U40" i="20"/>
  <c r="U181" i="3"/>
  <c r="V302" i="3" s="1"/>
  <c r="U171" i="20"/>
  <c r="U60" i="20"/>
  <c r="S131" i="20"/>
  <c r="U42" i="20"/>
  <c r="M197" i="2"/>
  <c r="V20" i="19"/>
  <c r="M20" i="19" s="1"/>
  <c r="V16" i="19"/>
  <c r="M16" i="19" s="1"/>
  <c r="V18" i="19"/>
  <c r="M18" i="19" s="1"/>
  <c r="V22" i="19"/>
  <c r="M22" i="19" s="1"/>
  <c r="U36" i="20"/>
  <c r="U82" i="20"/>
  <c r="U133" i="18"/>
  <c r="U78" i="20"/>
  <c r="U70" i="20"/>
  <c r="U262" i="20"/>
  <c r="T202" i="20"/>
  <c r="T179" i="19"/>
  <c r="V56" i="18"/>
  <c r="U101" i="20"/>
  <c r="U87" i="20"/>
  <c r="U95" i="20"/>
  <c r="U80" i="20"/>
  <c r="U58" i="20"/>
  <c r="U107" i="3"/>
  <c r="V155" i="3"/>
  <c r="U133" i="19"/>
  <c r="U109" i="19"/>
  <c r="U30" i="19" s="1"/>
  <c r="U131" i="19" s="1"/>
  <c r="U107" i="18"/>
  <c r="U28" i="18" s="1"/>
  <c r="U177" i="3"/>
  <c r="V298" i="3" s="1"/>
  <c r="U26" i="3"/>
  <c r="U26" i="19"/>
  <c r="U129" i="18"/>
  <c r="U26" i="18"/>
  <c r="V18" i="3"/>
  <c r="V157" i="3" s="1"/>
  <c r="U109" i="18"/>
  <c r="U30" i="18" s="1"/>
  <c r="U131" i="18" s="1"/>
  <c r="U107" i="19"/>
  <c r="U111" i="18"/>
  <c r="U32" i="18" s="1"/>
  <c r="V22" i="3"/>
  <c r="U111" i="19"/>
  <c r="U32" i="19" s="1"/>
  <c r="V20" i="3"/>
  <c r="U198" i="18"/>
  <c r="U202" i="18"/>
  <c r="V404" i="2"/>
  <c r="U111" i="3"/>
  <c r="V386" i="2"/>
  <c r="V89" i="3" s="1"/>
  <c r="V232" i="2"/>
  <c r="V157" i="18"/>
  <c r="V159" i="18"/>
  <c r="V161" i="18"/>
  <c r="V258" i="19"/>
  <c r="U198" i="19"/>
  <c r="V260" i="19"/>
  <c r="U200" i="19"/>
  <c r="S131" i="18"/>
  <c r="T169" i="18" s="1"/>
  <c r="V260" i="18"/>
  <c r="U200" i="18"/>
  <c r="V59" i="17"/>
  <c r="M59" i="17" s="1"/>
  <c r="M79" i="17" s="1"/>
  <c r="V55" i="17"/>
  <c r="M55" i="17" s="1"/>
  <c r="S131" i="3"/>
  <c r="S355" i="3" s="1"/>
  <c r="AE109" i="1"/>
  <c r="AE127" i="1" s="1"/>
  <c r="AE26" i="1"/>
  <c r="AE75" i="1" s="1"/>
  <c r="AE102" i="1"/>
  <c r="AF1" i="1"/>
  <c r="AE78" i="1"/>
  <c r="AE99" i="1" s="1"/>
  <c r="AF8" i="1" l="1"/>
  <c r="X240" i="2"/>
  <c r="X414" i="2"/>
  <c r="U202" i="13"/>
  <c r="X241" i="2"/>
  <c r="W405" i="2"/>
  <c r="W404" i="2" s="1"/>
  <c r="W182" i="2"/>
  <c r="W387" i="2"/>
  <c r="W386" i="2" s="1"/>
  <c r="W87" i="3" s="1"/>
  <c r="X243" i="2"/>
  <c r="X235" i="2"/>
  <c r="X416" i="2"/>
  <c r="V262" i="13"/>
  <c r="X408" i="2"/>
  <c r="X410" i="2"/>
  <c r="U293" i="15"/>
  <c r="V258" i="15"/>
  <c r="X397" i="2"/>
  <c r="W157" i="14"/>
  <c r="W42" i="15" s="1"/>
  <c r="X242" i="2"/>
  <c r="W311" i="10"/>
  <c r="W87" i="11" s="1"/>
  <c r="Y449" i="2"/>
  <c r="X389" i="2"/>
  <c r="X411" i="2"/>
  <c r="W232" i="2"/>
  <c r="W36" i="3" s="1"/>
  <c r="X237" i="2"/>
  <c r="W40" i="15"/>
  <c r="Y95" i="2"/>
  <c r="Y64" i="2"/>
  <c r="X212" i="2"/>
  <c r="X183" i="2"/>
  <c r="X335" i="14"/>
  <c r="X317" i="14"/>
  <c r="X162" i="14"/>
  <c r="X332" i="10"/>
  <c r="X314" i="10"/>
  <c r="X159" i="10"/>
  <c r="X334" i="14"/>
  <c r="X161" i="14"/>
  <c r="X316" i="14"/>
  <c r="X163" i="10"/>
  <c r="X336" i="10"/>
  <c r="X318" i="10"/>
  <c r="X236" i="2"/>
  <c r="W311" i="14"/>
  <c r="X337" i="12"/>
  <c r="X319" i="12"/>
  <c r="X164" i="12"/>
  <c r="W329" i="10"/>
  <c r="Y90" i="2"/>
  <c r="Y43" i="2"/>
  <c r="Y59" i="2"/>
  <c r="Y93" i="2"/>
  <c r="Y62" i="2"/>
  <c r="X406" i="2"/>
  <c r="X168" i="12"/>
  <c r="X323" i="12"/>
  <c r="X341" i="12"/>
  <c r="X165" i="10"/>
  <c r="X320" i="10"/>
  <c r="X338" i="10"/>
  <c r="X314" i="12"/>
  <c r="X332" i="12"/>
  <c r="X159" i="12"/>
  <c r="X335" i="12"/>
  <c r="X162" i="12"/>
  <c r="X317" i="12"/>
  <c r="X336" i="12"/>
  <c r="X163" i="12"/>
  <c r="X318" i="12"/>
  <c r="X409" i="2"/>
  <c r="X337" i="10"/>
  <c r="X164" i="10"/>
  <c r="X319" i="10"/>
  <c r="W20" i="11"/>
  <c r="W16" i="11"/>
  <c r="W18" i="11"/>
  <c r="W22" i="11"/>
  <c r="Y98" i="2"/>
  <c r="Y67" i="2"/>
  <c r="Y96" i="2"/>
  <c r="Y65" i="2"/>
  <c r="Y101" i="2"/>
  <c r="Y70" i="2"/>
  <c r="X388" i="2"/>
  <c r="X341" i="14"/>
  <c r="X168" i="14"/>
  <c r="X323" i="14"/>
  <c r="X320" i="12"/>
  <c r="X165" i="12"/>
  <c r="X338" i="12"/>
  <c r="X334" i="10"/>
  <c r="X316" i="10"/>
  <c r="X161" i="10"/>
  <c r="X338" i="14"/>
  <c r="X165" i="14"/>
  <c r="X320" i="14"/>
  <c r="X335" i="10"/>
  <c r="X317" i="10"/>
  <c r="X162" i="10"/>
  <c r="X333" i="12"/>
  <c r="X315" i="12"/>
  <c r="X160" i="12"/>
  <c r="X167" i="12"/>
  <c r="X340" i="12"/>
  <c r="X322" i="12"/>
  <c r="X336" i="14"/>
  <c r="X163" i="14"/>
  <c r="X318" i="14"/>
  <c r="W329" i="14"/>
  <c r="X331" i="14"/>
  <c r="X158" i="14"/>
  <c r="X313" i="14"/>
  <c r="Y94" i="2"/>
  <c r="Y63" i="2"/>
  <c r="Y92" i="2"/>
  <c r="Y61" i="2"/>
  <c r="Y300" i="2"/>
  <c r="Y317" i="2"/>
  <c r="Y315" i="2" s="1"/>
  <c r="M315" i="2" s="1"/>
  <c r="X239" i="2"/>
  <c r="X168" i="10"/>
  <c r="X341" i="10"/>
  <c r="X323" i="10"/>
  <c r="X319" i="14"/>
  <c r="X337" i="14"/>
  <c r="X164" i="14"/>
  <c r="Y97" i="2"/>
  <c r="Y66" i="2"/>
  <c r="W20" i="13"/>
  <c r="W22" i="13"/>
  <c r="W18" i="13"/>
  <c r="W16" i="13"/>
  <c r="X315" i="14"/>
  <c r="X333" i="14"/>
  <c r="X160" i="14"/>
  <c r="X340" i="14"/>
  <c r="X167" i="14"/>
  <c r="X322" i="14"/>
  <c r="W22" i="15"/>
  <c r="W161" i="15" s="1"/>
  <c r="W20" i="15"/>
  <c r="W18" i="15"/>
  <c r="W16" i="15"/>
  <c r="X313" i="12"/>
  <c r="X158" i="12"/>
  <c r="X331" i="12"/>
  <c r="Y100" i="2"/>
  <c r="Y69" i="2"/>
  <c r="X394" i="2"/>
  <c r="X137" i="14"/>
  <c r="X330" i="14"/>
  <c r="X312" i="14"/>
  <c r="X169" i="14"/>
  <c r="X166" i="10"/>
  <c r="X321" i="10"/>
  <c r="X339" i="10"/>
  <c r="X315" i="10"/>
  <c r="X333" i="10"/>
  <c r="X160" i="10"/>
  <c r="X322" i="10"/>
  <c r="X340" i="10"/>
  <c r="X167" i="10"/>
  <c r="X238" i="2"/>
  <c r="X331" i="10"/>
  <c r="X313" i="10"/>
  <c r="X158" i="10"/>
  <c r="Y91" i="2"/>
  <c r="Y60" i="2"/>
  <c r="W157" i="12"/>
  <c r="X137" i="10"/>
  <c r="X330" i="10"/>
  <c r="X169" i="10"/>
  <c r="X312" i="10"/>
  <c r="X339" i="14"/>
  <c r="X166" i="14"/>
  <c r="X321" i="14"/>
  <c r="X18" i="18"/>
  <c r="X22" i="18"/>
  <c r="X16" i="18"/>
  <c r="X20" i="18"/>
  <c r="X234" i="2"/>
  <c r="Y99" i="2"/>
  <c r="Y68" i="2"/>
  <c r="W329" i="12"/>
  <c r="X137" i="12"/>
  <c r="X312" i="12"/>
  <c r="X169" i="12"/>
  <c r="X330" i="12"/>
  <c r="X321" i="12"/>
  <c r="X166" i="12"/>
  <c r="X339" i="12"/>
  <c r="V159" i="19"/>
  <c r="M159" i="19" s="1"/>
  <c r="X332" i="14"/>
  <c r="X159" i="14"/>
  <c r="X314" i="14"/>
  <c r="X334" i="12"/>
  <c r="X161" i="12"/>
  <c r="X316" i="12"/>
  <c r="W157" i="10"/>
  <c r="Y6" i="18"/>
  <c r="Y6" i="3"/>
  <c r="Y6" i="17"/>
  <c r="Y6" i="9"/>
  <c r="Y6" i="21"/>
  <c r="Y6" i="20"/>
  <c r="Y6" i="19"/>
  <c r="Y464" i="2"/>
  <c r="Y123" i="3" s="1"/>
  <c r="W311" i="12"/>
  <c r="V99" i="15"/>
  <c r="V89" i="15"/>
  <c r="V91" i="15"/>
  <c r="V85" i="15"/>
  <c r="V40" i="15"/>
  <c r="V42" i="15"/>
  <c r="U202" i="15"/>
  <c r="V262" i="15"/>
  <c r="V87" i="13"/>
  <c r="V38" i="15"/>
  <c r="V97" i="13"/>
  <c r="V36" i="13"/>
  <c r="V95" i="13"/>
  <c r="V171" i="13"/>
  <c r="V169" i="15"/>
  <c r="V95" i="15"/>
  <c r="V171" i="15"/>
  <c r="V97" i="15"/>
  <c r="V91" i="13"/>
  <c r="V167" i="15"/>
  <c r="V101" i="13"/>
  <c r="V89" i="13"/>
  <c r="V42" i="13"/>
  <c r="V155" i="11"/>
  <c r="V111" i="11"/>
  <c r="U179" i="11"/>
  <c r="U295" i="11" s="1"/>
  <c r="V40" i="13"/>
  <c r="V133" i="11"/>
  <c r="V129" i="11"/>
  <c r="V157" i="11"/>
  <c r="V107" i="11"/>
  <c r="U131" i="11"/>
  <c r="V159" i="11"/>
  <c r="V26" i="11"/>
  <c r="V167" i="13"/>
  <c r="V161" i="11"/>
  <c r="V109" i="11"/>
  <c r="V169" i="13"/>
  <c r="V161" i="13"/>
  <c r="U169" i="13"/>
  <c r="T315" i="13"/>
  <c r="V155" i="13"/>
  <c r="V159" i="13"/>
  <c r="V157" i="13"/>
  <c r="V133" i="13"/>
  <c r="V129" i="13"/>
  <c r="T200" i="13"/>
  <c r="U260" i="13"/>
  <c r="T295" i="13"/>
  <c r="V161" i="15"/>
  <c r="V159" i="15"/>
  <c r="V155" i="15"/>
  <c r="U179" i="15"/>
  <c r="V133" i="15"/>
  <c r="V129" i="15"/>
  <c r="V157" i="15"/>
  <c r="V169" i="19"/>
  <c r="V169" i="18"/>
  <c r="V179" i="18" s="1"/>
  <c r="V167" i="18"/>
  <c r="V171" i="18"/>
  <c r="V171" i="19"/>
  <c r="V167" i="19"/>
  <c r="U28" i="19"/>
  <c r="U169" i="20"/>
  <c r="U179" i="20" s="1"/>
  <c r="V260" i="20" s="1"/>
  <c r="V262" i="19"/>
  <c r="V56" i="19"/>
  <c r="V56" i="20" s="1"/>
  <c r="V300" i="3"/>
  <c r="U200" i="3"/>
  <c r="V155" i="19"/>
  <c r="V155" i="20" s="1"/>
  <c r="V66" i="20"/>
  <c r="U337" i="3"/>
  <c r="U181" i="20"/>
  <c r="V262" i="20" s="1"/>
  <c r="U202" i="3"/>
  <c r="V76" i="20"/>
  <c r="V161" i="19"/>
  <c r="M161" i="19" s="1"/>
  <c r="V16" i="20"/>
  <c r="V42" i="3"/>
  <c r="V20" i="20"/>
  <c r="V157" i="19"/>
  <c r="M157" i="19" s="1"/>
  <c r="U129" i="20"/>
  <c r="U133" i="20"/>
  <c r="U26" i="20"/>
  <c r="V258" i="20"/>
  <c r="U198" i="20"/>
  <c r="U30" i="3"/>
  <c r="U131" i="3" s="1"/>
  <c r="U355" i="3" s="1"/>
  <c r="U109" i="20"/>
  <c r="U30" i="20" s="1"/>
  <c r="T200" i="19"/>
  <c r="U260" i="19"/>
  <c r="U32" i="3"/>
  <c r="U111" i="20"/>
  <c r="U32" i="20" s="1"/>
  <c r="U28" i="3"/>
  <c r="U107" i="20"/>
  <c r="U28" i="20" s="1"/>
  <c r="V161" i="3"/>
  <c r="V22" i="20"/>
  <c r="V133" i="3"/>
  <c r="V357" i="3" s="1"/>
  <c r="V18" i="20"/>
  <c r="U333" i="3"/>
  <c r="V101" i="18"/>
  <c r="V85" i="3"/>
  <c r="V99" i="18"/>
  <c r="V97" i="19"/>
  <c r="U198" i="3"/>
  <c r="V62" i="19"/>
  <c r="V72" i="20"/>
  <c r="V38" i="18"/>
  <c r="V97" i="3"/>
  <c r="V101" i="3"/>
  <c r="V133" i="19"/>
  <c r="M133" i="19" s="1"/>
  <c r="V62" i="18"/>
  <c r="V58" i="18"/>
  <c r="V129" i="3"/>
  <c r="V353" i="3" s="1"/>
  <c r="V97" i="18"/>
  <c r="V95" i="18"/>
  <c r="V101" i="19"/>
  <c r="V95" i="19"/>
  <c r="V36" i="19"/>
  <c r="V40" i="3"/>
  <c r="V95" i="3"/>
  <c r="V99" i="3"/>
  <c r="V58" i="19"/>
  <c r="V42" i="19"/>
  <c r="V38" i="19"/>
  <c r="V42" i="18"/>
  <c r="V38" i="3"/>
  <c r="V60" i="19"/>
  <c r="V40" i="19"/>
  <c r="V99" i="19"/>
  <c r="V36" i="3"/>
  <c r="V60" i="18"/>
  <c r="V171" i="3"/>
  <c r="V85" i="18"/>
  <c r="V36" i="18"/>
  <c r="V159" i="3"/>
  <c r="V40" i="18"/>
  <c r="V91" i="18"/>
  <c r="V87" i="3"/>
  <c r="V89" i="18"/>
  <c r="V85" i="19"/>
  <c r="V91" i="3"/>
  <c r="V91" i="19"/>
  <c r="V167" i="3"/>
  <c r="V87" i="18"/>
  <c r="V89" i="19"/>
  <c r="V87" i="19"/>
  <c r="M69" i="17"/>
  <c r="M65" i="17"/>
  <c r="M75" i="17"/>
  <c r="V57" i="17"/>
  <c r="W22" i="3"/>
  <c r="W22" i="20" s="1"/>
  <c r="W20" i="3"/>
  <c r="W20" i="20" s="1"/>
  <c r="W16" i="3"/>
  <c r="W16" i="20" s="1"/>
  <c r="W18" i="3"/>
  <c r="W18" i="20" s="1"/>
  <c r="T169" i="3"/>
  <c r="W95" i="3"/>
  <c r="W97" i="3"/>
  <c r="W101" i="3"/>
  <c r="W99" i="3"/>
  <c r="AF109" i="1"/>
  <c r="AF127" i="1" s="1"/>
  <c r="AF26" i="1"/>
  <c r="AF75" i="1" s="1"/>
  <c r="AF102" i="1"/>
  <c r="AG1" i="1"/>
  <c r="AF78" i="1"/>
  <c r="AF99" i="1" s="1"/>
  <c r="W85" i="3" l="1"/>
  <c r="W91" i="3"/>
  <c r="W89" i="3"/>
  <c r="AG8" i="1"/>
  <c r="W167" i="3"/>
  <c r="V159" i="20"/>
  <c r="W40" i="3"/>
  <c r="W42" i="3"/>
  <c r="W111" i="3" s="1"/>
  <c r="W38" i="3"/>
  <c r="W107" i="3" s="1"/>
  <c r="W89" i="11"/>
  <c r="W91" i="11"/>
  <c r="W38" i="15"/>
  <c r="X329" i="10"/>
  <c r="X99" i="11" s="1"/>
  <c r="W36" i="15"/>
  <c r="W85" i="11"/>
  <c r="V109" i="13"/>
  <c r="V30" i="13" s="1"/>
  <c r="Y121" i="3"/>
  <c r="W99" i="13"/>
  <c r="W97" i="13"/>
  <c r="W95" i="13"/>
  <c r="W101" i="13"/>
  <c r="X16" i="15"/>
  <c r="X18" i="15"/>
  <c r="X20" i="15"/>
  <c r="X22" i="15"/>
  <c r="W157" i="15"/>
  <c r="W133" i="15"/>
  <c r="W317" i="15" s="1"/>
  <c r="W129" i="15"/>
  <c r="W313" i="15" s="1"/>
  <c r="W157" i="13"/>
  <c r="W133" i="13"/>
  <c r="W317" i="13" s="1"/>
  <c r="W129" i="13"/>
  <c r="W313" i="13" s="1"/>
  <c r="Y221" i="2"/>
  <c r="Y191" i="2" s="1"/>
  <c r="Y240" i="2" s="1"/>
  <c r="Y146" i="12"/>
  <c r="Y146" i="10"/>
  <c r="Y146" i="14"/>
  <c r="W161" i="3"/>
  <c r="W161" i="20" s="1"/>
  <c r="W42" i="11"/>
  <c r="W40" i="11"/>
  <c r="W36" i="11"/>
  <c r="W38" i="11"/>
  <c r="W167" i="11"/>
  <c r="W171" i="11"/>
  <c r="X161" i="18"/>
  <c r="X18" i="11"/>
  <c r="X16" i="11"/>
  <c r="X20" i="11"/>
  <c r="X22" i="11"/>
  <c r="W159" i="15"/>
  <c r="W161" i="13"/>
  <c r="Y217" i="2"/>
  <c r="Y187" i="2" s="1"/>
  <c r="Y391" i="2" s="1"/>
  <c r="Y142" i="10"/>
  <c r="Y142" i="14"/>
  <c r="Y142" i="12"/>
  <c r="W161" i="11"/>
  <c r="Y216" i="2"/>
  <c r="Y186" i="2" s="1"/>
  <c r="Y235" i="2" s="1"/>
  <c r="Y141" i="14"/>
  <c r="Y141" i="10"/>
  <c r="Y141" i="12"/>
  <c r="W87" i="15"/>
  <c r="W91" i="15"/>
  <c r="W89" i="15"/>
  <c r="W85" i="15"/>
  <c r="X182" i="2"/>
  <c r="X244" i="2"/>
  <c r="X232" i="2" s="1"/>
  <c r="X405" i="2"/>
  <c r="X404" i="2" s="1"/>
  <c r="X387" i="2"/>
  <c r="X386" i="2" s="1"/>
  <c r="W167" i="15"/>
  <c r="Y222" i="2"/>
  <c r="Y192" i="2" s="1"/>
  <c r="Y241" i="2" s="1"/>
  <c r="Y147" i="12"/>
  <c r="Y147" i="14"/>
  <c r="Y147" i="10"/>
  <c r="W42" i="13"/>
  <c r="W40" i="13"/>
  <c r="W38" i="13"/>
  <c r="W36" i="13"/>
  <c r="W171" i="13"/>
  <c r="W167" i="13"/>
  <c r="W171" i="19"/>
  <c r="W181" i="19" s="1"/>
  <c r="W159" i="13"/>
  <c r="W157" i="11"/>
  <c r="W133" i="11"/>
  <c r="W317" i="11" s="1"/>
  <c r="W129" i="11"/>
  <c r="W313" i="11" s="1"/>
  <c r="Y58" i="2"/>
  <c r="X157" i="18"/>
  <c r="X133" i="18"/>
  <c r="X129" i="18"/>
  <c r="Y223" i="2"/>
  <c r="Y193" i="2" s="1"/>
  <c r="Y415" i="2" s="1"/>
  <c r="Y148" i="10"/>
  <c r="Y148" i="12"/>
  <c r="Y148" i="14"/>
  <c r="X157" i="14"/>
  <c r="W155" i="11"/>
  <c r="W87" i="13"/>
  <c r="W85" i="13"/>
  <c r="W89" i="13"/>
  <c r="W91" i="13"/>
  <c r="P95" i="17"/>
  <c r="Q95" i="17" s="1"/>
  <c r="W171" i="3"/>
  <c r="M89" i="17"/>
  <c r="Y117" i="3"/>
  <c r="X329" i="12"/>
  <c r="Y214" i="2"/>
  <c r="Y184" i="2" s="1"/>
  <c r="Y388" i="2" s="1"/>
  <c r="Y139" i="12"/>
  <c r="Y139" i="14"/>
  <c r="Y139" i="10"/>
  <c r="Y220" i="2"/>
  <c r="Y190" i="2" s="1"/>
  <c r="Y412" i="2" s="1"/>
  <c r="Y145" i="14"/>
  <c r="Y145" i="10"/>
  <c r="Y145" i="12"/>
  <c r="Y224" i="2"/>
  <c r="Y194" i="2" s="1"/>
  <c r="Y416" i="2" s="1"/>
  <c r="Y149" i="12"/>
  <c r="Y149" i="14"/>
  <c r="Y149" i="10"/>
  <c r="W159" i="11"/>
  <c r="Y89" i="2"/>
  <c r="Y213" i="2"/>
  <c r="Y138" i="12"/>
  <c r="Y138" i="10"/>
  <c r="Y138" i="14"/>
  <c r="Y218" i="2"/>
  <c r="Y188" i="2" s="1"/>
  <c r="Y410" i="2" s="1"/>
  <c r="Y143" i="12"/>
  <c r="Y143" i="14"/>
  <c r="Y143" i="10"/>
  <c r="W171" i="15"/>
  <c r="W181" i="15" s="1"/>
  <c r="Y119" i="3"/>
  <c r="X157" i="10"/>
  <c r="X157" i="12"/>
  <c r="Y60" i="3"/>
  <c r="Y56" i="3"/>
  <c r="Y58" i="3"/>
  <c r="Y62" i="3"/>
  <c r="M300" i="2"/>
  <c r="W95" i="15"/>
  <c r="W101" i="15"/>
  <c r="W99" i="15"/>
  <c r="W97" i="15"/>
  <c r="W99" i="11"/>
  <c r="W97" i="11"/>
  <c r="W95" i="11"/>
  <c r="W101" i="11"/>
  <c r="X311" i="12"/>
  <c r="X159" i="18"/>
  <c r="X311" i="10"/>
  <c r="X311" i="14"/>
  <c r="Y219" i="2"/>
  <c r="Y189" i="2" s="1"/>
  <c r="Y411" i="2" s="1"/>
  <c r="Y144" i="12"/>
  <c r="Y144" i="10"/>
  <c r="Y144" i="14"/>
  <c r="X18" i="13"/>
  <c r="X20" i="13"/>
  <c r="X16" i="13"/>
  <c r="X22" i="13"/>
  <c r="X155" i="18"/>
  <c r="X329" i="14"/>
  <c r="W155" i="15"/>
  <c r="W155" i="13"/>
  <c r="Y215" i="2"/>
  <c r="Y185" i="2" s="1"/>
  <c r="Y389" i="2" s="1"/>
  <c r="Y140" i="10"/>
  <c r="Y140" i="14"/>
  <c r="Y140" i="12"/>
  <c r="V111" i="15"/>
  <c r="V32" i="15" s="1"/>
  <c r="V109" i="15"/>
  <c r="V30" i="15" s="1"/>
  <c r="V107" i="13"/>
  <c r="V28" i="13" s="1"/>
  <c r="V26" i="15"/>
  <c r="V107" i="15"/>
  <c r="V111" i="13"/>
  <c r="V26" i="13"/>
  <c r="V177" i="11"/>
  <c r="U315" i="11"/>
  <c r="V169" i="11"/>
  <c r="V181" i="11"/>
  <c r="V317" i="11"/>
  <c r="U200" i="11"/>
  <c r="V260" i="11"/>
  <c r="V30" i="11"/>
  <c r="V28" i="11"/>
  <c r="V32" i="11"/>
  <c r="V313" i="11"/>
  <c r="V179" i="13"/>
  <c r="W260" i="13" s="1"/>
  <c r="V181" i="13"/>
  <c r="V181" i="15"/>
  <c r="W262" i="15" s="1"/>
  <c r="V313" i="13"/>
  <c r="V317" i="13"/>
  <c r="U179" i="13"/>
  <c r="U295" i="13" s="1"/>
  <c r="V177" i="13"/>
  <c r="V317" i="15"/>
  <c r="V179" i="15"/>
  <c r="V260" i="15"/>
  <c r="U200" i="15"/>
  <c r="U295" i="15"/>
  <c r="V177" i="15"/>
  <c r="V313" i="15"/>
  <c r="U200" i="20"/>
  <c r="V181" i="3"/>
  <c r="W302" i="3" s="1"/>
  <c r="U202" i="20"/>
  <c r="V80" i="20"/>
  <c r="V161" i="20"/>
  <c r="V169" i="3"/>
  <c r="V179" i="3" s="1"/>
  <c r="W300" i="3" s="1"/>
  <c r="V89" i="20"/>
  <c r="V38" i="20"/>
  <c r="V87" i="20"/>
  <c r="V101" i="20"/>
  <c r="V60" i="20"/>
  <c r="V68" i="20"/>
  <c r="V95" i="20"/>
  <c r="V82" i="20"/>
  <c r="V157" i="20"/>
  <c r="V42" i="20"/>
  <c r="T179" i="3"/>
  <c r="T200" i="3" s="1"/>
  <c r="T169" i="20"/>
  <c r="V70" i="20"/>
  <c r="V58" i="20"/>
  <c r="V97" i="20"/>
  <c r="V85" i="20"/>
  <c r="V171" i="20"/>
  <c r="V111" i="3"/>
  <c r="V91" i="20"/>
  <c r="V129" i="18"/>
  <c r="W167" i="18" s="1"/>
  <c r="V78" i="20"/>
  <c r="U131" i="20"/>
  <c r="V26" i="3"/>
  <c r="V177" i="3"/>
  <c r="V198" i="3" s="1"/>
  <c r="V167" i="20"/>
  <c r="V36" i="20"/>
  <c r="V99" i="20"/>
  <c r="V40" i="20"/>
  <c r="V62" i="20"/>
  <c r="V179" i="19"/>
  <c r="V129" i="19"/>
  <c r="M129" i="19" s="1"/>
  <c r="V26" i="18"/>
  <c r="V109" i="19"/>
  <c r="V30" i="19" s="1"/>
  <c r="V131" i="19" s="1"/>
  <c r="W169" i="19" s="1"/>
  <c r="V133" i="18"/>
  <c r="W171" i="18" s="1"/>
  <c r="V109" i="18"/>
  <c r="V109" i="3"/>
  <c r="V111" i="19"/>
  <c r="V32" i="19" s="1"/>
  <c r="V107" i="19"/>
  <c r="V107" i="18"/>
  <c r="V28" i="18" s="1"/>
  <c r="V107" i="3"/>
  <c r="V26" i="19"/>
  <c r="V111" i="18"/>
  <c r="V181" i="18"/>
  <c r="V177" i="19"/>
  <c r="W260" i="18"/>
  <c r="V200" i="18"/>
  <c r="V177" i="18"/>
  <c r="W258" i="18" s="1"/>
  <c r="V181" i="19"/>
  <c r="M85" i="17"/>
  <c r="W36" i="19"/>
  <c r="W85" i="19"/>
  <c r="W56" i="19"/>
  <c r="M76" i="19"/>
  <c r="W95" i="19"/>
  <c r="M66" i="19"/>
  <c r="M72" i="19"/>
  <c r="W101" i="19"/>
  <c r="W42" i="19"/>
  <c r="W62" i="19"/>
  <c r="M82" i="19"/>
  <c r="W91" i="19"/>
  <c r="W60" i="19"/>
  <c r="M80" i="19"/>
  <c r="W89" i="19"/>
  <c r="W40" i="19"/>
  <c r="W99" i="19"/>
  <c r="M70" i="19"/>
  <c r="W87" i="19"/>
  <c r="M78" i="19"/>
  <c r="W97" i="19"/>
  <c r="W58" i="19"/>
  <c r="M68" i="19"/>
  <c r="W38" i="19"/>
  <c r="W99" i="18"/>
  <c r="W89" i="18"/>
  <c r="W60" i="18"/>
  <c r="W42" i="18"/>
  <c r="W101" i="18"/>
  <c r="W62" i="18"/>
  <c r="W91" i="18"/>
  <c r="W58" i="18"/>
  <c r="W97" i="18"/>
  <c r="W87" i="18"/>
  <c r="W95" i="18"/>
  <c r="W85" i="18"/>
  <c r="W56" i="18"/>
  <c r="W157" i="3"/>
  <c r="W177" i="3" s="1"/>
  <c r="X298" i="3" s="1"/>
  <c r="W38" i="18"/>
  <c r="P99" i="17"/>
  <c r="Q99" i="17" s="1"/>
  <c r="R99" i="17" s="1"/>
  <c r="T179" i="18"/>
  <c r="W159" i="3"/>
  <c r="W40" i="18"/>
  <c r="W155" i="3"/>
  <c r="W155" i="20" s="1"/>
  <c r="W36" i="18"/>
  <c r="R95" i="17"/>
  <c r="S95" i="17" s="1"/>
  <c r="T95" i="17" s="1"/>
  <c r="U95" i="17" s="1"/>
  <c r="T57" i="17"/>
  <c r="M57" i="17" s="1"/>
  <c r="W133" i="3"/>
  <c r="W357" i="3" s="1"/>
  <c r="W129" i="3"/>
  <c r="W26" i="3"/>
  <c r="W109" i="3"/>
  <c r="AG109" i="1"/>
  <c r="AG127" i="1" s="1"/>
  <c r="AG26" i="1"/>
  <c r="AG102" i="1"/>
  <c r="AG75" i="1"/>
  <c r="AH1" i="1"/>
  <c r="AG78" i="1"/>
  <c r="AG99" i="1" s="1"/>
  <c r="AH8" i="1" l="1"/>
  <c r="W181" i="3"/>
  <c r="X302" i="3" s="1"/>
  <c r="X97" i="11"/>
  <c r="X95" i="11"/>
  <c r="W26" i="15"/>
  <c r="X101" i="11"/>
  <c r="W181" i="11"/>
  <c r="X262" i="11" s="1"/>
  <c r="Y413" i="2"/>
  <c r="W111" i="15"/>
  <c r="W32" i="15" s="1"/>
  <c r="Y238" i="2"/>
  <c r="W177" i="11"/>
  <c r="X258" i="11" s="1"/>
  <c r="Y393" i="2"/>
  <c r="W109" i="15"/>
  <c r="W30" i="15" s="1"/>
  <c r="Y395" i="2"/>
  <c r="Y394" i="2"/>
  <c r="Y414" i="2"/>
  <c r="Y407" i="2"/>
  <c r="Y396" i="2"/>
  <c r="Y234" i="2"/>
  <c r="Y242" i="2"/>
  <c r="Y397" i="2"/>
  <c r="Y392" i="2"/>
  <c r="Y237" i="2"/>
  <c r="W181" i="18"/>
  <c r="W179" i="19"/>
  <c r="W177" i="18"/>
  <c r="X262" i="15"/>
  <c r="W202" i="15"/>
  <c r="X36" i="3"/>
  <c r="X42" i="3"/>
  <c r="X171" i="3"/>
  <c r="X40" i="3"/>
  <c r="X167" i="3"/>
  <c r="X38" i="3"/>
  <c r="W109" i="13"/>
  <c r="W30" i="13" s="1"/>
  <c r="Y338" i="10"/>
  <c r="Y165" i="10"/>
  <c r="Y320" i="10"/>
  <c r="X159" i="15"/>
  <c r="W353" i="3"/>
  <c r="Y159" i="14"/>
  <c r="Y314" i="14"/>
  <c r="Y332" i="14"/>
  <c r="X157" i="13"/>
  <c r="X129" i="13"/>
  <c r="X133" i="13"/>
  <c r="X91" i="13"/>
  <c r="X89" i="13"/>
  <c r="X85" i="13"/>
  <c r="X87" i="13"/>
  <c r="M58" i="3"/>
  <c r="Y335" i="10"/>
  <c r="Y162" i="10"/>
  <c r="Y317" i="10"/>
  <c r="Y319" i="12"/>
  <c r="Y164" i="12"/>
  <c r="Y337" i="12"/>
  <c r="Y243" i="2"/>
  <c r="X262" i="19"/>
  <c r="W202" i="19"/>
  <c r="W111" i="13"/>
  <c r="W32" i="13" s="1"/>
  <c r="Y161" i="12"/>
  <c r="Y316" i="12"/>
  <c r="Y334" i="12"/>
  <c r="Y165" i="12"/>
  <c r="Y320" i="12"/>
  <c r="Y338" i="12"/>
  <c r="W177" i="13"/>
  <c r="X157" i="15"/>
  <c r="X133" i="15"/>
  <c r="X129" i="15"/>
  <c r="W109" i="18"/>
  <c r="W30" i="18" s="1"/>
  <c r="W111" i="18"/>
  <c r="W32" i="18" s="1"/>
  <c r="Y332" i="10"/>
  <c r="Y159" i="10"/>
  <c r="Y314" i="10"/>
  <c r="X87" i="15"/>
  <c r="X85" i="15"/>
  <c r="X91" i="15"/>
  <c r="X89" i="15"/>
  <c r="M56" i="3"/>
  <c r="Y162" i="14"/>
  <c r="Y317" i="14"/>
  <c r="Y335" i="14"/>
  <c r="Y337" i="10"/>
  <c r="Y164" i="10"/>
  <c r="Y319" i="10"/>
  <c r="X101" i="13"/>
  <c r="X99" i="13"/>
  <c r="X95" i="13"/>
  <c r="X97" i="13"/>
  <c r="W171" i="20"/>
  <c r="W181" i="20" s="1"/>
  <c r="X171" i="15"/>
  <c r="X167" i="15"/>
  <c r="X38" i="15"/>
  <c r="X36" i="15"/>
  <c r="X42" i="15"/>
  <c r="X40" i="15"/>
  <c r="W167" i="19"/>
  <c r="W167" i="20" s="1"/>
  <c r="Y339" i="10"/>
  <c r="Y321" i="10"/>
  <c r="Y166" i="10"/>
  <c r="Y161" i="14"/>
  <c r="Y316" i="14"/>
  <c r="Y334" i="14"/>
  <c r="W107" i="11"/>
  <c r="W28" i="11" s="1"/>
  <c r="X155" i="15"/>
  <c r="Y318" i="14"/>
  <c r="Y163" i="14"/>
  <c r="Y336" i="14"/>
  <c r="M60" i="3"/>
  <c r="Y162" i="12"/>
  <c r="Y317" i="12"/>
  <c r="Y335" i="12"/>
  <c r="Y337" i="14"/>
  <c r="Y319" i="14"/>
  <c r="Y164" i="14"/>
  <c r="Y406" i="2"/>
  <c r="Y321" i="14"/>
  <c r="Y166" i="14"/>
  <c r="Y339" i="14"/>
  <c r="X85" i="3"/>
  <c r="X89" i="3"/>
  <c r="X87" i="3"/>
  <c r="X91" i="3"/>
  <c r="Y315" i="12"/>
  <c r="Y160" i="12"/>
  <c r="Y333" i="12"/>
  <c r="Y334" i="10"/>
  <c r="Y161" i="10"/>
  <c r="Y316" i="10"/>
  <c r="X161" i="11"/>
  <c r="W26" i="11"/>
  <c r="W107" i="15"/>
  <c r="Y409" i="2"/>
  <c r="Y314" i="12"/>
  <c r="Y159" i="12"/>
  <c r="Y332" i="12"/>
  <c r="Y158" i="12"/>
  <c r="Y313" i="12"/>
  <c r="Y331" i="12"/>
  <c r="Y167" i="10"/>
  <c r="Y340" i="10"/>
  <c r="Y322" i="10"/>
  <c r="W107" i="19"/>
  <c r="W28" i="19" s="1"/>
  <c r="W109" i="19"/>
  <c r="W30" i="19" s="1"/>
  <c r="Y318" i="10"/>
  <c r="Y163" i="10"/>
  <c r="Y336" i="10"/>
  <c r="X87" i="11"/>
  <c r="X85" i="11"/>
  <c r="X89" i="11"/>
  <c r="X91" i="11"/>
  <c r="X38" i="13"/>
  <c r="X40" i="13"/>
  <c r="X36" i="13"/>
  <c r="X171" i="13"/>
  <c r="X167" i="13"/>
  <c r="X42" i="13"/>
  <c r="Y239" i="2"/>
  <c r="Y233" i="2"/>
  <c r="Y20" i="18"/>
  <c r="Y22" i="18"/>
  <c r="Y18" i="18"/>
  <c r="Y16" i="18"/>
  <c r="M58" i="2"/>
  <c r="Y339" i="12"/>
  <c r="Y166" i="12"/>
  <c r="Y321" i="12"/>
  <c r="X95" i="3"/>
  <c r="X97" i="3"/>
  <c r="X101" i="3"/>
  <c r="X99" i="3"/>
  <c r="Y333" i="10"/>
  <c r="Y160" i="10"/>
  <c r="Y315" i="10"/>
  <c r="X159" i="11"/>
  <c r="W109" i="11"/>
  <c r="W30" i="11" s="1"/>
  <c r="Y390" i="2"/>
  <c r="Y236" i="2"/>
  <c r="X159" i="13"/>
  <c r="M62" i="3"/>
  <c r="W107" i="18"/>
  <c r="Y318" i="12"/>
  <c r="Y336" i="12"/>
  <c r="Y163" i="12"/>
  <c r="Y137" i="14"/>
  <c r="Y330" i="14"/>
  <c r="Y169" i="14"/>
  <c r="Y312" i="14"/>
  <c r="Y341" i="10"/>
  <c r="Y168" i="10"/>
  <c r="Y323" i="10"/>
  <c r="Y315" i="14"/>
  <c r="Y333" i="14"/>
  <c r="Y160" i="14"/>
  <c r="X155" i="11"/>
  <c r="W111" i="11"/>
  <c r="W32" i="11" s="1"/>
  <c r="Y408" i="2"/>
  <c r="W177" i="15"/>
  <c r="Y212" i="2"/>
  <c r="M212" i="2" s="1"/>
  <c r="Y183" i="2"/>
  <c r="Y398" i="2"/>
  <c r="W111" i="19"/>
  <c r="W32" i="19" s="1"/>
  <c r="W26" i="19"/>
  <c r="W26" i="18"/>
  <c r="X161" i="13"/>
  <c r="X167" i="11"/>
  <c r="X42" i="11"/>
  <c r="X171" i="11"/>
  <c r="X40" i="11"/>
  <c r="X38" i="11"/>
  <c r="X36" i="11"/>
  <c r="Y137" i="10"/>
  <c r="Y169" i="10"/>
  <c r="Y312" i="10"/>
  <c r="Y330" i="10"/>
  <c r="Y323" i="14"/>
  <c r="Y341" i="14"/>
  <c r="Y168" i="14"/>
  <c r="Y158" i="10"/>
  <c r="Y331" i="10"/>
  <c r="Y313" i="10"/>
  <c r="Y322" i="14"/>
  <c r="Y340" i="14"/>
  <c r="Y167" i="14"/>
  <c r="W26" i="13"/>
  <c r="X16" i="3"/>
  <c r="X36" i="18" s="1"/>
  <c r="X22" i="3"/>
  <c r="X42" i="18" s="1"/>
  <c r="X20" i="3"/>
  <c r="X99" i="19" s="1"/>
  <c r="X18" i="3"/>
  <c r="X97" i="18" s="1"/>
  <c r="W181" i="13"/>
  <c r="X157" i="11"/>
  <c r="X133" i="11"/>
  <c r="X129" i="11"/>
  <c r="X101" i="15"/>
  <c r="X97" i="15"/>
  <c r="X95" i="15"/>
  <c r="X99" i="15"/>
  <c r="X155" i="13"/>
  <c r="Y137" i="12"/>
  <c r="Y312" i="12"/>
  <c r="Y330" i="12"/>
  <c r="Y169" i="12"/>
  <c r="Y341" i="12"/>
  <c r="Y323" i="12"/>
  <c r="Y168" i="12"/>
  <c r="Y158" i="14"/>
  <c r="Y313" i="14"/>
  <c r="Y331" i="14"/>
  <c r="Y167" i="12"/>
  <c r="Y322" i="12"/>
  <c r="Y340" i="12"/>
  <c r="W107" i="13"/>
  <c r="X165" i="13" s="1"/>
  <c r="Y338" i="14"/>
  <c r="Y320" i="14"/>
  <c r="Y165" i="14"/>
  <c r="X161" i="15"/>
  <c r="V28" i="15"/>
  <c r="V200" i="13"/>
  <c r="V32" i="13"/>
  <c r="V337" i="3"/>
  <c r="W337" i="3" s="1"/>
  <c r="V202" i="15"/>
  <c r="V295" i="13"/>
  <c r="V297" i="15"/>
  <c r="W297" i="15" s="1"/>
  <c r="V131" i="11"/>
  <c r="W169" i="11" s="1"/>
  <c r="W179" i="11" s="1"/>
  <c r="V202" i="11"/>
  <c r="W262" i="11"/>
  <c r="V297" i="11"/>
  <c r="W297" i="11" s="1"/>
  <c r="V198" i="11"/>
  <c r="W258" i="11"/>
  <c r="V293" i="11"/>
  <c r="W293" i="11" s="1"/>
  <c r="V179" i="11"/>
  <c r="W258" i="13"/>
  <c r="V198" i="13"/>
  <c r="V293" i="13"/>
  <c r="V131" i="13"/>
  <c r="W169" i="13" s="1"/>
  <c r="U200" i="13"/>
  <c r="V260" i="13"/>
  <c r="W262" i="13"/>
  <c r="V202" i="13"/>
  <c r="V297" i="13"/>
  <c r="V295" i="15"/>
  <c r="V198" i="15"/>
  <c r="W258" i="15"/>
  <c r="V293" i="15"/>
  <c r="W260" i="15"/>
  <c r="V200" i="15"/>
  <c r="V131" i="15"/>
  <c r="W169" i="15" s="1"/>
  <c r="V202" i="3"/>
  <c r="V30" i="18"/>
  <c r="V181" i="20"/>
  <c r="W262" i="20" s="1"/>
  <c r="V169" i="20"/>
  <c r="V179" i="20" s="1"/>
  <c r="W260" i="20" s="1"/>
  <c r="T335" i="3"/>
  <c r="U335" i="3" s="1"/>
  <c r="V335" i="3" s="1"/>
  <c r="W298" i="3"/>
  <c r="V333" i="3"/>
  <c r="W333" i="3" s="1"/>
  <c r="W99" i="20"/>
  <c r="V200" i="3"/>
  <c r="V28" i="19"/>
  <c r="W95" i="20"/>
  <c r="W42" i="20"/>
  <c r="V28" i="3"/>
  <c r="V107" i="20"/>
  <c r="V28" i="20" s="1"/>
  <c r="V133" i="20"/>
  <c r="V129" i="20"/>
  <c r="W91" i="20"/>
  <c r="U300" i="3"/>
  <c r="W56" i="20"/>
  <c r="M78" i="18"/>
  <c r="W78" i="20"/>
  <c r="W62" i="20"/>
  <c r="W60" i="20"/>
  <c r="M80" i="18"/>
  <c r="W80" i="20"/>
  <c r="M80" i="20" s="1"/>
  <c r="W260" i="19"/>
  <c r="W38" i="20"/>
  <c r="V32" i="3"/>
  <c r="V111" i="20"/>
  <c r="V32" i="20" s="1"/>
  <c r="T179" i="20"/>
  <c r="V177" i="20"/>
  <c r="W58" i="20"/>
  <c r="V30" i="3"/>
  <c r="V131" i="3" s="1"/>
  <c r="V109" i="20"/>
  <c r="V30" i="20" s="1"/>
  <c r="V26" i="20"/>
  <c r="W85" i="20"/>
  <c r="W36" i="20"/>
  <c r="W40" i="20"/>
  <c r="W32" i="3"/>
  <c r="M66" i="18"/>
  <c r="W66" i="20"/>
  <c r="M66" i="20" s="1"/>
  <c r="M68" i="18"/>
  <c r="W68" i="20"/>
  <c r="M68" i="20" s="1"/>
  <c r="M82" i="18"/>
  <c r="W82" i="20"/>
  <c r="M82" i="20" s="1"/>
  <c r="M70" i="18"/>
  <c r="W70" i="20"/>
  <c r="M70" i="20" s="1"/>
  <c r="W101" i="20"/>
  <c r="W159" i="20"/>
  <c r="M76" i="18"/>
  <c r="W76" i="20"/>
  <c r="M76" i="20" s="1"/>
  <c r="V200" i="19"/>
  <c r="W157" i="20"/>
  <c r="M72" i="18"/>
  <c r="W72" i="20"/>
  <c r="M72" i="20" s="1"/>
  <c r="W89" i="20"/>
  <c r="W87" i="20"/>
  <c r="W97" i="20"/>
  <c r="V32" i="18"/>
  <c r="W262" i="18"/>
  <c r="V202" i="18"/>
  <c r="W258" i="19"/>
  <c r="V198" i="19"/>
  <c r="V198" i="18"/>
  <c r="V202" i="19"/>
  <c r="W262" i="19"/>
  <c r="S99" i="17"/>
  <c r="U260" i="18"/>
  <c r="T200" i="18"/>
  <c r="M21" i="17"/>
  <c r="M67" i="17"/>
  <c r="M77" i="17"/>
  <c r="W198" i="3"/>
  <c r="M19" i="17"/>
  <c r="V95" i="17"/>
  <c r="W95" i="17" s="1"/>
  <c r="W202" i="3"/>
  <c r="M23" i="17"/>
  <c r="W30" i="3"/>
  <c r="W28" i="3"/>
  <c r="AH109" i="1"/>
  <c r="AH127" i="1" s="1"/>
  <c r="AH26" i="1"/>
  <c r="AH102" i="1"/>
  <c r="AH75" i="1"/>
  <c r="AI1" i="1"/>
  <c r="AH78" i="1"/>
  <c r="AH99" i="1" s="1"/>
  <c r="W202" i="11" l="1"/>
  <c r="AI8" i="1"/>
  <c r="W198" i="11"/>
  <c r="W293" i="15"/>
  <c r="X177" i="11"/>
  <c r="Y258" i="11" s="1"/>
  <c r="W109" i="20"/>
  <c r="W293" i="13"/>
  <c r="Y157" i="10"/>
  <c r="M157" i="10" s="1"/>
  <c r="X26" i="11"/>
  <c r="X127" i="11" s="1"/>
  <c r="X137" i="11" s="1"/>
  <c r="W297" i="13"/>
  <c r="W111" i="20"/>
  <c r="Y329" i="10"/>
  <c r="M329" i="10" s="1"/>
  <c r="Y311" i="10"/>
  <c r="Y87" i="11" s="1"/>
  <c r="M87" i="11" s="1"/>
  <c r="W131" i="13"/>
  <c r="X260" i="11"/>
  <c r="W200" i="11"/>
  <c r="W131" i="18"/>
  <c r="X169" i="18" s="1"/>
  <c r="X179" i="18" s="1"/>
  <c r="X262" i="20"/>
  <c r="W202" i="20"/>
  <c r="X317" i="11"/>
  <c r="W179" i="15"/>
  <c r="W179" i="13"/>
  <c r="W295" i="13" s="1"/>
  <c r="Y329" i="12"/>
  <c r="X157" i="3"/>
  <c r="X18" i="20"/>
  <c r="X129" i="3"/>
  <c r="X133" i="3"/>
  <c r="X58" i="19"/>
  <c r="X58" i="18"/>
  <c r="Y161" i="18"/>
  <c r="M22" i="18"/>
  <c r="X111" i="13"/>
  <c r="X181" i="11"/>
  <c r="X297" i="11" s="1"/>
  <c r="X91" i="19"/>
  <c r="W28" i="15"/>
  <c r="X109" i="15"/>
  <c r="X30" i="15" s="1"/>
  <c r="X42" i="19"/>
  <c r="X42" i="20" s="1"/>
  <c r="X107" i="3"/>
  <c r="X28" i="3" s="1"/>
  <c r="X139" i="3" s="1"/>
  <c r="X181" i="15"/>
  <c r="X297" i="15" s="1"/>
  <c r="T99" i="17"/>
  <c r="U99" i="17" s="1"/>
  <c r="Y311" i="12"/>
  <c r="X159" i="3"/>
  <c r="X20" i="20"/>
  <c r="X60" i="19"/>
  <c r="X60" i="18"/>
  <c r="X111" i="11"/>
  <c r="X32" i="11" s="1"/>
  <c r="X143" i="11" s="1"/>
  <c r="X181" i="13"/>
  <c r="X258" i="15"/>
  <c r="W198" i="15"/>
  <c r="W131" i="11"/>
  <c r="X97" i="19"/>
  <c r="X97" i="20" s="1"/>
  <c r="Y159" i="18"/>
  <c r="M20" i="18"/>
  <c r="X89" i="18"/>
  <c r="X111" i="15"/>
  <c r="X171" i="19"/>
  <c r="X38" i="18"/>
  <c r="W30" i="20"/>
  <c r="W32" i="20"/>
  <c r="Y20" i="13"/>
  <c r="Y16" i="13"/>
  <c r="Y18" i="13"/>
  <c r="Y22" i="13"/>
  <c r="M137" i="12"/>
  <c r="X95" i="18"/>
  <c r="X85" i="19"/>
  <c r="X165" i="15"/>
  <c r="X175" i="15" s="1"/>
  <c r="W107" i="20"/>
  <c r="W28" i="20" s="1"/>
  <c r="X167" i="19"/>
  <c r="X177" i="19" s="1"/>
  <c r="X198" i="11"/>
  <c r="W26" i="20"/>
  <c r="W28" i="13"/>
  <c r="Y157" i="14"/>
  <c r="X313" i="11"/>
  <c r="X161" i="3"/>
  <c r="X22" i="20"/>
  <c r="X62" i="18"/>
  <c r="X62" i="19"/>
  <c r="Y18" i="11"/>
  <c r="Y20" i="11"/>
  <c r="Y16" i="11"/>
  <c r="Y22" i="11"/>
  <c r="M137" i="10"/>
  <c r="Y311" i="14"/>
  <c r="X95" i="19"/>
  <c r="Y155" i="18"/>
  <c r="M16" i="18"/>
  <c r="X85" i="18"/>
  <c r="X26" i="15"/>
  <c r="X313" i="15"/>
  <c r="X40" i="18"/>
  <c r="X26" i="13"/>
  <c r="W131" i="19"/>
  <c r="X169" i="19" s="1"/>
  <c r="X87" i="19"/>
  <c r="X107" i="15"/>
  <c r="X317" i="15"/>
  <c r="X317" i="13"/>
  <c r="X40" i="19"/>
  <c r="X109" i="3"/>
  <c r="X30" i="3" s="1"/>
  <c r="X258" i="18"/>
  <c r="W198" i="18"/>
  <c r="Y329" i="14"/>
  <c r="W28" i="18"/>
  <c r="X101" i="18"/>
  <c r="X95" i="17"/>
  <c r="X109" i="13"/>
  <c r="X30" i="13" s="1"/>
  <c r="X89" i="19"/>
  <c r="W177" i="19"/>
  <c r="X313" i="13"/>
  <c r="X171" i="18"/>
  <c r="M78" i="20"/>
  <c r="W129" i="20"/>
  <c r="W133" i="20"/>
  <c r="X175" i="13"/>
  <c r="X109" i="11"/>
  <c r="Y182" i="2"/>
  <c r="Y244" i="2"/>
  <c r="Y232" i="2" s="1"/>
  <c r="Y387" i="2"/>
  <c r="Y386" i="2" s="1"/>
  <c r="Y405" i="2"/>
  <c r="Y404" i="2" s="1"/>
  <c r="Y18" i="15"/>
  <c r="Y16" i="15"/>
  <c r="Y20" i="15"/>
  <c r="Y22" i="15"/>
  <c r="M137" i="14"/>
  <c r="X99" i="18"/>
  <c r="Y157" i="18"/>
  <c r="Y129" i="18"/>
  <c r="M129" i="18" s="1"/>
  <c r="Y133" i="18"/>
  <c r="M133" i="18" s="1"/>
  <c r="M18" i="18"/>
  <c r="X107" i="13"/>
  <c r="X28" i="13" s="1"/>
  <c r="X139" i="13" s="1"/>
  <c r="X87" i="18"/>
  <c r="X177" i="15"/>
  <c r="X38" i="19"/>
  <c r="X111" i="3"/>
  <c r="X155" i="3"/>
  <c r="X16" i="20"/>
  <c r="X56" i="19"/>
  <c r="X56" i="18"/>
  <c r="Y38" i="11"/>
  <c r="M38" i="11" s="1"/>
  <c r="Y42" i="11"/>
  <c r="M42" i="11" s="1"/>
  <c r="Y36" i="11"/>
  <c r="Y40" i="11"/>
  <c r="M40" i="11" s="1"/>
  <c r="X107" i="11"/>
  <c r="X28" i="11" s="1"/>
  <c r="W177" i="20"/>
  <c r="V355" i="3"/>
  <c r="W169" i="3"/>
  <c r="W295" i="15"/>
  <c r="X293" i="11"/>
  <c r="W202" i="13"/>
  <c r="X262" i="13"/>
  <c r="X101" i="19"/>
  <c r="Y157" i="12"/>
  <c r="X91" i="18"/>
  <c r="W198" i="13"/>
  <c r="X258" i="13"/>
  <c r="W131" i="15"/>
  <c r="X177" i="13"/>
  <c r="X167" i="18"/>
  <c r="X36" i="19"/>
  <c r="X36" i="20" s="1"/>
  <c r="X26" i="3"/>
  <c r="X260" i="19"/>
  <c r="W200" i="19"/>
  <c r="X262" i="18"/>
  <c r="W202" i="18"/>
  <c r="W260" i="11"/>
  <c r="V200" i="11"/>
  <c r="V295" i="11"/>
  <c r="W295" i="11" s="1"/>
  <c r="V315" i="11"/>
  <c r="V315" i="13"/>
  <c r="V315" i="15"/>
  <c r="V131" i="18"/>
  <c r="V202" i="20"/>
  <c r="V200" i="20"/>
  <c r="V131" i="20"/>
  <c r="W258" i="20"/>
  <c r="V198" i="20"/>
  <c r="U260" i="20"/>
  <c r="T200" i="20"/>
  <c r="P97" i="17"/>
  <c r="Q97" i="17" s="1"/>
  <c r="M87" i="17"/>
  <c r="W131" i="3"/>
  <c r="AI109" i="1"/>
  <c r="AI127" i="1" s="1"/>
  <c r="AI26" i="1"/>
  <c r="AI75" i="1" s="1"/>
  <c r="AI102" i="1"/>
  <c r="AJ1" i="1"/>
  <c r="AI78" i="1"/>
  <c r="AI99" i="1" s="1"/>
  <c r="AJ8" i="1" l="1"/>
  <c r="V99" i="17"/>
  <c r="W99" i="17" s="1"/>
  <c r="X297" i="13"/>
  <c r="M311" i="10"/>
  <c r="Y167" i="11"/>
  <c r="M167" i="11" s="1"/>
  <c r="Y95" i="11"/>
  <c r="M95" i="11" s="1"/>
  <c r="Y85" i="11"/>
  <c r="M85" i="11" s="1"/>
  <c r="Y171" i="11"/>
  <c r="M171" i="11" s="1"/>
  <c r="Y91" i="11"/>
  <c r="M91" i="11" s="1"/>
  <c r="Y89" i="11"/>
  <c r="M89" i="11" s="1"/>
  <c r="X167" i="20"/>
  <c r="Y97" i="11"/>
  <c r="M97" i="11" s="1"/>
  <c r="Y101" i="11"/>
  <c r="M101" i="11" s="1"/>
  <c r="Y99" i="11"/>
  <c r="M99" i="11" s="1"/>
  <c r="X95" i="20"/>
  <c r="X91" i="20"/>
  <c r="X111" i="18"/>
  <c r="X32" i="18" s="1"/>
  <c r="X171" i="20"/>
  <c r="X139" i="11"/>
  <c r="X131" i="15"/>
  <c r="X315" i="15" s="1"/>
  <c r="X131" i="13"/>
  <c r="X141" i="13" s="1"/>
  <c r="X131" i="3"/>
  <c r="X355" i="3" s="1"/>
  <c r="Y161" i="15"/>
  <c r="M22" i="15"/>
  <c r="X127" i="15"/>
  <c r="X311" i="15" s="1"/>
  <c r="Y36" i="3"/>
  <c r="Y40" i="3"/>
  <c r="Y167" i="3"/>
  <c r="Y42" i="3"/>
  <c r="Y171" i="3"/>
  <c r="Y38" i="3"/>
  <c r="M232" i="2"/>
  <c r="Y87" i="15"/>
  <c r="M87" i="15" s="1"/>
  <c r="Y91" i="15"/>
  <c r="M91" i="15" s="1"/>
  <c r="Y89" i="15"/>
  <c r="M89" i="15" s="1"/>
  <c r="Y85" i="15"/>
  <c r="M85" i="15" s="1"/>
  <c r="M311" i="14"/>
  <c r="Y157" i="11"/>
  <c r="Y133" i="11"/>
  <c r="Y129" i="11"/>
  <c r="M18" i="11"/>
  <c r="X107" i="18"/>
  <c r="X60" i="20"/>
  <c r="X353" i="3"/>
  <c r="W315" i="13"/>
  <c r="X169" i="13"/>
  <c r="X181" i="19"/>
  <c r="X38" i="20"/>
  <c r="X129" i="20"/>
  <c r="X133" i="20"/>
  <c r="M157" i="18"/>
  <c r="Y155" i="15"/>
  <c r="M16" i="15"/>
  <c r="X30" i="11"/>
  <c r="X258" i="19"/>
  <c r="W198" i="19"/>
  <c r="X109" i="19"/>
  <c r="X30" i="19" s="1"/>
  <c r="X109" i="18"/>
  <c r="X30" i="18" s="1"/>
  <c r="Y95" i="17"/>
  <c r="M95" i="17" s="1"/>
  <c r="M105" i="17" s="1"/>
  <c r="Y38" i="15"/>
  <c r="Y171" i="15"/>
  <c r="M171" i="15" s="1"/>
  <c r="Y36" i="15"/>
  <c r="Y42" i="15"/>
  <c r="Y167" i="15"/>
  <c r="M167" i="15" s="1"/>
  <c r="Y40" i="15"/>
  <c r="M157" i="14"/>
  <c r="X87" i="20"/>
  <c r="W315" i="11"/>
  <c r="X169" i="11"/>
  <c r="X177" i="3"/>
  <c r="X157" i="20"/>
  <c r="Y109" i="11"/>
  <c r="M109" i="11" s="1"/>
  <c r="Y165" i="11"/>
  <c r="X32" i="3"/>
  <c r="Y157" i="15"/>
  <c r="Y129" i="15"/>
  <c r="Y133" i="15"/>
  <c r="M18" i="15"/>
  <c r="Y256" i="13"/>
  <c r="X196" i="13"/>
  <c r="Y260" i="18"/>
  <c r="X200" i="18"/>
  <c r="M161" i="18"/>
  <c r="W200" i="15"/>
  <c r="X260" i="15"/>
  <c r="Y258" i="15"/>
  <c r="X198" i="15"/>
  <c r="X127" i="3"/>
  <c r="X351" i="3" s="1"/>
  <c r="X165" i="11"/>
  <c r="X175" i="11" s="1"/>
  <c r="X62" i="20"/>
  <c r="W355" i="3"/>
  <c r="X169" i="3"/>
  <c r="X169" i="20" s="1"/>
  <c r="X107" i="19"/>
  <c r="X28" i="19" s="1"/>
  <c r="Y95" i="3"/>
  <c r="Y99" i="3"/>
  <c r="Y101" i="3"/>
  <c r="Y97" i="3"/>
  <c r="M404" i="2"/>
  <c r="X181" i="18"/>
  <c r="M36" i="11"/>
  <c r="X28" i="15"/>
  <c r="X139" i="15" s="1"/>
  <c r="X89" i="20"/>
  <c r="Y161" i="13"/>
  <c r="M22" i="13"/>
  <c r="X111" i="19"/>
  <c r="X32" i="19" s="1"/>
  <c r="X311" i="11"/>
  <c r="Y95" i="13"/>
  <c r="M95" i="13" s="1"/>
  <c r="Y99" i="13"/>
  <c r="M99" i="13" s="1"/>
  <c r="Y97" i="13"/>
  <c r="M97" i="13" s="1"/>
  <c r="Y101" i="13"/>
  <c r="M101" i="13" s="1"/>
  <c r="M329" i="12"/>
  <c r="Y111" i="11"/>
  <c r="M111" i="11" s="1"/>
  <c r="X155" i="20"/>
  <c r="X179" i="19"/>
  <c r="X127" i="13"/>
  <c r="X311" i="13" s="1"/>
  <c r="Y161" i="11"/>
  <c r="M22" i="11"/>
  <c r="Y258" i="19"/>
  <c r="X198" i="19"/>
  <c r="Y157" i="13"/>
  <c r="Y133" i="13"/>
  <c r="Y129" i="13"/>
  <c r="M18" i="13"/>
  <c r="W131" i="20"/>
  <c r="M159" i="18"/>
  <c r="X159" i="20"/>
  <c r="Y262" i="15"/>
  <c r="X202" i="15"/>
  <c r="Y262" i="11"/>
  <c r="X202" i="11"/>
  <c r="X58" i="20"/>
  <c r="Y171" i="13"/>
  <c r="M171" i="13" s="1"/>
  <c r="Y42" i="13"/>
  <c r="Y38" i="13"/>
  <c r="Y167" i="13"/>
  <c r="M167" i="13" s="1"/>
  <c r="Y169" i="13"/>
  <c r="Y40" i="13"/>
  <c r="Y36" i="13"/>
  <c r="M157" i="12"/>
  <c r="X56" i="20"/>
  <c r="Y258" i="13"/>
  <c r="X198" i="13"/>
  <c r="W179" i="3"/>
  <c r="Y159" i="15"/>
  <c r="M20" i="15"/>
  <c r="W169" i="18"/>
  <c r="W315" i="15"/>
  <c r="X169" i="15"/>
  <c r="Y91" i="3"/>
  <c r="Y87" i="3"/>
  <c r="Y85" i="3"/>
  <c r="Y89" i="3"/>
  <c r="M386" i="2"/>
  <c r="X99" i="20"/>
  <c r="Y155" i="11"/>
  <c r="M16" i="11"/>
  <c r="X181" i="3"/>
  <c r="X161" i="20"/>
  <c r="Y155" i="13"/>
  <c r="M16" i="13"/>
  <c r="X293" i="13"/>
  <c r="X32" i="15"/>
  <c r="Y85" i="13"/>
  <c r="M85" i="13" s="1"/>
  <c r="Y87" i="13"/>
  <c r="M87" i="13" s="1"/>
  <c r="Y89" i="13"/>
  <c r="M89" i="13" s="1"/>
  <c r="Y91" i="13"/>
  <c r="M91" i="13" s="1"/>
  <c r="M311" i="12"/>
  <c r="X99" i="17"/>
  <c r="X26" i="18"/>
  <c r="Y256" i="15"/>
  <c r="X196" i="15"/>
  <c r="X26" i="19"/>
  <c r="Y107" i="11"/>
  <c r="M107" i="11" s="1"/>
  <c r="X177" i="18"/>
  <c r="X258" i="20"/>
  <c r="W198" i="20"/>
  <c r="Y16" i="3"/>
  <c r="Y85" i="19" s="1"/>
  <c r="M85" i="19" s="1"/>
  <c r="Y22" i="3"/>
  <c r="Y101" i="18" s="1"/>
  <c r="M101" i="18" s="1"/>
  <c r="Y18" i="3"/>
  <c r="Y20" i="3"/>
  <c r="Y89" i="19" s="1"/>
  <c r="M89" i="19" s="1"/>
  <c r="M182" i="2"/>
  <c r="Y95" i="15"/>
  <c r="M95" i="15" s="1"/>
  <c r="Y97" i="15"/>
  <c r="M97" i="15" s="1"/>
  <c r="Y101" i="15"/>
  <c r="M101" i="15" s="1"/>
  <c r="Y99" i="15"/>
  <c r="M99" i="15" s="1"/>
  <c r="M329" i="14"/>
  <c r="X40" i="20"/>
  <c r="X85" i="20"/>
  <c r="X101" i="20"/>
  <c r="Y159" i="11"/>
  <c r="M20" i="11"/>
  <c r="X293" i="15"/>
  <c r="Y159" i="13"/>
  <c r="M20" i="13"/>
  <c r="Y262" i="13"/>
  <c r="X202" i="13"/>
  <c r="X32" i="13"/>
  <c r="X357" i="3"/>
  <c r="W200" i="13"/>
  <c r="X260" i="13"/>
  <c r="R97" i="17"/>
  <c r="AJ109" i="1"/>
  <c r="AJ127" i="1" s="1"/>
  <c r="AJ26" i="1"/>
  <c r="AJ102" i="1"/>
  <c r="AJ75" i="1"/>
  <c r="AK1" i="1"/>
  <c r="AJ78" i="1"/>
  <c r="AJ99" i="1" s="1"/>
  <c r="AK8" i="1" l="1"/>
  <c r="Y26" i="11"/>
  <c r="Y169" i="15"/>
  <c r="M169" i="15" s="1"/>
  <c r="Y165" i="15"/>
  <c r="Y28" i="11"/>
  <c r="Y139" i="11" s="1"/>
  <c r="Y165" i="13"/>
  <c r="X137" i="13"/>
  <c r="Y169" i="3"/>
  <c r="M169" i="3" s="1"/>
  <c r="Y99" i="17"/>
  <c r="M99" i="17" s="1"/>
  <c r="M109" i="17" s="1"/>
  <c r="X141" i="15"/>
  <c r="X137" i="15"/>
  <c r="Y85" i="18"/>
  <c r="M85" i="18" s="1"/>
  <c r="X107" i="20"/>
  <c r="X131" i="19"/>
  <c r="Y157" i="3"/>
  <c r="Y18" i="20"/>
  <c r="Y129" i="3"/>
  <c r="Y133" i="3"/>
  <c r="Y58" i="19"/>
  <c r="M58" i="19" s="1"/>
  <c r="Y58" i="18"/>
  <c r="M18" i="3"/>
  <c r="Y161" i="3"/>
  <c r="Y22" i="20"/>
  <c r="Y62" i="18"/>
  <c r="Y62" i="19"/>
  <c r="M62" i="19" s="1"/>
  <c r="M22" i="3"/>
  <c r="W179" i="18"/>
  <c r="X300" i="3"/>
  <c r="W335" i="3"/>
  <c r="W200" i="3"/>
  <c r="Y155" i="3"/>
  <c r="Y16" i="20"/>
  <c r="Y56" i="19"/>
  <c r="M56" i="19" s="1"/>
  <c r="Y56" i="18"/>
  <c r="M16" i="3"/>
  <c r="Y175" i="11"/>
  <c r="Y91" i="19"/>
  <c r="M91" i="19" s="1"/>
  <c r="M87" i="3"/>
  <c r="Y109" i="13"/>
  <c r="M109" i="13" s="1"/>
  <c r="M40" i="13"/>
  <c r="X179" i="20"/>
  <c r="Y313" i="13"/>
  <c r="M129" i="13"/>
  <c r="Y97" i="19"/>
  <c r="M97" i="19" s="1"/>
  <c r="M101" i="3"/>
  <c r="Y107" i="15"/>
  <c r="M107" i="15" s="1"/>
  <c r="M38" i="15"/>
  <c r="X111" i="20"/>
  <c r="M169" i="13"/>
  <c r="X179" i="13"/>
  <c r="Y177" i="11"/>
  <c r="M157" i="11"/>
  <c r="Y171" i="18"/>
  <c r="Y42" i="18"/>
  <c r="M171" i="3"/>
  <c r="M85" i="3"/>
  <c r="Y260" i="19"/>
  <c r="X200" i="19"/>
  <c r="M159" i="11"/>
  <c r="Y87" i="19"/>
  <c r="M87" i="19" s="1"/>
  <c r="M91" i="3"/>
  <c r="X179" i="3"/>
  <c r="Y317" i="13"/>
  <c r="M133" i="13"/>
  <c r="Y181" i="11"/>
  <c r="M161" i="11"/>
  <c r="Y95" i="18"/>
  <c r="M95" i="18" s="1"/>
  <c r="M99" i="3"/>
  <c r="Y262" i="19"/>
  <c r="X202" i="19"/>
  <c r="Y167" i="19"/>
  <c r="Y36" i="18"/>
  <c r="Y111" i="3"/>
  <c r="Y32" i="3" s="1"/>
  <c r="M42" i="3"/>
  <c r="X179" i="15"/>
  <c r="Y177" i="13"/>
  <c r="Y293" i="13" s="1"/>
  <c r="M157" i="13"/>
  <c r="M95" i="3"/>
  <c r="Y317" i="15"/>
  <c r="M133" i="15"/>
  <c r="Y175" i="15"/>
  <c r="Y171" i="19"/>
  <c r="Y40" i="19"/>
  <c r="M167" i="3"/>
  <c r="X137" i="3"/>
  <c r="X315" i="13"/>
  <c r="Y179" i="13"/>
  <c r="M159" i="13"/>
  <c r="Y32" i="11"/>
  <c r="Y30" i="11"/>
  <c r="M30" i="11" s="1"/>
  <c r="Y109" i="15"/>
  <c r="M109" i="15" s="1"/>
  <c r="M40" i="15"/>
  <c r="X28" i="18"/>
  <c r="Y38" i="19"/>
  <c r="Y109" i="3"/>
  <c r="Y30" i="3" s="1"/>
  <c r="M30" i="3" s="1"/>
  <c r="M40" i="3"/>
  <c r="X181" i="20"/>
  <c r="Y87" i="18"/>
  <c r="M87" i="18" s="1"/>
  <c r="Y107" i="13"/>
  <c r="M107" i="13" s="1"/>
  <c r="M38" i="13"/>
  <c r="Y181" i="13"/>
  <c r="M161" i="13"/>
  <c r="Y99" i="18"/>
  <c r="M99" i="18" s="1"/>
  <c r="Y313" i="15"/>
  <c r="M129" i="15"/>
  <c r="X202" i="3"/>
  <c r="Y302" i="3"/>
  <c r="X337" i="3"/>
  <c r="Y91" i="18"/>
  <c r="M91" i="18" s="1"/>
  <c r="Y179" i="15"/>
  <c r="M159" i="15"/>
  <c r="Y111" i="13"/>
  <c r="M111" i="13" s="1"/>
  <c r="M42" i="13"/>
  <c r="Y262" i="18"/>
  <c r="X202" i="18"/>
  <c r="Y101" i="19"/>
  <c r="M101" i="19" s="1"/>
  <c r="Y256" i="11"/>
  <c r="X196" i="11"/>
  <c r="Y177" i="15"/>
  <c r="Y293" i="15" s="1"/>
  <c r="M157" i="15"/>
  <c r="Y38" i="18"/>
  <c r="X143" i="13"/>
  <c r="Y159" i="3"/>
  <c r="Y20" i="20"/>
  <c r="Y60" i="19"/>
  <c r="M60" i="19" s="1"/>
  <c r="Y60" i="18"/>
  <c r="M20" i="3"/>
  <c r="Y258" i="18"/>
  <c r="X198" i="18"/>
  <c r="Y97" i="18"/>
  <c r="M97" i="18" s="1"/>
  <c r="X177" i="20"/>
  <c r="Y111" i="15"/>
  <c r="M111" i="15" s="1"/>
  <c r="M42" i="15"/>
  <c r="X28" i="20"/>
  <c r="Y313" i="11"/>
  <c r="M129" i="11"/>
  <c r="Y167" i="18"/>
  <c r="Y36" i="19"/>
  <c r="Y26" i="3"/>
  <c r="Y127" i="3" s="1"/>
  <c r="M36" i="3"/>
  <c r="Y181" i="15"/>
  <c r="M161" i="15"/>
  <c r="X26" i="20"/>
  <c r="Y175" i="13"/>
  <c r="Y89" i="18"/>
  <c r="M89" i="18" s="1"/>
  <c r="M89" i="3"/>
  <c r="W169" i="20"/>
  <c r="Y26" i="13"/>
  <c r="M36" i="13"/>
  <c r="Y95" i="19"/>
  <c r="M95" i="19" s="1"/>
  <c r="X143" i="3"/>
  <c r="X198" i="3"/>
  <c r="Y298" i="3"/>
  <c r="X333" i="3"/>
  <c r="X179" i="11"/>
  <c r="Y26" i="15"/>
  <c r="M36" i="15"/>
  <c r="Y317" i="11"/>
  <c r="M133" i="11"/>
  <c r="Y40" i="18"/>
  <c r="Y165" i="3"/>
  <c r="X141" i="3"/>
  <c r="X143" i="15"/>
  <c r="Y99" i="19"/>
  <c r="M99" i="19" s="1"/>
  <c r="M97" i="3"/>
  <c r="X131" i="18"/>
  <c r="Y169" i="18" s="1"/>
  <c r="X131" i="11"/>
  <c r="X141" i="11" s="1"/>
  <c r="X109" i="20"/>
  <c r="X30" i="20" s="1"/>
  <c r="Y42" i="19"/>
  <c r="Y107" i="3"/>
  <c r="M38" i="3"/>
  <c r="S97" i="17"/>
  <c r="AK109" i="1"/>
  <c r="AK127" i="1" s="1"/>
  <c r="AK26" i="1"/>
  <c r="AK75" i="1" s="1"/>
  <c r="AK102" i="1"/>
  <c r="AL1" i="1"/>
  <c r="AL8" i="1" s="1"/>
  <c r="AK78" i="1"/>
  <c r="AK99" i="1" s="1"/>
  <c r="M26" i="11" l="1"/>
  <c r="Y127" i="11"/>
  <c r="Y85" i="20"/>
  <c r="M85" i="20" s="1"/>
  <c r="Y143" i="3"/>
  <c r="Y89" i="20"/>
  <c r="M89" i="20" s="1"/>
  <c r="M28" i="11"/>
  <c r="Y32" i="15"/>
  <c r="Y143" i="15" s="1"/>
  <c r="M32" i="3"/>
  <c r="Y351" i="3"/>
  <c r="Y42" i="20"/>
  <c r="M42" i="20" s="1"/>
  <c r="Y179" i="18"/>
  <c r="M179" i="18" s="1"/>
  <c r="M169" i="18"/>
  <c r="Y260" i="11"/>
  <c r="X200" i="11"/>
  <c r="X295" i="11"/>
  <c r="Y26" i="19"/>
  <c r="M36" i="19"/>
  <c r="Y87" i="20"/>
  <c r="M87" i="20" s="1"/>
  <c r="Y58" i="20"/>
  <c r="M58" i="20" s="1"/>
  <c r="M58" i="18"/>
  <c r="M109" i="3"/>
  <c r="Y30" i="15"/>
  <c r="Y28" i="15"/>
  <c r="Y137" i="3"/>
  <c r="Y260" i="15"/>
  <c r="X200" i="15"/>
  <c r="M179" i="15"/>
  <c r="X295" i="15"/>
  <c r="Y295" i="15" s="1"/>
  <c r="Y177" i="19"/>
  <c r="M167" i="19"/>
  <c r="M171" i="18"/>
  <c r="Y181" i="18"/>
  <c r="Y175" i="3"/>
  <c r="Y155" i="20"/>
  <c r="Y109" i="18"/>
  <c r="M109" i="18" s="1"/>
  <c r="M40" i="18"/>
  <c r="Y177" i="18"/>
  <c r="M167" i="18"/>
  <c r="Y262" i="20"/>
  <c r="X202" i="20"/>
  <c r="Y97" i="20"/>
  <c r="M97" i="20" s="1"/>
  <c r="Y131" i="3"/>
  <c r="Y141" i="3" s="1"/>
  <c r="Z258" i="15"/>
  <c r="Y198" i="15"/>
  <c r="M198" i="15" s="1"/>
  <c r="M177" i="15"/>
  <c r="Y107" i="19"/>
  <c r="M107" i="19" s="1"/>
  <c r="M38" i="19"/>
  <c r="Y131" i="11"/>
  <c r="Y315" i="11" s="1"/>
  <c r="Y167" i="20"/>
  <c r="M167" i="20" s="1"/>
  <c r="Z262" i="11"/>
  <c r="Y202" i="11"/>
  <c r="M202" i="11" s="1"/>
  <c r="M181" i="11"/>
  <c r="Y297" i="11"/>
  <c r="Z258" i="11"/>
  <c r="Y198" i="11"/>
  <c r="M198" i="11" s="1"/>
  <c r="M177" i="11"/>
  <c r="Y293" i="11"/>
  <c r="Y260" i="20"/>
  <c r="X200" i="20"/>
  <c r="Z256" i="11"/>
  <c r="Y196" i="11"/>
  <c r="Y357" i="3"/>
  <c r="M133" i="3"/>
  <c r="X131" i="20"/>
  <c r="Z256" i="13"/>
  <c r="Y196" i="13"/>
  <c r="M26" i="13"/>
  <c r="Y127" i="13"/>
  <c r="Y311" i="13" s="1"/>
  <c r="Y258" i="20"/>
  <c r="X198" i="20"/>
  <c r="Z262" i="13"/>
  <c r="Y202" i="13"/>
  <c r="M202" i="13" s="1"/>
  <c r="Y297" i="13"/>
  <c r="M181" i="13"/>
  <c r="M32" i="11"/>
  <c r="Y143" i="11"/>
  <c r="Y109" i="19"/>
  <c r="M109" i="19" s="1"/>
  <c r="M40" i="19"/>
  <c r="Y95" i="20"/>
  <c r="M95" i="20" s="1"/>
  <c r="Y260" i="13"/>
  <c r="X200" i="13"/>
  <c r="X295" i="13"/>
  <c r="Y295" i="13" s="1"/>
  <c r="M179" i="13"/>
  <c r="Y101" i="20"/>
  <c r="M101" i="20" s="1"/>
  <c r="Y62" i="20"/>
  <c r="M62" i="20" s="1"/>
  <c r="M62" i="18"/>
  <c r="Y353" i="3"/>
  <c r="M129" i="3"/>
  <c r="Y179" i="3"/>
  <c r="Y159" i="20"/>
  <c r="M159" i="3"/>
  <c r="Y107" i="18"/>
  <c r="M107" i="18" s="1"/>
  <c r="M38" i="18"/>
  <c r="Z260" i="15"/>
  <c r="Y200" i="15"/>
  <c r="Y38" i="20"/>
  <c r="X315" i="11"/>
  <c r="Y169" i="11"/>
  <c r="W179" i="20"/>
  <c r="Z262" i="15"/>
  <c r="Y202" i="15"/>
  <c r="M202" i="15" s="1"/>
  <c r="M181" i="15"/>
  <c r="Y297" i="15"/>
  <c r="Y32" i="13"/>
  <c r="Y181" i="19"/>
  <c r="M171" i="19"/>
  <c r="Y56" i="20"/>
  <c r="M56" i="20" s="1"/>
  <c r="M56" i="18"/>
  <c r="X335" i="3"/>
  <c r="M22" i="20"/>
  <c r="Y129" i="20"/>
  <c r="M129" i="20" s="1"/>
  <c r="Y133" i="20"/>
  <c r="M133" i="20" s="1"/>
  <c r="M18" i="20"/>
  <c r="Y169" i="19"/>
  <c r="Y60" i="20"/>
  <c r="M60" i="20" s="1"/>
  <c r="M60" i="18"/>
  <c r="Z260" i="13"/>
  <c r="Y200" i="13"/>
  <c r="Z258" i="13"/>
  <c r="Y198" i="13"/>
  <c r="M198" i="13" s="1"/>
  <c r="M177" i="13"/>
  <c r="M111" i="3"/>
  <c r="Y300" i="3"/>
  <c r="X200" i="3"/>
  <c r="Y30" i="13"/>
  <c r="Y181" i="3"/>
  <c r="Y337" i="3" s="1"/>
  <c r="Y161" i="20"/>
  <c r="M161" i="3"/>
  <c r="Y28" i="13"/>
  <c r="Z256" i="15"/>
  <c r="Y196" i="15"/>
  <c r="Y171" i="20"/>
  <c r="M171" i="20" s="1"/>
  <c r="M16" i="20"/>
  <c r="Y177" i="3"/>
  <c r="Y157" i="20"/>
  <c r="M157" i="3"/>
  <c r="M107" i="3"/>
  <c r="Y28" i="3"/>
  <c r="Y36" i="20"/>
  <c r="Y111" i="19"/>
  <c r="M111" i="19" s="1"/>
  <c r="M42" i="19"/>
  <c r="M26" i="15"/>
  <c r="Y127" i="15"/>
  <c r="Y311" i="15" s="1"/>
  <c r="M20" i="20"/>
  <c r="Y40" i="20"/>
  <c r="Y26" i="18"/>
  <c r="M36" i="18"/>
  <c r="Y99" i="20"/>
  <c r="M99" i="20" s="1"/>
  <c r="Y91" i="20"/>
  <c r="M91" i="20" s="1"/>
  <c r="Y111" i="18"/>
  <c r="M111" i="18" s="1"/>
  <c r="M42" i="18"/>
  <c r="X260" i="18"/>
  <c r="W200" i="18"/>
  <c r="X32" i="20"/>
  <c r="T97" i="17"/>
  <c r="U97" i="17" s="1"/>
  <c r="V97" i="17" s="1"/>
  <c r="AL109" i="1"/>
  <c r="AL127" i="1" s="1"/>
  <c r="AL26" i="1"/>
  <c r="AL75" i="1" s="1"/>
  <c r="AL102" i="1"/>
  <c r="AM1" i="1"/>
  <c r="AM8" i="1" s="1"/>
  <c r="AL78" i="1"/>
  <c r="AL99" i="1" s="1"/>
  <c r="Y311" i="11" l="1"/>
  <c r="Y137" i="11"/>
  <c r="Y137" i="13"/>
  <c r="M32" i="15"/>
  <c r="Y30" i="18"/>
  <c r="Y131" i="18" s="1"/>
  <c r="M131" i="18" s="1"/>
  <c r="Y30" i="19"/>
  <c r="Y131" i="19" s="1"/>
  <c r="M131" i="19" s="1"/>
  <c r="M131" i="11"/>
  <c r="Y137" i="15"/>
  <c r="Y335" i="3"/>
  <c r="M30" i="13"/>
  <c r="Y131" i="13"/>
  <c r="Y141" i="13" s="1"/>
  <c r="Y179" i="19"/>
  <c r="M169" i="19"/>
  <c r="Y28" i="20"/>
  <c r="M38" i="20"/>
  <c r="M159" i="20"/>
  <c r="Y28" i="19"/>
  <c r="M200" i="15"/>
  <c r="Y107" i="20"/>
  <c r="M107" i="20" s="1"/>
  <c r="Y200" i="3"/>
  <c r="M200" i="3" s="1"/>
  <c r="Z300" i="3"/>
  <c r="Y196" i="3"/>
  <c r="Z296" i="3"/>
  <c r="Y32" i="19"/>
  <c r="M200" i="13"/>
  <c r="Z262" i="18"/>
  <c r="M262" i="18" s="1"/>
  <c r="Y202" i="18"/>
  <c r="M202" i="18" s="1"/>
  <c r="M181" i="18"/>
  <c r="Y111" i="20"/>
  <c r="M111" i="20" s="1"/>
  <c r="M40" i="20"/>
  <c r="Y139" i="13"/>
  <c r="M28" i="13"/>
  <c r="Z262" i="19"/>
  <c r="M262" i="19" s="1"/>
  <c r="Y202" i="19"/>
  <c r="M202" i="19" s="1"/>
  <c r="M181" i="19"/>
  <c r="X260" i="20"/>
  <c r="W200" i="20"/>
  <c r="Z258" i="18"/>
  <c r="M258" i="18" s="1"/>
  <c r="Y198" i="18"/>
  <c r="M198" i="18" s="1"/>
  <c r="M177" i="18"/>
  <c r="M28" i="15"/>
  <c r="Y139" i="15"/>
  <c r="M179" i="3"/>
  <c r="M28" i="3"/>
  <c r="Y139" i="3"/>
  <c r="Y32" i="18"/>
  <c r="W97" i="17"/>
  <c r="X97" i="17" s="1"/>
  <c r="Y97" i="17" s="1"/>
  <c r="Y177" i="20"/>
  <c r="M157" i="20"/>
  <c r="Y26" i="20"/>
  <c r="M36" i="20"/>
  <c r="Z298" i="3"/>
  <c r="Y198" i="3"/>
  <c r="M198" i="3" s="1"/>
  <c r="M177" i="3"/>
  <c r="Y333" i="3"/>
  <c r="M26" i="19"/>
  <c r="Z258" i="19"/>
  <c r="M258" i="19" s="1"/>
  <c r="Y198" i="19"/>
  <c r="M198" i="19" s="1"/>
  <c r="M177" i="19"/>
  <c r="M30" i="15"/>
  <c r="Y131" i="15"/>
  <c r="Y141" i="15" s="1"/>
  <c r="Y143" i="13"/>
  <c r="M32" i="13"/>
  <c r="Y28" i="18"/>
  <c r="Y141" i="11"/>
  <c r="Y169" i="20"/>
  <c r="M169" i="20" s="1"/>
  <c r="Y179" i="11"/>
  <c r="Y295" i="11" s="1"/>
  <c r="M169" i="11"/>
  <c r="Y181" i="20"/>
  <c r="M161" i="20"/>
  <c r="M26" i="18"/>
  <c r="Y202" i="3"/>
  <c r="M202" i="3" s="1"/>
  <c r="Z302" i="3"/>
  <c r="M181" i="3"/>
  <c r="Y355" i="3"/>
  <c r="M131" i="3"/>
  <c r="Y109" i="20"/>
  <c r="M109" i="20" s="1"/>
  <c r="Z260" i="18"/>
  <c r="M260" i="18" s="1"/>
  <c r="Y200" i="18"/>
  <c r="M200" i="18" s="1"/>
  <c r="AM109" i="1"/>
  <c r="AM127" i="1" s="1"/>
  <c r="M127" i="1" s="1"/>
  <c r="AM26" i="1"/>
  <c r="M27" i="1" s="1"/>
  <c r="AM102" i="1"/>
  <c r="M102" i="1" s="1"/>
  <c r="AM78" i="1"/>
  <c r="P450" i="2" l="1"/>
  <c r="W375" i="10"/>
  <c r="W374" i="10" s="1"/>
  <c r="W375" i="12"/>
  <c r="W374" i="12" s="1"/>
  <c r="W375" i="14"/>
  <c r="W374" i="14" s="1"/>
  <c r="AM75" i="1"/>
  <c r="M75" i="1" s="1"/>
  <c r="M76" i="1" s="1"/>
  <c r="M30" i="18"/>
  <c r="Y32" i="20"/>
  <c r="M32" i="20" s="1"/>
  <c r="M30" i="19"/>
  <c r="M97" i="17"/>
  <c r="M107" i="17" s="1"/>
  <c r="M28" i="18"/>
  <c r="M218" i="19"/>
  <c r="M208" i="19"/>
  <c r="Y179" i="20"/>
  <c r="M32" i="18"/>
  <c r="M218" i="18"/>
  <c r="M208" i="18"/>
  <c r="M28" i="20"/>
  <c r="Z262" i="20"/>
  <c r="M262" i="20" s="1"/>
  <c r="Y202" i="20"/>
  <c r="M202" i="20" s="1"/>
  <c r="M181" i="20"/>
  <c r="M28" i="19"/>
  <c r="M212" i="18"/>
  <c r="P242" i="18" s="1"/>
  <c r="M222" i="18"/>
  <c r="Y315" i="15"/>
  <c r="M131" i="15"/>
  <c r="Z260" i="19"/>
  <c r="M260" i="19" s="1"/>
  <c r="Y200" i="19"/>
  <c r="M200" i="19" s="1"/>
  <c r="M179" i="19"/>
  <c r="Z260" i="11"/>
  <c r="Y200" i="11"/>
  <c r="M200" i="11" s="1"/>
  <c r="M179" i="11"/>
  <c r="Y30" i="20"/>
  <c r="Y315" i="13"/>
  <c r="M131" i="13"/>
  <c r="M220" i="18"/>
  <c r="M210" i="18"/>
  <c r="M26" i="20"/>
  <c r="Z258" i="20"/>
  <c r="M258" i="20" s="1"/>
  <c r="Y198" i="20"/>
  <c r="M198" i="20" s="1"/>
  <c r="M177" i="20"/>
  <c r="M222" i="19"/>
  <c r="M212" i="19"/>
  <c r="P242" i="19" s="1"/>
  <c r="M32" i="19"/>
  <c r="P382" i="14"/>
  <c r="P379" i="14"/>
  <c r="P380" i="14"/>
  <c r="P384" i="12"/>
  <c r="P380" i="12"/>
  <c r="P376" i="12"/>
  <c r="P375" i="14"/>
  <c r="P384" i="14"/>
  <c r="P386" i="14"/>
  <c r="P383" i="12"/>
  <c r="P379" i="12"/>
  <c r="P383" i="14"/>
  <c r="P386" i="12"/>
  <c r="P375" i="12"/>
  <c r="P385" i="14"/>
  <c r="P382" i="12"/>
  <c r="P378" i="12"/>
  <c r="P381" i="14"/>
  <c r="P376" i="14"/>
  <c r="P381" i="12"/>
  <c r="P377" i="12"/>
  <c r="P378" i="14"/>
  <c r="P385" i="12"/>
  <c r="P377" i="14"/>
  <c r="P384" i="10"/>
  <c r="P382" i="10"/>
  <c r="P375" i="10"/>
  <c r="P385" i="10"/>
  <c r="Q376" i="14"/>
  <c r="Q383" i="14"/>
  <c r="Q381" i="12"/>
  <c r="Q382" i="12"/>
  <c r="Q380" i="12"/>
  <c r="Q379" i="10"/>
  <c r="Q386" i="10"/>
  <c r="P377" i="10"/>
  <c r="P380" i="10"/>
  <c r="P376" i="10"/>
  <c r="P383" i="10"/>
  <c r="P381" i="10"/>
  <c r="P378" i="10"/>
  <c r="Q385" i="14"/>
  <c r="Q379" i="14"/>
  <c r="Q386" i="14"/>
  <c r="Q376" i="12"/>
  <c r="Q375" i="12"/>
  <c r="Q377" i="12"/>
  <c r="Q380" i="10"/>
  <c r="Q381" i="10"/>
  <c r="Q385" i="10"/>
  <c r="P379" i="10"/>
  <c r="Q382" i="14"/>
  <c r="Q379" i="12"/>
  <c r="Q383" i="12"/>
  <c r="Q384" i="12"/>
  <c r="Q384" i="10"/>
  <c r="P386" i="10"/>
  <c r="Q377" i="14"/>
  <c r="Q380" i="14"/>
  <c r="Q378" i="14"/>
  <c r="Q386" i="12"/>
  <c r="Q378" i="12"/>
  <c r="Q376" i="10"/>
  <c r="Q383" i="10"/>
  <c r="Q382" i="10"/>
  <c r="Q375" i="10"/>
  <c r="Q377" i="10"/>
  <c r="Q381" i="14"/>
  <c r="Q384" i="14"/>
  <c r="Q375" i="14"/>
  <c r="Q385" i="12"/>
  <c r="Q378" i="10"/>
  <c r="R385" i="10"/>
  <c r="R376" i="12"/>
  <c r="R385" i="12"/>
  <c r="R381" i="12"/>
  <c r="R379" i="10"/>
  <c r="R384" i="10"/>
  <c r="R378" i="12"/>
  <c r="R380" i="12"/>
  <c r="R384" i="12"/>
  <c r="R380" i="10"/>
  <c r="R383" i="10"/>
  <c r="R382" i="12"/>
  <c r="R383" i="12"/>
  <c r="R386" i="12"/>
  <c r="R377" i="12"/>
  <c r="R375" i="12"/>
  <c r="R375" i="10"/>
  <c r="R377" i="10"/>
  <c r="R378" i="10"/>
  <c r="R386" i="10"/>
  <c r="R376" i="10"/>
  <c r="R381" i="10"/>
  <c r="R385" i="14"/>
  <c r="R380" i="14"/>
  <c r="R384" i="14"/>
  <c r="R378" i="14"/>
  <c r="R376" i="14"/>
  <c r="R383" i="14"/>
  <c r="R379" i="12"/>
  <c r="S378" i="12"/>
  <c r="R382" i="10"/>
  <c r="R379" i="14"/>
  <c r="R382" i="14"/>
  <c r="R377" i="14"/>
  <c r="S386" i="12"/>
  <c r="S376" i="14"/>
  <c r="S383" i="12"/>
  <c r="S377" i="10"/>
  <c r="S375" i="12"/>
  <c r="R386" i="14"/>
  <c r="S377" i="14"/>
  <c r="S378" i="14"/>
  <c r="S375" i="14"/>
  <c r="S380" i="14"/>
  <c r="S377" i="12"/>
  <c r="S386" i="14"/>
  <c r="S385" i="14"/>
  <c r="S383" i="14"/>
  <c r="S382" i="14"/>
  <c r="S385" i="12"/>
  <c r="S379" i="12"/>
  <c r="S380" i="12"/>
  <c r="S383" i="10"/>
  <c r="S382" i="10"/>
  <c r="S376" i="10"/>
  <c r="S386" i="10"/>
  <c r="S384" i="12"/>
  <c r="S380" i="10"/>
  <c r="S385" i="10"/>
  <c r="S384" i="10"/>
  <c r="S378" i="10"/>
  <c r="R381" i="14"/>
  <c r="R375" i="14"/>
  <c r="S382" i="12"/>
  <c r="S381" i="14"/>
  <c r="S379" i="14"/>
  <c r="S384" i="14"/>
  <c r="S381" i="12"/>
  <c r="S376" i="12"/>
  <c r="S381" i="10"/>
  <c r="S379" i="10"/>
  <c r="S375" i="10"/>
  <c r="T382" i="14"/>
  <c r="T378" i="14"/>
  <c r="T385" i="14"/>
  <c r="T385" i="12"/>
  <c r="T382" i="12"/>
  <c r="T379" i="12"/>
  <c r="T383" i="10"/>
  <c r="T384" i="10"/>
  <c r="T381" i="10"/>
  <c r="T378" i="10"/>
  <c r="T379" i="10"/>
  <c r="T383" i="14"/>
  <c r="T386" i="14"/>
  <c r="T380" i="14"/>
  <c r="T376" i="10"/>
  <c r="T385" i="10"/>
  <c r="T382" i="10"/>
  <c r="T375" i="14"/>
  <c r="T376" i="14"/>
  <c r="T386" i="12"/>
  <c r="T383" i="12"/>
  <c r="T375" i="10"/>
  <c r="T381" i="14"/>
  <c r="T379" i="14"/>
  <c r="T377" i="14"/>
  <c r="T384" i="14"/>
  <c r="T381" i="12"/>
  <c r="T377" i="12"/>
  <c r="T378" i="12"/>
  <c r="T376" i="12"/>
  <c r="T375" i="12"/>
  <c r="T380" i="12"/>
  <c r="T377" i="10"/>
  <c r="T380" i="10"/>
  <c r="T386" i="10"/>
  <c r="U382" i="14"/>
  <c r="U381" i="14"/>
  <c r="U376" i="14"/>
  <c r="U385" i="12"/>
  <c r="U383" i="12"/>
  <c r="U380" i="12"/>
  <c r="T384" i="12"/>
  <c r="U378" i="14"/>
  <c r="U377" i="14"/>
  <c r="U383" i="14"/>
  <c r="U379" i="14"/>
  <c r="U375" i="12"/>
  <c r="U379" i="12"/>
  <c r="U381" i="12"/>
  <c r="U384" i="14"/>
  <c r="U386" i="12"/>
  <c r="U376" i="12"/>
  <c r="U378" i="12"/>
  <c r="U386" i="10"/>
  <c r="U375" i="14"/>
  <c r="U384" i="12"/>
  <c r="U380" i="10"/>
  <c r="U385" i="14"/>
  <c r="U380" i="14"/>
  <c r="U386" i="14"/>
  <c r="U382" i="12"/>
  <c r="U382" i="10"/>
  <c r="U378" i="10"/>
  <c r="U377" i="12"/>
  <c r="U376" i="10"/>
  <c r="U383" i="10"/>
  <c r="V377" i="14"/>
  <c r="V381" i="14"/>
  <c r="V380" i="12"/>
  <c r="V378" i="10"/>
  <c r="V382" i="14"/>
  <c r="V384" i="14"/>
  <c r="V382" i="10"/>
  <c r="U375" i="10"/>
  <c r="V376" i="14"/>
  <c r="V379" i="14"/>
  <c r="V385" i="14"/>
  <c r="V383" i="14"/>
  <c r="V375" i="12"/>
  <c r="V379" i="12"/>
  <c r="V385" i="10"/>
  <c r="U384" i="10"/>
  <c r="U385" i="10"/>
  <c r="V378" i="12"/>
  <c r="V377" i="12"/>
  <c r="V383" i="10"/>
  <c r="U381" i="10"/>
  <c r="U379" i="10"/>
  <c r="U377" i="10"/>
  <c r="V378" i="14"/>
  <c r="V386" i="14"/>
  <c r="V375" i="14"/>
  <c r="V376" i="12"/>
  <c r="V385" i="12"/>
  <c r="V386" i="10"/>
  <c r="V381" i="10"/>
  <c r="V376" i="10"/>
  <c r="V379" i="10"/>
  <c r="V380" i="14"/>
  <c r="V384" i="12"/>
  <c r="V386" i="12"/>
  <c r="V383" i="12"/>
  <c r="V382" i="12"/>
  <c r="V380" i="10"/>
  <c r="V375" i="10"/>
  <c r="V381" i="12"/>
  <c r="V377" i="10"/>
  <c r="V384" i="10"/>
  <c r="P452" i="2"/>
  <c r="P453" i="2"/>
  <c r="P455" i="2"/>
  <c r="P454" i="2"/>
  <c r="P451" i="2"/>
  <c r="P456" i="2"/>
  <c r="M103" i="1"/>
  <c r="P460" i="2"/>
  <c r="P459" i="2"/>
  <c r="P458" i="2"/>
  <c r="P461" i="2"/>
  <c r="P457" i="2"/>
  <c r="Q452" i="2"/>
  <c r="Q455" i="2"/>
  <c r="Q459" i="2"/>
  <c r="Q450" i="2"/>
  <c r="Q456" i="2"/>
  <c r="Q457" i="2"/>
  <c r="Q458" i="2"/>
  <c r="Q451" i="2"/>
  <c r="Q460" i="2"/>
  <c r="Q453" i="2"/>
  <c r="Q454" i="2"/>
  <c r="Q461" i="2"/>
  <c r="R458" i="2"/>
  <c r="R456" i="2"/>
  <c r="R457" i="2"/>
  <c r="R451" i="2"/>
  <c r="R459" i="2"/>
  <c r="R461" i="2"/>
  <c r="R454" i="2"/>
  <c r="R452" i="2"/>
  <c r="R453" i="2"/>
  <c r="R450" i="2"/>
  <c r="R460" i="2"/>
  <c r="R455" i="2"/>
  <c r="S456" i="2"/>
  <c r="S450" i="2"/>
  <c r="S453" i="2"/>
  <c r="S452" i="2"/>
  <c r="S460" i="2"/>
  <c r="S459" i="2"/>
  <c r="S457" i="2"/>
  <c r="S458" i="2"/>
  <c r="S455" i="2"/>
  <c r="S454" i="2"/>
  <c r="S461" i="2"/>
  <c r="S451" i="2"/>
  <c r="T453" i="2"/>
  <c r="T461" i="2"/>
  <c r="T450" i="2"/>
  <c r="T452" i="2"/>
  <c r="T451" i="2"/>
  <c r="T454" i="2"/>
  <c r="T460" i="2"/>
  <c r="T455" i="2"/>
  <c r="T457" i="2"/>
  <c r="T459" i="2"/>
  <c r="T456" i="2"/>
  <c r="T458" i="2"/>
  <c r="U454" i="2"/>
  <c r="U459" i="2"/>
  <c r="U458" i="2"/>
  <c r="U455" i="2"/>
  <c r="U461" i="2"/>
  <c r="U453" i="2"/>
  <c r="U452" i="2"/>
  <c r="U460" i="2"/>
  <c r="U456" i="2"/>
  <c r="U451" i="2"/>
  <c r="U450" i="2"/>
  <c r="U457" i="2"/>
  <c r="V455" i="2"/>
  <c r="V460" i="2"/>
  <c r="V451" i="2"/>
  <c r="V456" i="2"/>
  <c r="V454" i="2"/>
  <c r="V461" i="2"/>
  <c r="V457" i="2"/>
  <c r="V450" i="2"/>
  <c r="V453" i="2"/>
  <c r="V459" i="2"/>
  <c r="V458" i="2"/>
  <c r="V452" i="2"/>
  <c r="W455" i="2"/>
  <c r="W451" i="2"/>
  <c r="W454" i="2"/>
  <c r="W450" i="2"/>
  <c r="W456" i="2"/>
  <c r="W452" i="2"/>
  <c r="W453" i="2"/>
  <c r="M109" i="1"/>
  <c r="U473" i="2"/>
  <c r="U472" i="2"/>
  <c r="U471" i="2"/>
  <c r="U467" i="2"/>
  <c r="M79" i="1"/>
  <c r="AM99" i="1"/>
  <c r="M99" i="1" s="1"/>
  <c r="M100" i="1" s="1"/>
  <c r="M26" i="3"/>
  <c r="W117" i="15" l="1"/>
  <c r="W123" i="15"/>
  <c r="W143" i="15" s="1"/>
  <c r="W119" i="15"/>
  <c r="W139" i="15" s="1"/>
  <c r="W121" i="15"/>
  <c r="W141" i="15" s="1"/>
  <c r="P152" i="13"/>
  <c r="U390" i="10"/>
  <c r="U389" i="10" s="1"/>
  <c r="U390" i="12"/>
  <c r="U389" i="12" s="1"/>
  <c r="U390" i="14"/>
  <c r="U389" i="14" s="1"/>
  <c r="W123" i="13"/>
  <c r="W143" i="13" s="1"/>
  <c r="W121" i="13"/>
  <c r="W141" i="13" s="1"/>
  <c r="W117" i="13"/>
  <c r="W119" i="13"/>
  <c r="W139" i="13" s="1"/>
  <c r="W117" i="11"/>
  <c r="W121" i="11"/>
  <c r="W141" i="11" s="1"/>
  <c r="W123" i="11"/>
  <c r="W143" i="11" s="1"/>
  <c r="W119" i="11"/>
  <c r="W139" i="11" s="1"/>
  <c r="T472" i="2"/>
  <c r="Q474" i="2"/>
  <c r="S472" i="2"/>
  <c r="M222" i="20"/>
  <c r="M212" i="20"/>
  <c r="Y131" i="20"/>
  <c r="M131" i="20" s="1"/>
  <c r="M30" i="20"/>
  <c r="Z260" i="20"/>
  <c r="M260" i="20" s="1"/>
  <c r="Y200" i="20"/>
  <c r="M200" i="20" s="1"/>
  <c r="M179" i="20"/>
  <c r="M228" i="19"/>
  <c r="P238" i="19"/>
  <c r="Q238" i="19" s="1"/>
  <c r="R238" i="19" s="1"/>
  <c r="S238" i="19" s="1"/>
  <c r="M210" i="19"/>
  <c r="M220" i="19"/>
  <c r="M218" i="20"/>
  <c r="M208" i="20"/>
  <c r="M232" i="19"/>
  <c r="M232" i="18"/>
  <c r="X242" i="18"/>
  <c r="Y242" i="18"/>
  <c r="Q242" i="18"/>
  <c r="R242" i="18" s="1"/>
  <c r="S242" i="18" s="1"/>
  <c r="X240" i="18"/>
  <c r="Y240" i="18"/>
  <c r="P240" i="18"/>
  <c r="M230" i="18"/>
  <c r="X238" i="18"/>
  <c r="Y238" i="18"/>
  <c r="M228" i="18"/>
  <c r="P238" i="18"/>
  <c r="S475" i="2"/>
  <c r="M190" i="15"/>
  <c r="P262" i="15" s="1"/>
  <c r="M262" i="15" s="1"/>
  <c r="P152" i="19"/>
  <c r="P152" i="18"/>
  <c r="X123" i="18"/>
  <c r="X143" i="18" s="1"/>
  <c r="X121" i="19"/>
  <c r="X141" i="19" s="1"/>
  <c r="X119" i="18"/>
  <c r="X139" i="18" s="1"/>
  <c r="X117" i="18"/>
  <c r="X121" i="18"/>
  <c r="X141" i="18" s="1"/>
  <c r="X119" i="19"/>
  <c r="X139" i="19" s="1"/>
  <c r="X117" i="19"/>
  <c r="X123" i="19"/>
  <c r="X143" i="19" s="1"/>
  <c r="Y119" i="19"/>
  <c r="Y139" i="19" s="1"/>
  <c r="Y121" i="19"/>
  <c r="Y141" i="19" s="1"/>
  <c r="Y121" i="18"/>
  <c r="Y141" i="18" s="1"/>
  <c r="Y117" i="18"/>
  <c r="Y119" i="18"/>
  <c r="Y139" i="18" s="1"/>
  <c r="Y123" i="18"/>
  <c r="Y143" i="18" s="1"/>
  <c r="Y117" i="19"/>
  <c r="Y123" i="19"/>
  <c r="Y143" i="19" s="1"/>
  <c r="Z123" i="19"/>
  <c r="Z121" i="19"/>
  <c r="Z117" i="18"/>
  <c r="Z121" i="18"/>
  <c r="Z119" i="19"/>
  <c r="Z123" i="18"/>
  <c r="Z119" i="18"/>
  <c r="Z117" i="19"/>
  <c r="AA121" i="19"/>
  <c r="AA117" i="18"/>
  <c r="AA123" i="19"/>
  <c r="AA119" i="18"/>
  <c r="AA119" i="19"/>
  <c r="AA123" i="18"/>
  <c r="AA121" i="18"/>
  <c r="AA117" i="19"/>
  <c r="P449" i="2"/>
  <c r="R471" i="2"/>
  <c r="T374" i="12"/>
  <c r="R374" i="14"/>
  <c r="U374" i="12"/>
  <c r="P374" i="10"/>
  <c r="V374" i="10"/>
  <c r="M190" i="3"/>
  <c r="M218" i="3" s="1"/>
  <c r="P400" i="14"/>
  <c r="P396" i="14"/>
  <c r="P392" i="14"/>
  <c r="P399" i="12"/>
  <c r="P395" i="12"/>
  <c r="P391" i="12"/>
  <c r="P399" i="14"/>
  <c r="P395" i="14"/>
  <c r="P391" i="14"/>
  <c r="P398" i="12"/>
  <c r="P394" i="12"/>
  <c r="P390" i="12"/>
  <c r="P401" i="14"/>
  <c r="P393" i="14"/>
  <c r="P401" i="12"/>
  <c r="P393" i="12"/>
  <c r="P397" i="14"/>
  <c r="P397" i="12"/>
  <c r="P394" i="14"/>
  <c r="P396" i="12"/>
  <c r="P398" i="14"/>
  <c r="P390" i="14"/>
  <c r="P400" i="12"/>
  <c r="P392" i="12"/>
  <c r="P391" i="10"/>
  <c r="P394" i="10"/>
  <c r="P392" i="10"/>
  <c r="Q396" i="14"/>
  <c r="Q397" i="14"/>
  <c r="Q398" i="14"/>
  <c r="Q395" i="14"/>
  <c r="Q392" i="12"/>
  <c r="Q394" i="12"/>
  <c r="Q397" i="12"/>
  <c r="P400" i="10"/>
  <c r="Q401" i="10"/>
  <c r="Q397" i="10"/>
  <c r="P390" i="10"/>
  <c r="P401" i="10"/>
  <c r="Q391" i="14"/>
  <c r="Q394" i="14"/>
  <c r="Q399" i="14"/>
  <c r="Q390" i="14"/>
  <c r="Q399" i="12"/>
  <c r="Q390" i="12"/>
  <c r="Q393" i="12"/>
  <c r="Q400" i="10"/>
  <c r="Q395" i="10"/>
  <c r="P399" i="10"/>
  <c r="P397" i="10"/>
  <c r="Q400" i="14"/>
  <c r="Q395" i="12"/>
  <c r="Q390" i="10"/>
  <c r="Q399" i="10"/>
  <c r="P395" i="10"/>
  <c r="P398" i="10"/>
  <c r="P393" i="10"/>
  <c r="P396" i="10"/>
  <c r="Q392" i="14"/>
  <c r="Q393" i="14"/>
  <c r="Q391" i="12"/>
  <c r="Q401" i="12"/>
  <c r="Q396" i="12"/>
  <c r="Q398" i="12"/>
  <c r="Q394" i="10"/>
  <c r="Q396" i="10"/>
  <c r="Q393" i="10"/>
  <c r="Q398" i="10"/>
  <c r="Q391" i="10"/>
  <c r="Q401" i="14"/>
  <c r="Q400" i="12"/>
  <c r="Q392" i="10"/>
  <c r="R391" i="12"/>
  <c r="R394" i="12"/>
  <c r="R399" i="10"/>
  <c r="R401" i="10"/>
  <c r="R395" i="12"/>
  <c r="R398" i="12"/>
  <c r="R400" i="12"/>
  <c r="R396" i="12"/>
  <c r="R399" i="12"/>
  <c r="R393" i="12"/>
  <c r="R391" i="10"/>
  <c r="R397" i="10"/>
  <c r="R396" i="10"/>
  <c r="R398" i="10"/>
  <c r="R400" i="10"/>
  <c r="R394" i="10"/>
  <c r="R393" i="10"/>
  <c r="R395" i="10"/>
  <c r="R400" i="14"/>
  <c r="R401" i="14"/>
  <c r="R390" i="12"/>
  <c r="R397" i="12"/>
  <c r="R392" i="12"/>
  <c r="R401" i="12"/>
  <c r="S396" i="12"/>
  <c r="R392" i="10"/>
  <c r="R390" i="10"/>
  <c r="S392" i="12"/>
  <c r="R390" i="14"/>
  <c r="R391" i="14"/>
  <c r="S391" i="14"/>
  <c r="S393" i="14"/>
  <c r="S396" i="14"/>
  <c r="S394" i="14"/>
  <c r="S391" i="12"/>
  <c r="S399" i="10"/>
  <c r="S391" i="10"/>
  <c r="S392" i="14"/>
  <c r="R397" i="14"/>
  <c r="R398" i="14"/>
  <c r="R399" i="14"/>
  <c r="S395" i="14"/>
  <c r="S397" i="14"/>
  <c r="S395" i="12"/>
  <c r="S393" i="12"/>
  <c r="S390" i="12"/>
  <c r="S396" i="10"/>
  <c r="S390" i="10"/>
  <c r="S399" i="14"/>
  <c r="S400" i="12"/>
  <c r="R393" i="14"/>
  <c r="R394" i="14"/>
  <c r="R395" i="14"/>
  <c r="S400" i="14"/>
  <c r="S390" i="14"/>
  <c r="S401" i="12"/>
  <c r="S394" i="10"/>
  <c r="S393" i="10"/>
  <c r="S400" i="10"/>
  <c r="S401" i="10"/>
  <c r="R392" i="14"/>
  <c r="S398" i="12"/>
  <c r="R396" i="14"/>
  <c r="S401" i="14"/>
  <c r="S399" i="12"/>
  <c r="S397" i="12"/>
  <c r="S394" i="12"/>
  <c r="S392" i="10"/>
  <c r="S395" i="10"/>
  <c r="S398" i="10"/>
  <c r="S397" i="10"/>
  <c r="T391" i="14"/>
  <c r="T398" i="14"/>
  <c r="T397" i="14"/>
  <c r="T396" i="14"/>
  <c r="T393" i="12"/>
  <c r="T390" i="12"/>
  <c r="T392" i="12"/>
  <c r="T392" i="10"/>
  <c r="T401" i="10"/>
  <c r="T398" i="10"/>
  <c r="T399" i="10"/>
  <c r="T396" i="12"/>
  <c r="T396" i="10"/>
  <c r="S398" i="14"/>
  <c r="T399" i="14"/>
  <c r="T390" i="14"/>
  <c r="T401" i="12"/>
  <c r="T395" i="12"/>
  <c r="T400" i="12"/>
  <c r="T400" i="10"/>
  <c r="T393" i="10"/>
  <c r="T390" i="10"/>
  <c r="T391" i="10"/>
  <c r="T394" i="14"/>
  <c r="T393" i="14"/>
  <c r="T392" i="14"/>
  <c r="T397" i="12"/>
  <c r="T394" i="12"/>
  <c r="T391" i="12"/>
  <c r="T395" i="14"/>
  <c r="T401" i="14"/>
  <c r="T400" i="14"/>
  <c r="T399" i="12"/>
  <c r="T397" i="10"/>
  <c r="T394" i="10"/>
  <c r="T395" i="10"/>
  <c r="T398" i="12"/>
  <c r="P465" i="2"/>
  <c r="P467" i="2"/>
  <c r="P471" i="2"/>
  <c r="P469" i="2"/>
  <c r="P470" i="2"/>
  <c r="P468" i="2"/>
  <c r="P466" i="2"/>
  <c r="V374" i="14"/>
  <c r="S374" i="10"/>
  <c r="R374" i="12"/>
  <c r="P374" i="12"/>
  <c r="P152" i="11"/>
  <c r="U374" i="14"/>
  <c r="S374" i="12"/>
  <c r="M152" i="13"/>
  <c r="P155" i="13"/>
  <c r="U374" i="10"/>
  <c r="T374" i="10"/>
  <c r="T374" i="14"/>
  <c r="Q374" i="14"/>
  <c r="Q374" i="10"/>
  <c r="Q374" i="12"/>
  <c r="M190" i="11"/>
  <c r="V374" i="12"/>
  <c r="S374" i="14"/>
  <c r="R374" i="10"/>
  <c r="P374" i="14"/>
  <c r="P152" i="15"/>
  <c r="M190" i="13"/>
  <c r="R466" i="2"/>
  <c r="Q468" i="2"/>
  <c r="Q472" i="2"/>
  <c r="R474" i="2"/>
  <c r="T474" i="2"/>
  <c r="S465" i="2"/>
  <c r="U465" i="2"/>
  <c r="U469" i="2"/>
  <c r="R467" i="2"/>
  <c r="S466" i="2"/>
  <c r="T468" i="2"/>
  <c r="P475" i="2"/>
  <c r="S467" i="2"/>
  <c r="Q466" i="2"/>
  <c r="Q470" i="2"/>
  <c r="R470" i="2"/>
  <c r="S473" i="2"/>
  <c r="T471" i="2"/>
  <c r="T476" i="2"/>
  <c r="S474" i="2"/>
  <c r="R465" i="2"/>
  <c r="T467" i="2"/>
  <c r="R475" i="2"/>
  <c r="S468" i="2"/>
  <c r="S476" i="2"/>
  <c r="U466" i="2"/>
  <c r="U468" i="2"/>
  <c r="U470" i="2"/>
  <c r="Q475" i="2"/>
  <c r="R468" i="2"/>
  <c r="R472" i="2"/>
  <c r="S469" i="2"/>
  <c r="T465" i="2"/>
  <c r="T469" i="2"/>
  <c r="T473" i="2"/>
  <c r="T475" i="2"/>
  <c r="P152" i="3"/>
  <c r="R476" i="2"/>
  <c r="S470" i="2"/>
  <c r="Q465" i="2"/>
  <c r="Q467" i="2"/>
  <c r="Q469" i="2"/>
  <c r="Q471" i="2"/>
  <c r="Q473" i="2"/>
  <c r="Q476" i="2"/>
  <c r="R469" i="2"/>
  <c r="R473" i="2"/>
  <c r="S471" i="2"/>
  <c r="T466" i="2"/>
  <c r="T470" i="2"/>
  <c r="P474" i="2"/>
  <c r="P476" i="2"/>
  <c r="U449" i="2"/>
  <c r="T449" i="2"/>
  <c r="P472" i="2"/>
  <c r="P473" i="2"/>
  <c r="W449" i="2"/>
  <c r="W123" i="19" s="1"/>
  <c r="W143" i="19" s="1"/>
  <c r="V449" i="2"/>
  <c r="V119" i="19" s="1"/>
  <c r="S449" i="2"/>
  <c r="Q449" i="2"/>
  <c r="R449" i="2"/>
  <c r="M128" i="1"/>
  <c r="W127" i="11" l="1"/>
  <c r="W311" i="11" s="1"/>
  <c r="W127" i="13"/>
  <c r="W311" i="13" s="1"/>
  <c r="W127" i="15"/>
  <c r="W311" i="15" s="1"/>
  <c r="Q238" i="18"/>
  <c r="T242" i="18"/>
  <c r="U242" i="18" s="1"/>
  <c r="V242" i="18" s="1"/>
  <c r="M210" i="15"/>
  <c r="M230" i="15" s="1"/>
  <c r="M220" i="15"/>
  <c r="M208" i="15"/>
  <c r="M228" i="15" s="1"/>
  <c r="P256" i="15"/>
  <c r="M222" i="15"/>
  <c r="P260" i="15"/>
  <c r="M260" i="15" s="1"/>
  <c r="M218" i="15"/>
  <c r="P258" i="15"/>
  <c r="M258" i="15" s="1"/>
  <c r="M212" i="15"/>
  <c r="M232" i="15" s="1"/>
  <c r="W123" i="18"/>
  <c r="W143" i="18" s="1"/>
  <c r="Y127" i="19"/>
  <c r="Y137" i="19" s="1"/>
  <c r="X127" i="19"/>
  <c r="Y165" i="19" s="1"/>
  <c r="Y175" i="19" s="1"/>
  <c r="W117" i="19"/>
  <c r="Q240" i="18"/>
  <c r="R240" i="18" s="1"/>
  <c r="S240" i="18" s="1"/>
  <c r="T238" i="19"/>
  <c r="M220" i="20"/>
  <c r="M210" i="20"/>
  <c r="W121" i="18"/>
  <c r="W141" i="18" s="1"/>
  <c r="W121" i="19"/>
  <c r="W141" i="19" s="1"/>
  <c r="AA119" i="20"/>
  <c r="Y127" i="18"/>
  <c r="Y137" i="18" s="1"/>
  <c r="X127" i="18"/>
  <c r="Y165" i="18" s="1"/>
  <c r="W117" i="18"/>
  <c r="M228" i="20"/>
  <c r="P238" i="20"/>
  <c r="Q238" i="20" s="1"/>
  <c r="R238" i="20" s="1"/>
  <c r="W119" i="18"/>
  <c r="W139" i="18" s="1"/>
  <c r="W119" i="19"/>
  <c r="W139" i="19" s="1"/>
  <c r="Q242" i="19"/>
  <c r="M232" i="20"/>
  <c r="P242" i="20"/>
  <c r="Q242" i="20" s="1"/>
  <c r="R242" i="20" s="1"/>
  <c r="S242" i="20" s="1"/>
  <c r="P240" i="19"/>
  <c r="Q240" i="19" s="1"/>
  <c r="R240" i="19" s="1"/>
  <c r="S240" i="19" s="1"/>
  <c r="M230" i="19"/>
  <c r="Y121" i="20"/>
  <c r="Y141" i="20" s="1"/>
  <c r="AA121" i="20"/>
  <c r="Z123" i="20"/>
  <c r="Y119" i="20"/>
  <c r="Y139" i="20" s="1"/>
  <c r="M212" i="3"/>
  <c r="V117" i="19"/>
  <c r="V127" i="19" s="1"/>
  <c r="Y117" i="20"/>
  <c r="X121" i="20"/>
  <c r="X141" i="20" s="1"/>
  <c r="Z121" i="20"/>
  <c r="AA123" i="20"/>
  <c r="Z119" i="20"/>
  <c r="V121" i="19"/>
  <c r="V141" i="19" s="1"/>
  <c r="Y123" i="20"/>
  <c r="Y143" i="20" s="1"/>
  <c r="V123" i="19"/>
  <c r="V143" i="19" s="1"/>
  <c r="P152" i="20"/>
  <c r="M152" i="20" s="1"/>
  <c r="P155" i="3"/>
  <c r="P175" i="3" s="1"/>
  <c r="Q296" i="3" s="1"/>
  <c r="X117" i="20"/>
  <c r="Z117" i="20"/>
  <c r="X119" i="20"/>
  <c r="X139" i="20" s="1"/>
  <c r="AA117" i="20"/>
  <c r="M152" i="18"/>
  <c r="P155" i="18"/>
  <c r="M152" i="19"/>
  <c r="P155" i="19"/>
  <c r="X123" i="20"/>
  <c r="X143" i="20" s="1"/>
  <c r="P260" i="13"/>
  <c r="M260" i="13" s="1"/>
  <c r="P256" i="13"/>
  <c r="P262" i="13"/>
  <c r="M262" i="13" s="1"/>
  <c r="P258" i="13"/>
  <c r="M258" i="13" s="1"/>
  <c r="P262" i="11"/>
  <c r="M262" i="11" s="1"/>
  <c r="P258" i="11"/>
  <c r="M258" i="11" s="1"/>
  <c r="P256" i="11"/>
  <c r="P260" i="11"/>
  <c r="M260" i="11" s="1"/>
  <c r="V139" i="19"/>
  <c r="V119" i="18"/>
  <c r="V139" i="18" s="1"/>
  <c r="V117" i="18"/>
  <c r="V127" i="18" s="1"/>
  <c r="W165" i="18" s="1"/>
  <c r="W175" i="18" s="1"/>
  <c r="V123" i="18"/>
  <c r="V143" i="18" s="1"/>
  <c r="V121" i="18"/>
  <c r="V141" i="18" s="1"/>
  <c r="M152" i="3"/>
  <c r="M210" i="3"/>
  <c r="M222" i="3"/>
  <c r="P298" i="3"/>
  <c r="M298" i="3" s="1"/>
  <c r="P296" i="3"/>
  <c r="P302" i="3"/>
  <c r="M302" i="3" s="1"/>
  <c r="P300" i="3"/>
  <c r="M300" i="3" s="1"/>
  <c r="P53" i="17"/>
  <c r="M220" i="3"/>
  <c r="M208" i="3"/>
  <c r="S389" i="14"/>
  <c r="S121" i="15" s="1"/>
  <c r="S141" i="15" s="1"/>
  <c r="R389" i="10"/>
  <c r="R119" i="11" s="1"/>
  <c r="R139" i="11" s="1"/>
  <c r="S464" i="2"/>
  <c r="S121" i="19" s="1"/>
  <c r="M152" i="15"/>
  <c r="P155" i="15"/>
  <c r="U123" i="11"/>
  <c r="U143" i="11" s="1"/>
  <c r="U121" i="11"/>
  <c r="U141" i="11" s="1"/>
  <c r="U119" i="11"/>
  <c r="U139" i="11" s="1"/>
  <c r="U117" i="11"/>
  <c r="U127" i="11" s="1"/>
  <c r="Q389" i="14"/>
  <c r="Q121" i="15" s="1"/>
  <c r="Q141" i="15" s="1"/>
  <c r="V123" i="13"/>
  <c r="V143" i="13" s="1"/>
  <c r="V121" i="13"/>
  <c r="V141" i="13" s="1"/>
  <c r="V117" i="13"/>
  <c r="V119" i="13"/>
  <c r="V139" i="13" s="1"/>
  <c r="U117" i="15"/>
  <c r="U121" i="15"/>
  <c r="U141" i="15" s="1"/>
  <c r="U123" i="15"/>
  <c r="U143" i="15" s="1"/>
  <c r="U119" i="15"/>
  <c r="U139" i="15" s="1"/>
  <c r="M374" i="12"/>
  <c r="V119" i="15"/>
  <c r="V139" i="15" s="1"/>
  <c r="V121" i="15"/>
  <c r="V141" i="15" s="1"/>
  <c r="V123" i="15"/>
  <c r="V143" i="15" s="1"/>
  <c r="V117" i="15"/>
  <c r="M218" i="13"/>
  <c r="M212" i="13"/>
  <c r="M208" i="13"/>
  <c r="M222" i="13"/>
  <c r="M220" i="13"/>
  <c r="M210" i="13"/>
  <c r="M222" i="11"/>
  <c r="M212" i="11"/>
  <c r="M218" i="11"/>
  <c r="M208" i="11"/>
  <c r="M210" i="11"/>
  <c r="M220" i="11"/>
  <c r="P175" i="13"/>
  <c r="Q256" i="13" s="1"/>
  <c r="M155" i="13"/>
  <c r="S389" i="10"/>
  <c r="S121" i="11" s="1"/>
  <c r="S141" i="11" s="1"/>
  <c r="P389" i="10"/>
  <c r="P123" i="11" s="1"/>
  <c r="U464" i="2"/>
  <c r="U119" i="3" s="1"/>
  <c r="P389" i="14"/>
  <c r="P121" i="15" s="1"/>
  <c r="V123" i="11"/>
  <c r="V143" i="11" s="1"/>
  <c r="V119" i="11"/>
  <c r="V139" i="11" s="1"/>
  <c r="V121" i="11"/>
  <c r="V141" i="11" s="1"/>
  <c r="V117" i="11"/>
  <c r="M374" i="14"/>
  <c r="M152" i="11"/>
  <c r="P155" i="11"/>
  <c r="S389" i="12"/>
  <c r="S117" i="13" s="1"/>
  <c r="P389" i="12"/>
  <c r="P121" i="13" s="1"/>
  <c r="M374" i="10"/>
  <c r="T389" i="14"/>
  <c r="T117" i="15" s="1"/>
  <c r="T389" i="10"/>
  <c r="T121" i="11" s="1"/>
  <c r="T141" i="11" s="1"/>
  <c r="T389" i="12"/>
  <c r="R389" i="14"/>
  <c r="R389" i="12"/>
  <c r="R119" i="13" s="1"/>
  <c r="R139" i="13" s="1"/>
  <c r="Q389" i="10"/>
  <c r="Q121" i="11" s="1"/>
  <c r="Q389" i="12"/>
  <c r="Q119" i="13" s="1"/>
  <c r="Q139" i="13" s="1"/>
  <c r="U123" i="13"/>
  <c r="U143" i="13" s="1"/>
  <c r="U119" i="13"/>
  <c r="U139" i="13" s="1"/>
  <c r="U121" i="13"/>
  <c r="U141" i="13" s="1"/>
  <c r="U117" i="13"/>
  <c r="P464" i="2"/>
  <c r="P117" i="3" s="1"/>
  <c r="Q464" i="2"/>
  <c r="Q119" i="19" s="1"/>
  <c r="T464" i="2"/>
  <c r="T123" i="19" s="1"/>
  <c r="R464" i="2"/>
  <c r="R123" i="19" s="1"/>
  <c r="V119" i="3"/>
  <c r="V123" i="3"/>
  <c r="V117" i="3"/>
  <c r="V121" i="3"/>
  <c r="M449" i="2"/>
  <c r="W117" i="3"/>
  <c r="W119" i="3"/>
  <c r="W123" i="3"/>
  <c r="W121" i="3"/>
  <c r="P240" i="15" l="1"/>
  <c r="Q240" i="15" s="1"/>
  <c r="W137" i="15"/>
  <c r="W137" i="13"/>
  <c r="W242" i="18"/>
  <c r="M242" i="18" s="1"/>
  <c r="M252" i="18" s="1"/>
  <c r="W137" i="11"/>
  <c r="R238" i="18"/>
  <c r="S238" i="18" s="1"/>
  <c r="P238" i="15"/>
  <c r="P242" i="15"/>
  <c r="Q242" i="15" s="1"/>
  <c r="R242" i="15" s="1"/>
  <c r="S242" i="15" s="1"/>
  <c r="T240" i="18"/>
  <c r="U240" i="18" s="1"/>
  <c r="V240" i="18" s="1"/>
  <c r="S119" i="3"/>
  <c r="S139" i="3" s="1"/>
  <c r="T240" i="19"/>
  <c r="U240" i="19" s="1"/>
  <c r="V240" i="19" s="1"/>
  <c r="X137" i="18"/>
  <c r="Z256" i="19"/>
  <c r="Y196" i="19"/>
  <c r="Y127" i="20"/>
  <c r="Y137" i="20" s="1"/>
  <c r="S238" i="20"/>
  <c r="T238" i="20" s="1"/>
  <c r="U238" i="20" s="1"/>
  <c r="Y175" i="18"/>
  <c r="Y165" i="20"/>
  <c r="Y175" i="20" s="1"/>
  <c r="M228" i="3"/>
  <c r="V137" i="19"/>
  <c r="W165" i="19"/>
  <c r="W175" i="19" s="1"/>
  <c r="W127" i="18"/>
  <c r="X165" i="18" s="1"/>
  <c r="X175" i="18" s="1"/>
  <c r="M232" i="3"/>
  <c r="U238" i="19"/>
  <c r="P240" i="20"/>
  <c r="Q240" i="20" s="1"/>
  <c r="R240" i="20" s="1"/>
  <c r="M230" i="20"/>
  <c r="X256" i="18"/>
  <c r="W196" i="18"/>
  <c r="T242" i="20"/>
  <c r="M230" i="3"/>
  <c r="M230" i="11"/>
  <c r="M228" i="13"/>
  <c r="R242" i="19"/>
  <c r="S242" i="19" s="1"/>
  <c r="W127" i="19"/>
  <c r="X165" i="19" s="1"/>
  <c r="X175" i="19" s="1"/>
  <c r="M228" i="11"/>
  <c r="M232" i="13"/>
  <c r="X127" i="20"/>
  <c r="X137" i="20" s="1"/>
  <c r="X137" i="19"/>
  <c r="T119" i="3"/>
  <c r="T139" i="3" s="1"/>
  <c r="S123" i="11"/>
  <c r="S143" i="11" s="1"/>
  <c r="R117" i="11"/>
  <c r="R127" i="11" s="1"/>
  <c r="R137" i="11" s="1"/>
  <c r="P242" i="3"/>
  <c r="R123" i="11"/>
  <c r="R143" i="11" s="1"/>
  <c r="U117" i="3"/>
  <c r="U127" i="3" s="1"/>
  <c r="U351" i="3" s="1"/>
  <c r="R121" i="11"/>
  <c r="R141" i="11" s="1"/>
  <c r="S119" i="19"/>
  <c r="S139" i="19" s="1"/>
  <c r="U119" i="19"/>
  <c r="U139" i="19" s="1"/>
  <c r="Q123" i="19"/>
  <c r="Q143" i="19" s="1"/>
  <c r="Q117" i="19"/>
  <c r="Q127" i="19" s="1"/>
  <c r="R165" i="19" s="1"/>
  <c r="M155" i="3"/>
  <c r="P155" i="20"/>
  <c r="M155" i="20" s="1"/>
  <c r="W143" i="3"/>
  <c r="W123" i="20"/>
  <c r="W143" i="20" s="1"/>
  <c r="Q121" i="19"/>
  <c r="Q141" i="19" s="1"/>
  <c r="R121" i="19"/>
  <c r="R141" i="19" s="1"/>
  <c r="R119" i="19"/>
  <c r="R139" i="19" s="1"/>
  <c r="W127" i="3"/>
  <c r="W137" i="3" s="1"/>
  <c r="W117" i="20"/>
  <c r="P119" i="15"/>
  <c r="P139" i="15" s="1"/>
  <c r="U117" i="19"/>
  <c r="U127" i="19" s="1"/>
  <c r="V165" i="19" s="1"/>
  <c r="P117" i="19"/>
  <c r="R117" i="3"/>
  <c r="R117" i="19"/>
  <c r="R127" i="19" s="1"/>
  <c r="S165" i="19" s="1"/>
  <c r="V141" i="3"/>
  <c r="V121" i="20"/>
  <c r="V141" i="20" s="1"/>
  <c r="T121" i="19"/>
  <c r="T141" i="19" s="1"/>
  <c r="P123" i="15"/>
  <c r="P287" i="15" s="1"/>
  <c r="P175" i="19"/>
  <c r="M155" i="19"/>
  <c r="S117" i="19"/>
  <c r="S127" i="19" s="1"/>
  <c r="T165" i="19" s="1"/>
  <c r="V127" i="3"/>
  <c r="V351" i="3" s="1"/>
  <c r="V117" i="20"/>
  <c r="U139" i="3"/>
  <c r="U123" i="19"/>
  <c r="U143" i="19" s="1"/>
  <c r="P121" i="19"/>
  <c r="P123" i="19"/>
  <c r="S123" i="19"/>
  <c r="S143" i="19" s="1"/>
  <c r="W139" i="3"/>
  <c r="W119" i="20"/>
  <c r="W139" i="20" s="1"/>
  <c r="P175" i="18"/>
  <c r="M155" i="18"/>
  <c r="P119" i="19"/>
  <c r="T117" i="19"/>
  <c r="T127" i="19" s="1"/>
  <c r="U165" i="19" s="1"/>
  <c r="V143" i="3"/>
  <c r="V123" i="20"/>
  <c r="V143" i="20" s="1"/>
  <c r="W141" i="3"/>
  <c r="W121" i="20"/>
  <c r="W141" i="20" s="1"/>
  <c r="V139" i="3"/>
  <c r="V119" i="20"/>
  <c r="V139" i="20" s="1"/>
  <c r="T119" i="19"/>
  <c r="T139" i="19" s="1"/>
  <c r="U121" i="19"/>
  <c r="U141" i="19" s="1"/>
  <c r="P331" i="3"/>
  <c r="P196" i="3"/>
  <c r="S117" i="11"/>
  <c r="S127" i="11" s="1"/>
  <c r="S137" i="11" s="1"/>
  <c r="S119" i="13"/>
  <c r="S139" i="13" s="1"/>
  <c r="S119" i="11"/>
  <c r="S139" i="11" s="1"/>
  <c r="P240" i="3"/>
  <c r="S123" i="3"/>
  <c r="T119" i="18"/>
  <c r="T139" i="18" s="1"/>
  <c r="T121" i="3"/>
  <c r="S121" i="3"/>
  <c r="Q117" i="11"/>
  <c r="Q127" i="11" s="1"/>
  <c r="Q137" i="11" s="1"/>
  <c r="T117" i="3"/>
  <c r="S117" i="3"/>
  <c r="R143" i="19"/>
  <c r="Q123" i="11"/>
  <c r="Q143" i="11" s="1"/>
  <c r="Q119" i="15"/>
  <c r="Q139" i="15" s="1"/>
  <c r="Q121" i="18"/>
  <c r="Q141" i="18" s="1"/>
  <c r="S123" i="15"/>
  <c r="S143" i="15" s="1"/>
  <c r="U121" i="18"/>
  <c r="U141" i="18" s="1"/>
  <c r="S117" i="18"/>
  <c r="S127" i="18" s="1"/>
  <c r="S137" i="18" s="1"/>
  <c r="S141" i="19"/>
  <c r="R123" i="18"/>
  <c r="R143" i="18" s="1"/>
  <c r="S117" i="15"/>
  <c r="S127" i="15" s="1"/>
  <c r="S137" i="15" s="1"/>
  <c r="P121" i="18"/>
  <c r="P141" i="18" s="1"/>
  <c r="U123" i="18"/>
  <c r="U143" i="18" s="1"/>
  <c r="R117" i="18"/>
  <c r="R127" i="18" s="1"/>
  <c r="S165" i="18" s="1"/>
  <c r="T121" i="18"/>
  <c r="T141" i="18" s="1"/>
  <c r="Q123" i="18"/>
  <c r="Q143" i="18" s="1"/>
  <c r="S119" i="18"/>
  <c r="S139" i="18" s="1"/>
  <c r="T143" i="19"/>
  <c r="Q139" i="19"/>
  <c r="P123" i="18"/>
  <c r="P143" i="18" s="1"/>
  <c r="U117" i="18"/>
  <c r="U127" i="18" s="1"/>
  <c r="V165" i="18" s="1"/>
  <c r="R119" i="18"/>
  <c r="R139" i="18" s="1"/>
  <c r="T123" i="18"/>
  <c r="T143" i="18" s="1"/>
  <c r="Q117" i="18"/>
  <c r="Q127" i="18" s="1"/>
  <c r="R165" i="18" s="1"/>
  <c r="S121" i="18"/>
  <c r="S141" i="18" s="1"/>
  <c r="R121" i="3"/>
  <c r="S119" i="15"/>
  <c r="S139" i="15" s="1"/>
  <c r="T123" i="3"/>
  <c r="R123" i="3"/>
  <c r="P119" i="18"/>
  <c r="P139" i="18" s="1"/>
  <c r="U119" i="18"/>
  <c r="U139" i="18" s="1"/>
  <c r="R121" i="18"/>
  <c r="R141" i="18" s="1"/>
  <c r="T117" i="18"/>
  <c r="T127" i="18" s="1"/>
  <c r="U165" i="18" s="1"/>
  <c r="Q119" i="18"/>
  <c r="Q139" i="18" s="1"/>
  <c r="S123" i="18"/>
  <c r="S143" i="18" s="1"/>
  <c r="P117" i="18"/>
  <c r="P127" i="18" s="1"/>
  <c r="Q165" i="18" s="1"/>
  <c r="V137" i="18"/>
  <c r="P238" i="3"/>
  <c r="P123" i="3"/>
  <c r="M389" i="10"/>
  <c r="U121" i="3"/>
  <c r="U123" i="3"/>
  <c r="P119" i="3"/>
  <c r="R119" i="3"/>
  <c r="Q119" i="11"/>
  <c r="Q139" i="11" s="1"/>
  <c r="S121" i="13"/>
  <c r="S141" i="13" s="1"/>
  <c r="P117" i="15"/>
  <c r="P281" i="15" s="1"/>
  <c r="T123" i="11"/>
  <c r="T143" i="11" s="1"/>
  <c r="M464" i="2"/>
  <c r="T123" i="15"/>
  <c r="T143" i="15" s="1"/>
  <c r="S123" i="13"/>
  <c r="S143" i="13" s="1"/>
  <c r="Q121" i="13"/>
  <c r="Q141" i="13" s="1"/>
  <c r="P123" i="13"/>
  <c r="P143" i="13" s="1"/>
  <c r="Q141" i="11"/>
  <c r="P141" i="13"/>
  <c r="P285" i="13"/>
  <c r="S127" i="13"/>
  <c r="S137" i="13" s="1"/>
  <c r="P141" i="15"/>
  <c r="P285" i="15"/>
  <c r="T127" i="15"/>
  <c r="T137" i="15" s="1"/>
  <c r="R123" i="13"/>
  <c r="R143" i="13" s="1"/>
  <c r="P143" i="11"/>
  <c r="P287" i="11"/>
  <c r="P242" i="11"/>
  <c r="Q119" i="3"/>
  <c r="P121" i="3"/>
  <c r="T119" i="15"/>
  <c r="T139" i="15" s="1"/>
  <c r="R121" i="13"/>
  <c r="R141" i="13" s="1"/>
  <c r="P117" i="11"/>
  <c r="R240" i="15"/>
  <c r="S240" i="15" s="1"/>
  <c r="Q123" i="15"/>
  <c r="Q143" i="15" s="1"/>
  <c r="P196" i="13"/>
  <c r="P291" i="13"/>
  <c r="T119" i="11"/>
  <c r="T139" i="11" s="1"/>
  <c r="Q123" i="13"/>
  <c r="Q143" i="13" s="1"/>
  <c r="P240" i="13"/>
  <c r="P242" i="13"/>
  <c r="Q242" i="13" s="1"/>
  <c r="P117" i="13"/>
  <c r="P175" i="11"/>
  <c r="Q256" i="11" s="1"/>
  <c r="M155" i="11"/>
  <c r="R121" i="15"/>
  <c r="R141" i="15" s="1"/>
  <c r="R117" i="15"/>
  <c r="R127" i="15" s="1"/>
  <c r="R123" i="15"/>
  <c r="R143" i="15" s="1"/>
  <c r="R119" i="15"/>
  <c r="R139" i="15" s="1"/>
  <c r="T121" i="15"/>
  <c r="T141" i="15" s="1"/>
  <c r="R117" i="13"/>
  <c r="R127" i="13" s="1"/>
  <c r="P121" i="11"/>
  <c r="Q117" i="15"/>
  <c r="T117" i="11"/>
  <c r="Q117" i="13"/>
  <c r="V127" i="15"/>
  <c r="U127" i="15"/>
  <c r="V127" i="13"/>
  <c r="U137" i="11"/>
  <c r="U311" i="11"/>
  <c r="V165" i="11"/>
  <c r="V175" i="11" s="1"/>
  <c r="P175" i="15"/>
  <c r="Q256" i="15" s="1"/>
  <c r="M155" i="15"/>
  <c r="P238" i="11"/>
  <c r="Q238" i="11" s="1"/>
  <c r="U127" i="13"/>
  <c r="U137" i="13" s="1"/>
  <c r="T117" i="13"/>
  <c r="T127" i="13" s="1"/>
  <c r="T121" i="13"/>
  <c r="T141" i="13" s="1"/>
  <c r="T119" i="13"/>
  <c r="T139" i="13" s="1"/>
  <c r="T123" i="13"/>
  <c r="T143" i="13" s="1"/>
  <c r="P119" i="11"/>
  <c r="M389" i="12"/>
  <c r="V127" i="11"/>
  <c r="M389" i="14"/>
  <c r="Q238" i="15"/>
  <c r="P240" i="11"/>
  <c r="Q240" i="11" s="1"/>
  <c r="M232" i="11"/>
  <c r="M230" i="13"/>
  <c r="P238" i="13"/>
  <c r="Q238" i="13" s="1"/>
  <c r="P119" i="13"/>
  <c r="Q117" i="3"/>
  <c r="Q121" i="3"/>
  <c r="Q123" i="3"/>
  <c r="P321" i="3"/>
  <c r="P127" i="3"/>
  <c r="T242" i="15" l="1"/>
  <c r="U242" i="15" s="1"/>
  <c r="V242" i="15" s="1"/>
  <c r="W242" i="15" s="1"/>
  <c r="W240" i="18"/>
  <c r="M240" i="18" s="1"/>
  <c r="M250" i="18" s="1"/>
  <c r="T238" i="18"/>
  <c r="U238" i="18" s="1"/>
  <c r="Q238" i="3"/>
  <c r="P237" i="3" s="1"/>
  <c r="Q240" i="3"/>
  <c r="P239" i="3" s="1"/>
  <c r="Q242" i="3"/>
  <c r="P241" i="3" s="1"/>
  <c r="P272" i="3"/>
  <c r="P268" i="3"/>
  <c r="P270" i="3"/>
  <c r="S165" i="11"/>
  <c r="S175" i="11" s="1"/>
  <c r="T256" i="11" s="1"/>
  <c r="V238" i="20"/>
  <c r="W238" i="20" s="1"/>
  <c r="X238" i="20" s="1"/>
  <c r="W137" i="18"/>
  <c r="W240" i="19"/>
  <c r="X240" i="19" s="1"/>
  <c r="W165" i="3"/>
  <c r="W175" i="3" s="1"/>
  <c r="T242" i="19"/>
  <c r="U242" i="19" s="1"/>
  <c r="V311" i="11"/>
  <c r="W165" i="11"/>
  <c r="W175" i="11" s="1"/>
  <c r="V311" i="15"/>
  <c r="W165" i="15"/>
  <c r="W175" i="15" s="1"/>
  <c r="Y256" i="18"/>
  <c r="X196" i="18"/>
  <c r="V311" i="13"/>
  <c r="W165" i="13"/>
  <c r="W175" i="13" s="1"/>
  <c r="U242" i="20"/>
  <c r="V238" i="19"/>
  <c r="W238" i="19" s="1"/>
  <c r="X238" i="19" s="1"/>
  <c r="W127" i="20"/>
  <c r="W137" i="20" s="1"/>
  <c r="X242" i="15"/>
  <c r="Y242" i="15" s="1"/>
  <c r="Z256" i="20"/>
  <c r="Y196" i="20"/>
  <c r="W351" i="3"/>
  <c r="X165" i="3"/>
  <c r="W137" i="19"/>
  <c r="X256" i="19"/>
  <c r="W196" i="19"/>
  <c r="Z256" i="18"/>
  <c r="Y196" i="18"/>
  <c r="Y256" i="19"/>
  <c r="X196" i="19"/>
  <c r="S240" i="20"/>
  <c r="R311" i="11"/>
  <c r="P283" i="15"/>
  <c r="Q283" i="15" s="1"/>
  <c r="P143" i="15"/>
  <c r="M143" i="15" s="1"/>
  <c r="P175" i="20"/>
  <c r="Q256" i="20" s="1"/>
  <c r="U117" i="20"/>
  <c r="U127" i="20" s="1"/>
  <c r="U137" i="20" s="1"/>
  <c r="V165" i="3"/>
  <c r="V175" i="3" s="1"/>
  <c r="W296" i="3" s="1"/>
  <c r="V137" i="3"/>
  <c r="U137" i="3"/>
  <c r="P323" i="3"/>
  <c r="Q323" i="3" s="1"/>
  <c r="R323" i="3" s="1"/>
  <c r="S323" i="3" s="1"/>
  <c r="T323" i="3" s="1"/>
  <c r="U323" i="3" s="1"/>
  <c r="V323" i="3" s="1"/>
  <c r="W323" i="3" s="1"/>
  <c r="X323" i="3" s="1"/>
  <c r="P119" i="20"/>
  <c r="U143" i="3"/>
  <c r="U123" i="20"/>
  <c r="U143" i="20" s="1"/>
  <c r="S141" i="3"/>
  <c r="S121" i="20"/>
  <c r="S141" i="20" s="1"/>
  <c r="Q256" i="19"/>
  <c r="P196" i="19"/>
  <c r="R127" i="3"/>
  <c r="R117" i="20"/>
  <c r="R127" i="20" s="1"/>
  <c r="R137" i="20" s="1"/>
  <c r="Q165" i="3"/>
  <c r="P351" i="3"/>
  <c r="U141" i="3"/>
  <c r="U121" i="20"/>
  <c r="U141" i="20" s="1"/>
  <c r="R141" i="3"/>
  <c r="R121" i="20"/>
  <c r="R141" i="20" s="1"/>
  <c r="T141" i="3"/>
  <c r="T121" i="20"/>
  <c r="T141" i="20" s="1"/>
  <c r="P196" i="18"/>
  <c r="Q256" i="18"/>
  <c r="S119" i="20"/>
  <c r="S139" i="20" s="1"/>
  <c r="P117" i="20"/>
  <c r="U119" i="20"/>
  <c r="U139" i="20" s="1"/>
  <c r="T143" i="3"/>
  <c r="T123" i="20"/>
  <c r="T143" i="20" s="1"/>
  <c r="Q143" i="3"/>
  <c r="Q123" i="20"/>
  <c r="Q143" i="20" s="1"/>
  <c r="P327" i="3"/>
  <c r="Q327" i="3" s="1"/>
  <c r="R327" i="3" s="1"/>
  <c r="S327" i="3" s="1"/>
  <c r="T327" i="3" s="1"/>
  <c r="U327" i="3" s="1"/>
  <c r="V327" i="3" s="1"/>
  <c r="W327" i="3" s="1"/>
  <c r="X327" i="3" s="1"/>
  <c r="P123" i="20"/>
  <c r="S143" i="3"/>
  <c r="S123" i="20"/>
  <c r="S143" i="20" s="1"/>
  <c r="Q141" i="3"/>
  <c r="Q121" i="20"/>
  <c r="Q141" i="20" s="1"/>
  <c r="T119" i="20"/>
  <c r="T139" i="20" s="1"/>
  <c r="V127" i="20"/>
  <c r="V137" i="20" s="1"/>
  <c r="Q139" i="3"/>
  <c r="Q119" i="20"/>
  <c r="Q139" i="20" s="1"/>
  <c r="S127" i="3"/>
  <c r="S137" i="3" s="1"/>
  <c r="S117" i="20"/>
  <c r="Q127" i="3"/>
  <c r="Q351" i="3" s="1"/>
  <c r="Q117" i="20"/>
  <c r="P325" i="3"/>
  <c r="Q325" i="3" s="1"/>
  <c r="R325" i="3" s="1"/>
  <c r="S325" i="3" s="1"/>
  <c r="T325" i="3" s="1"/>
  <c r="U325" i="3" s="1"/>
  <c r="V325" i="3" s="1"/>
  <c r="W325" i="3" s="1"/>
  <c r="X325" i="3" s="1"/>
  <c r="P121" i="20"/>
  <c r="R139" i="3"/>
  <c r="R119" i="20"/>
  <c r="R139" i="20" s="1"/>
  <c r="R143" i="3"/>
  <c r="R123" i="20"/>
  <c r="R143" i="20" s="1"/>
  <c r="T127" i="3"/>
  <c r="T351" i="3" s="1"/>
  <c r="T117" i="20"/>
  <c r="T165" i="18"/>
  <c r="T175" i="18" s="1"/>
  <c r="T137" i="18"/>
  <c r="U175" i="18"/>
  <c r="R137" i="19"/>
  <c r="S175" i="19"/>
  <c r="T137" i="19"/>
  <c r="U175" i="19"/>
  <c r="Q137" i="18"/>
  <c r="R175" i="18"/>
  <c r="S196" i="11"/>
  <c r="V196" i="11"/>
  <c r="W256" i="11"/>
  <c r="U137" i="18"/>
  <c r="V175" i="18"/>
  <c r="Q137" i="19"/>
  <c r="R175" i="19"/>
  <c r="U137" i="19"/>
  <c r="V175" i="19"/>
  <c r="S137" i="19"/>
  <c r="T175" i="19"/>
  <c r="P137" i="18"/>
  <c r="P137" i="3"/>
  <c r="P341" i="3" s="1"/>
  <c r="T165" i="11"/>
  <c r="T175" i="11" s="1"/>
  <c r="S311" i="11"/>
  <c r="M117" i="3"/>
  <c r="M119" i="18"/>
  <c r="M121" i="18"/>
  <c r="M117" i="18"/>
  <c r="M119" i="19"/>
  <c r="P139" i="19"/>
  <c r="M139" i="19" s="1"/>
  <c r="M117" i="19"/>
  <c r="P127" i="19"/>
  <c r="Q165" i="19" s="1"/>
  <c r="R137" i="18"/>
  <c r="M123" i="18"/>
  <c r="M121" i="19"/>
  <c r="P141" i="19"/>
  <c r="M141" i="19" s="1"/>
  <c r="M123" i="19"/>
  <c r="P143" i="19"/>
  <c r="M143" i="19" s="1"/>
  <c r="M139" i="18"/>
  <c r="M127" i="18"/>
  <c r="S175" i="18"/>
  <c r="P139" i="3"/>
  <c r="P343" i="3" s="1"/>
  <c r="M117" i="15"/>
  <c r="M143" i="18"/>
  <c r="M141" i="18"/>
  <c r="P127" i="15"/>
  <c r="P137" i="15" s="1"/>
  <c r="P301" i="15" s="1"/>
  <c r="P143" i="3"/>
  <c r="P141" i="3"/>
  <c r="P345" i="3" s="1"/>
  <c r="P287" i="13"/>
  <c r="Q287" i="13" s="1"/>
  <c r="M123" i="11"/>
  <c r="M119" i="3"/>
  <c r="R238" i="3"/>
  <c r="M121" i="3"/>
  <c r="S53" i="17"/>
  <c r="T53" i="17"/>
  <c r="U53" i="17"/>
  <c r="V53" i="17"/>
  <c r="T240" i="15"/>
  <c r="U240" i="15" s="1"/>
  <c r="V240" i="15" s="1"/>
  <c r="W240" i="15" s="1"/>
  <c r="R238" i="13"/>
  <c r="R238" i="11"/>
  <c r="S238" i="11" s="1"/>
  <c r="R242" i="13"/>
  <c r="S242" i="13" s="1"/>
  <c r="V165" i="15"/>
  <c r="V175" i="15" s="1"/>
  <c r="U311" i="15"/>
  <c r="M123" i="3"/>
  <c r="V137" i="11"/>
  <c r="U311" i="13"/>
  <c r="V165" i="13"/>
  <c r="V175" i="13" s="1"/>
  <c r="U137" i="15"/>
  <c r="Q127" i="13"/>
  <c r="P141" i="11"/>
  <c r="P285" i="11"/>
  <c r="Q287" i="15"/>
  <c r="M143" i="11"/>
  <c r="P307" i="11"/>
  <c r="Q307" i="11" s="1"/>
  <c r="R307" i="11" s="1"/>
  <c r="S307" i="11" s="1"/>
  <c r="T307" i="11" s="1"/>
  <c r="U307" i="11" s="1"/>
  <c r="V307" i="11" s="1"/>
  <c r="W307" i="11" s="1"/>
  <c r="T311" i="15"/>
  <c r="U165" i="15"/>
  <c r="U175" i="15" s="1"/>
  <c r="M121" i="13"/>
  <c r="T127" i="11"/>
  <c r="T137" i="11" s="1"/>
  <c r="Q240" i="13"/>
  <c r="Q285" i="15"/>
  <c r="S311" i="13"/>
  <c r="T165" i="13"/>
  <c r="T175" i="13" s="1"/>
  <c r="M119" i="13"/>
  <c r="P139" i="13"/>
  <c r="P283" i="13"/>
  <c r="R240" i="11"/>
  <c r="M119" i="15"/>
  <c r="M119" i="11"/>
  <c r="P139" i="11"/>
  <c r="P283" i="11"/>
  <c r="T137" i="13"/>
  <c r="U165" i="13"/>
  <c r="U175" i="13" s="1"/>
  <c r="T311" i="13"/>
  <c r="P291" i="15"/>
  <c r="P196" i="15"/>
  <c r="V137" i="13"/>
  <c r="V137" i="15"/>
  <c r="Q281" i="15"/>
  <c r="Q311" i="11"/>
  <c r="R165" i="11"/>
  <c r="R175" i="11" s="1"/>
  <c r="P307" i="13"/>
  <c r="Q307" i="13" s="1"/>
  <c r="R307" i="13" s="1"/>
  <c r="S307" i="13" s="1"/>
  <c r="T307" i="13" s="1"/>
  <c r="U307" i="13" s="1"/>
  <c r="V307" i="13" s="1"/>
  <c r="W307" i="13" s="1"/>
  <c r="X307" i="13" s="1"/>
  <c r="Y307" i="13" s="1"/>
  <c r="M143" i="13"/>
  <c r="Q242" i="11"/>
  <c r="R242" i="11" s="1"/>
  <c r="S242" i="11" s="1"/>
  <c r="T242" i="11" s="1"/>
  <c r="M123" i="15"/>
  <c r="M141" i="15"/>
  <c r="P305" i="15"/>
  <c r="Q305" i="15" s="1"/>
  <c r="R305" i="15" s="1"/>
  <c r="S305" i="15" s="1"/>
  <c r="T305" i="15" s="1"/>
  <c r="U305" i="15" s="1"/>
  <c r="V305" i="15" s="1"/>
  <c r="W305" i="15" s="1"/>
  <c r="X305" i="15" s="1"/>
  <c r="Y305" i="15" s="1"/>
  <c r="Q285" i="13"/>
  <c r="R238" i="15"/>
  <c r="P281" i="13"/>
  <c r="M117" i="13"/>
  <c r="P127" i="13"/>
  <c r="P137" i="13" s="1"/>
  <c r="P301" i="13" s="1"/>
  <c r="P303" i="15"/>
  <c r="Q303" i="15" s="1"/>
  <c r="R303" i="15" s="1"/>
  <c r="S303" i="15" s="1"/>
  <c r="T303" i="15" s="1"/>
  <c r="U303" i="15" s="1"/>
  <c r="V303" i="15" s="1"/>
  <c r="W303" i="15" s="1"/>
  <c r="X303" i="15" s="1"/>
  <c r="Y303" i="15" s="1"/>
  <c r="M139" i="15"/>
  <c r="Q127" i="15"/>
  <c r="R137" i="13"/>
  <c r="R311" i="13"/>
  <c r="S165" i="13"/>
  <c r="S175" i="13" s="1"/>
  <c r="R137" i="15"/>
  <c r="R311" i="15"/>
  <c r="S165" i="15"/>
  <c r="S175" i="15" s="1"/>
  <c r="P291" i="11"/>
  <c r="P196" i="11"/>
  <c r="S311" i="15"/>
  <c r="T165" i="15"/>
  <c r="T175" i="15" s="1"/>
  <c r="M117" i="11"/>
  <c r="P127" i="11"/>
  <c r="P137" i="11" s="1"/>
  <c r="P281" i="11"/>
  <c r="M123" i="13"/>
  <c r="Q287" i="11"/>
  <c r="M121" i="15"/>
  <c r="M141" i="13"/>
  <c r="P305" i="13"/>
  <c r="Q305" i="13" s="1"/>
  <c r="R305" i="13" s="1"/>
  <c r="S305" i="13" s="1"/>
  <c r="T305" i="13" s="1"/>
  <c r="U305" i="13" s="1"/>
  <c r="V305" i="13" s="1"/>
  <c r="W305" i="13" s="1"/>
  <c r="X305" i="13" s="1"/>
  <c r="Y305" i="13" s="1"/>
  <c r="M121" i="11"/>
  <c r="Q321" i="3"/>
  <c r="R321" i="3" s="1"/>
  <c r="S321" i="3" s="1"/>
  <c r="T321" i="3" s="1"/>
  <c r="U321" i="3" s="1"/>
  <c r="V321" i="3" s="1"/>
  <c r="W321" i="3" s="1"/>
  <c r="X321" i="3" s="1"/>
  <c r="V238" i="18" l="1"/>
  <c r="W238" i="18" s="1"/>
  <c r="R240" i="3"/>
  <c r="S240" i="3" s="1"/>
  <c r="T240" i="3" s="1"/>
  <c r="Q270" i="3"/>
  <c r="R270" i="3" s="1"/>
  <c r="Q272" i="3"/>
  <c r="R272" i="3" s="1"/>
  <c r="S272" i="3" s="1"/>
  <c r="Q268" i="3"/>
  <c r="R268" i="3" s="1"/>
  <c r="R242" i="3"/>
  <c r="Q237" i="3"/>
  <c r="S238" i="3"/>
  <c r="T238" i="3" s="1"/>
  <c r="X296" i="3"/>
  <c r="W196" i="3"/>
  <c r="W165" i="20"/>
  <c r="W175" i="20" s="1"/>
  <c r="X256" i="20" s="1"/>
  <c r="Y240" i="19"/>
  <c r="M240" i="19" s="1"/>
  <c r="M250" i="19" s="1"/>
  <c r="Y238" i="20"/>
  <c r="M238" i="20" s="1"/>
  <c r="M248" i="20" s="1"/>
  <c r="Y238" i="19"/>
  <c r="M238" i="19" s="1"/>
  <c r="M248" i="19" s="1"/>
  <c r="V242" i="19"/>
  <c r="S238" i="13"/>
  <c r="T238" i="13" s="1"/>
  <c r="Y325" i="3"/>
  <c r="X165" i="20"/>
  <c r="X175" i="20" s="1"/>
  <c r="X175" i="3"/>
  <c r="X256" i="13"/>
  <c r="W196" i="13"/>
  <c r="X256" i="11"/>
  <c r="W196" i="11"/>
  <c r="X240" i="15"/>
  <c r="Y240" i="15" s="1"/>
  <c r="M240" i="15" s="1"/>
  <c r="M250" i="15" s="1"/>
  <c r="X307" i="11"/>
  <c r="Y307" i="11" s="1"/>
  <c r="Y323" i="3"/>
  <c r="M242" i="15"/>
  <c r="M252" i="15" s="1"/>
  <c r="T240" i="20"/>
  <c r="U240" i="20" s="1"/>
  <c r="V240" i="20" s="1"/>
  <c r="V242" i="20"/>
  <c r="Y321" i="3"/>
  <c r="Y327" i="3"/>
  <c r="X256" i="15"/>
  <c r="W196" i="15"/>
  <c r="P307" i="15"/>
  <c r="Q307" i="15" s="1"/>
  <c r="R307" i="15" s="1"/>
  <c r="S307" i="15" s="1"/>
  <c r="T307" i="15" s="1"/>
  <c r="U307" i="15" s="1"/>
  <c r="V307" i="15" s="1"/>
  <c r="W307" i="15" s="1"/>
  <c r="X307" i="15" s="1"/>
  <c r="Y307" i="15" s="1"/>
  <c r="P196" i="20"/>
  <c r="M127" i="3"/>
  <c r="Q137" i="3"/>
  <c r="Q341" i="3" s="1"/>
  <c r="R165" i="3"/>
  <c r="R165" i="20" s="1"/>
  <c r="R175" i="20" s="1"/>
  <c r="Q345" i="3"/>
  <c r="R345" i="3" s="1"/>
  <c r="S345" i="3" s="1"/>
  <c r="T345" i="3" s="1"/>
  <c r="U345" i="3" s="1"/>
  <c r="V345" i="3" s="1"/>
  <c r="W345" i="3" s="1"/>
  <c r="X345" i="3" s="1"/>
  <c r="Y345" i="3" s="1"/>
  <c r="M121" i="20"/>
  <c r="P141" i="20"/>
  <c r="M141" i="20" s="1"/>
  <c r="T137" i="3"/>
  <c r="T127" i="20"/>
  <c r="T137" i="20" s="1"/>
  <c r="Q127" i="20"/>
  <c r="Q137" i="20" s="1"/>
  <c r="Q343" i="3"/>
  <c r="Q313" i="3" s="1"/>
  <c r="M119" i="20"/>
  <c r="P139" i="20"/>
  <c r="M139" i="20" s="1"/>
  <c r="M123" i="20"/>
  <c r="P143" i="20"/>
  <c r="M143" i="20" s="1"/>
  <c r="S127" i="20"/>
  <c r="S137" i="20" s="1"/>
  <c r="R351" i="3"/>
  <c r="S165" i="3"/>
  <c r="S175" i="3" s="1"/>
  <c r="R137" i="3"/>
  <c r="T165" i="3"/>
  <c r="T175" i="3" s="1"/>
  <c r="U296" i="3" s="1"/>
  <c r="S351" i="3"/>
  <c r="U165" i="3"/>
  <c r="U175" i="3" s="1"/>
  <c r="V296" i="3" s="1"/>
  <c r="M117" i="20"/>
  <c r="P127" i="20"/>
  <c r="P347" i="3"/>
  <c r="Q347" i="3" s="1"/>
  <c r="P311" i="3"/>
  <c r="U256" i="18"/>
  <c r="T196" i="18"/>
  <c r="V196" i="3"/>
  <c r="V196" i="15"/>
  <c r="W256" i="15"/>
  <c r="T196" i="15"/>
  <c r="U256" i="15"/>
  <c r="S196" i="15"/>
  <c r="T256" i="15"/>
  <c r="U196" i="15"/>
  <c r="V256" i="15"/>
  <c r="U196" i="13"/>
  <c r="V256" i="13"/>
  <c r="V196" i="13"/>
  <c r="W256" i="13"/>
  <c r="S196" i="13"/>
  <c r="T256" i="13"/>
  <c r="T196" i="13"/>
  <c r="U256" i="13"/>
  <c r="T196" i="11"/>
  <c r="U256" i="11"/>
  <c r="U196" i="19"/>
  <c r="V256" i="19"/>
  <c r="V165" i="20"/>
  <c r="V175" i="20" s="1"/>
  <c r="W256" i="19"/>
  <c r="V196" i="19"/>
  <c r="M137" i="18"/>
  <c r="T196" i="19"/>
  <c r="U256" i="19"/>
  <c r="S256" i="19"/>
  <c r="R196" i="19"/>
  <c r="R196" i="11"/>
  <c r="S256" i="11"/>
  <c r="T256" i="19"/>
  <c r="S196" i="19"/>
  <c r="Q175" i="19"/>
  <c r="M165" i="19"/>
  <c r="Q165" i="20"/>
  <c r="Q175" i="3"/>
  <c r="P313" i="3"/>
  <c r="M139" i="3"/>
  <c r="P137" i="19"/>
  <c r="M137" i="19" s="1"/>
  <c r="M127" i="19"/>
  <c r="W256" i="18"/>
  <c r="V196" i="18"/>
  <c r="S256" i="18"/>
  <c r="R196" i="18"/>
  <c r="V256" i="18"/>
  <c r="U196" i="18"/>
  <c r="T256" i="18"/>
  <c r="S196" i="18"/>
  <c r="Q175" i="18"/>
  <c r="M165" i="18"/>
  <c r="M143" i="3"/>
  <c r="Q165" i="15"/>
  <c r="Q175" i="15" s="1"/>
  <c r="P315" i="3"/>
  <c r="P311" i="15"/>
  <c r="P271" i="15" s="1"/>
  <c r="M127" i="15"/>
  <c r="M141" i="3"/>
  <c r="P277" i="11"/>
  <c r="R53" i="17"/>
  <c r="Q53" i="17"/>
  <c r="T242" i="13"/>
  <c r="T238" i="11"/>
  <c r="U238" i="11" s="1"/>
  <c r="V238" i="11" s="1"/>
  <c r="W238" i="11" s="1"/>
  <c r="P275" i="13"/>
  <c r="R240" i="13"/>
  <c r="S240" i="13" s="1"/>
  <c r="T240" i="13" s="1"/>
  <c r="U240" i="13" s="1"/>
  <c r="V240" i="13" s="1"/>
  <c r="W240" i="13" s="1"/>
  <c r="X240" i="13" s="1"/>
  <c r="Y240" i="13" s="1"/>
  <c r="P275" i="15"/>
  <c r="M139" i="11"/>
  <c r="P303" i="11"/>
  <c r="Q303" i="11" s="1"/>
  <c r="R303" i="11" s="1"/>
  <c r="S303" i="11" s="1"/>
  <c r="T303" i="11" s="1"/>
  <c r="U303" i="11" s="1"/>
  <c r="V303" i="11" s="1"/>
  <c r="W303" i="11" s="1"/>
  <c r="R165" i="13"/>
  <c r="R175" i="13" s="1"/>
  <c r="Q311" i="13"/>
  <c r="Q165" i="11"/>
  <c r="P311" i="11"/>
  <c r="M127" i="11"/>
  <c r="Q311" i="15"/>
  <c r="R165" i="15"/>
  <c r="R175" i="15" s="1"/>
  <c r="Q137" i="15"/>
  <c r="M137" i="15" s="1"/>
  <c r="Q281" i="13"/>
  <c r="Q283" i="11"/>
  <c r="S240" i="11"/>
  <c r="T240" i="11" s="1"/>
  <c r="Q137" i="13"/>
  <c r="Q301" i="13" s="1"/>
  <c r="R301" i="13" s="1"/>
  <c r="S301" i="13" s="1"/>
  <c r="T301" i="13" s="1"/>
  <c r="U301" i="13" s="1"/>
  <c r="V301" i="13" s="1"/>
  <c r="W301" i="13" s="1"/>
  <c r="X301" i="13" s="1"/>
  <c r="Y301" i="13" s="1"/>
  <c r="R283" i="15"/>
  <c r="Q273" i="15"/>
  <c r="Q281" i="11"/>
  <c r="Q283" i="13"/>
  <c r="R285" i="13"/>
  <c r="Q275" i="13"/>
  <c r="R281" i="15"/>
  <c r="M139" i="13"/>
  <c r="P303" i="13"/>
  <c r="Q303" i="13" s="1"/>
  <c r="R303" i="13" s="1"/>
  <c r="S303" i="13" s="1"/>
  <c r="T303" i="13" s="1"/>
  <c r="U303" i="13" s="1"/>
  <c r="V303" i="13" s="1"/>
  <c r="W303" i="13" s="1"/>
  <c r="X303" i="13" s="1"/>
  <c r="Y303" i="13" s="1"/>
  <c r="Q285" i="11"/>
  <c r="P277" i="13"/>
  <c r="P301" i="11"/>
  <c r="Q301" i="11" s="1"/>
  <c r="R301" i="11" s="1"/>
  <c r="S301" i="11" s="1"/>
  <c r="T301" i="11" s="1"/>
  <c r="U301" i="11" s="1"/>
  <c r="V301" i="11" s="1"/>
  <c r="W301" i="11" s="1"/>
  <c r="X301" i="11" s="1"/>
  <c r="Y301" i="11" s="1"/>
  <c r="M137" i="11"/>
  <c r="P311" i="13"/>
  <c r="P271" i="13" s="1"/>
  <c r="Q165" i="13"/>
  <c r="M127" i="13"/>
  <c r="R287" i="11"/>
  <c r="Q277" i="11"/>
  <c r="R285" i="15"/>
  <c r="Q275" i="15"/>
  <c r="U165" i="11"/>
  <c r="U175" i="11" s="1"/>
  <c r="T311" i="11"/>
  <c r="R287" i="15"/>
  <c r="M141" i="11"/>
  <c r="P305" i="11"/>
  <c r="Q305" i="11" s="1"/>
  <c r="R305" i="11" s="1"/>
  <c r="S305" i="11" s="1"/>
  <c r="T305" i="11" s="1"/>
  <c r="U305" i="11" s="1"/>
  <c r="V305" i="11" s="1"/>
  <c r="W305" i="11" s="1"/>
  <c r="X305" i="11" s="1"/>
  <c r="Y305" i="11" s="1"/>
  <c r="S238" i="15"/>
  <c r="R287" i="13"/>
  <c r="Q277" i="13"/>
  <c r="P273" i="15"/>
  <c r="U242" i="11"/>
  <c r="Q239" i="3" l="1"/>
  <c r="M238" i="18"/>
  <c r="M248" i="18" s="1"/>
  <c r="R271" i="3"/>
  <c r="Q267" i="3"/>
  <c r="Q271" i="3"/>
  <c r="Q269" i="3"/>
  <c r="S270" i="3"/>
  <c r="R269" i="3" s="1"/>
  <c r="P267" i="3"/>
  <c r="P271" i="3"/>
  <c r="P269" i="3"/>
  <c r="S242" i="3"/>
  <c r="S237" i="3"/>
  <c r="S239" i="3"/>
  <c r="R237" i="3"/>
  <c r="R239" i="3"/>
  <c r="Q241" i="3"/>
  <c r="S268" i="3"/>
  <c r="T272" i="3"/>
  <c r="W196" i="20"/>
  <c r="U238" i="13"/>
  <c r="V238" i="13" s="1"/>
  <c r="W238" i="13" s="1"/>
  <c r="W240" i="20"/>
  <c r="X240" i="20" s="1"/>
  <c r="Y240" i="20" s="1"/>
  <c r="M240" i="20" s="1"/>
  <c r="M250" i="20" s="1"/>
  <c r="X238" i="11"/>
  <c r="Y238" i="11" s="1"/>
  <c r="M238" i="11" s="1"/>
  <c r="M248" i="11" s="1"/>
  <c r="X315" i="3"/>
  <c r="W242" i="19"/>
  <c r="X242" i="19" s="1"/>
  <c r="Y242" i="19" s="1"/>
  <c r="Q277" i="15"/>
  <c r="W242" i="20"/>
  <c r="X242" i="20" s="1"/>
  <c r="U242" i="13"/>
  <c r="V242" i="13" s="1"/>
  <c r="W242" i="13" s="1"/>
  <c r="X196" i="3"/>
  <c r="Y296" i="3"/>
  <c r="Y256" i="20"/>
  <c r="X196" i="20"/>
  <c r="X303" i="11"/>
  <c r="Y303" i="11" s="1"/>
  <c r="Y315" i="3"/>
  <c r="P277" i="15"/>
  <c r="R175" i="3"/>
  <c r="R196" i="3" s="1"/>
  <c r="Q315" i="3"/>
  <c r="M137" i="3"/>
  <c r="T165" i="20"/>
  <c r="T175" i="20" s="1"/>
  <c r="U256" i="20" s="1"/>
  <c r="M127" i="20"/>
  <c r="R315" i="3"/>
  <c r="U165" i="20"/>
  <c r="U175" i="20" s="1"/>
  <c r="V256" i="20" s="1"/>
  <c r="R341" i="3"/>
  <c r="S341" i="3" s="1"/>
  <c r="T341" i="3" s="1"/>
  <c r="U341" i="3" s="1"/>
  <c r="V341" i="3" s="1"/>
  <c r="W341" i="3" s="1"/>
  <c r="X341" i="3" s="1"/>
  <c r="Y341" i="3" s="1"/>
  <c r="T196" i="3"/>
  <c r="R343" i="3"/>
  <c r="S343" i="3" s="1"/>
  <c r="T343" i="3" s="1"/>
  <c r="U343" i="3" s="1"/>
  <c r="V343" i="3" s="1"/>
  <c r="W343" i="3" s="1"/>
  <c r="X343" i="3" s="1"/>
  <c r="S165" i="20"/>
  <c r="S175" i="20" s="1"/>
  <c r="S196" i="20" s="1"/>
  <c r="U196" i="3"/>
  <c r="M165" i="3"/>
  <c r="P317" i="3"/>
  <c r="T296" i="3"/>
  <c r="S196" i="3"/>
  <c r="P137" i="20"/>
  <c r="M137" i="20" s="1"/>
  <c r="R347" i="3"/>
  <c r="Q317" i="3"/>
  <c r="Q291" i="15"/>
  <c r="R291" i="15" s="1"/>
  <c r="S291" i="15" s="1"/>
  <c r="T291" i="15" s="1"/>
  <c r="U291" i="15" s="1"/>
  <c r="V291" i="15" s="1"/>
  <c r="W291" i="15" s="1"/>
  <c r="R256" i="15"/>
  <c r="R196" i="15"/>
  <c r="S256" i="15"/>
  <c r="R196" i="13"/>
  <c r="S256" i="13"/>
  <c r="R296" i="3"/>
  <c r="U196" i="11"/>
  <c r="V256" i="11"/>
  <c r="S256" i="20"/>
  <c r="R196" i="20"/>
  <c r="W256" i="20"/>
  <c r="V196" i="20"/>
  <c r="Q331" i="3"/>
  <c r="Q175" i="20"/>
  <c r="Q196" i="3"/>
  <c r="R256" i="19"/>
  <c r="M256" i="19" s="1"/>
  <c r="Q196" i="19"/>
  <c r="M196" i="19" s="1"/>
  <c r="M175" i="19"/>
  <c r="Q196" i="18"/>
  <c r="M196" i="18" s="1"/>
  <c r="R256" i="18"/>
  <c r="M256" i="18" s="1"/>
  <c r="M175" i="18"/>
  <c r="M53" i="17"/>
  <c r="M63" i="17" s="1"/>
  <c r="M17" i="17"/>
  <c r="U238" i="3"/>
  <c r="U240" i="3"/>
  <c r="Q301" i="15"/>
  <c r="R301" i="15" s="1"/>
  <c r="S301" i="15" s="1"/>
  <c r="T301" i="15" s="1"/>
  <c r="U301" i="15" s="1"/>
  <c r="V301" i="15" s="1"/>
  <c r="W301" i="15" s="1"/>
  <c r="X301" i="15" s="1"/>
  <c r="Y301" i="15" s="1"/>
  <c r="P273" i="11"/>
  <c r="M137" i="13"/>
  <c r="P275" i="11"/>
  <c r="P271" i="11"/>
  <c r="S281" i="15"/>
  <c r="Q175" i="11"/>
  <c r="M165" i="11"/>
  <c r="T238" i="15"/>
  <c r="U238" i="15" s="1"/>
  <c r="V238" i="15" s="1"/>
  <c r="S285" i="15"/>
  <c r="R275" i="15"/>
  <c r="Q175" i="13"/>
  <c r="R256" i="13" s="1"/>
  <c r="M165" i="13"/>
  <c r="M240" i="13"/>
  <c r="M250" i="13" s="1"/>
  <c r="S283" i="15"/>
  <c r="R273" i="15"/>
  <c r="S287" i="13"/>
  <c r="R277" i="13"/>
  <c r="S287" i="11"/>
  <c r="R277" i="11"/>
  <c r="R285" i="11"/>
  <c r="Q275" i="11"/>
  <c r="P273" i="13"/>
  <c r="R281" i="11"/>
  <c r="R283" i="11"/>
  <c r="Q273" i="11"/>
  <c r="M165" i="15"/>
  <c r="V242" i="11"/>
  <c r="W242" i="11" s="1"/>
  <c r="X242" i="11" s="1"/>
  <c r="Y242" i="11" s="1"/>
  <c r="S287" i="15"/>
  <c r="R277" i="15"/>
  <c r="S285" i="13"/>
  <c r="R275" i="13"/>
  <c r="R283" i="13"/>
  <c r="Q273" i="13"/>
  <c r="U240" i="11"/>
  <c r="V240" i="11" s="1"/>
  <c r="W240" i="11" s="1"/>
  <c r="R281" i="13"/>
  <c r="Q196" i="15"/>
  <c r="M175" i="15"/>
  <c r="S315" i="3"/>
  <c r="T270" i="3" l="1"/>
  <c r="U270" i="3" s="1"/>
  <c r="S271" i="3"/>
  <c r="T268" i="3"/>
  <c r="U268" i="3" s="1"/>
  <c r="R267" i="3"/>
  <c r="V238" i="3"/>
  <c r="U237" i="3" s="1"/>
  <c r="T242" i="3"/>
  <c r="S241" i="3" s="1"/>
  <c r="T239" i="3"/>
  <c r="T237" i="3"/>
  <c r="R241" i="3"/>
  <c r="U272" i="3"/>
  <c r="X238" i="13"/>
  <c r="Y238" i="13" s="1"/>
  <c r="M238" i="13" s="1"/>
  <c r="M248" i="13" s="1"/>
  <c r="M242" i="19"/>
  <c r="M252" i="19" s="1"/>
  <c r="Y343" i="3"/>
  <c r="Y313" i="3" s="1"/>
  <c r="X313" i="3"/>
  <c r="X240" i="11"/>
  <c r="Y240" i="11" s="1"/>
  <c r="W238" i="15"/>
  <c r="X238" i="15" s="1"/>
  <c r="Y238" i="15" s="1"/>
  <c r="Y242" i="20"/>
  <c r="M242" i="20" s="1"/>
  <c r="M252" i="20" s="1"/>
  <c r="X291" i="15"/>
  <c r="Y291" i="15" s="1"/>
  <c r="X242" i="13"/>
  <c r="Y242" i="13" s="1"/>
  <c r="R331" i="3"/>
  <c r="S331" i="3" s="1"/>
  <c r="T331" i="3" s="1"/>
  <c r="U331" i="3" s="1"/>
  <c r="U311" i="3" s="1"/>
  <c r="M175" i="3"/>
  <c r="S296" i="3"/>
  <c r="M296" i="3" s="1"/>
  <c r="U196" i="20"/>
  <c r="S313" i="3"/>
  <c r="T256" i="20"/>
  <c r="T196" i="20"/>
  <c r="M165" i="20"/>
  <c r="R313" i="3"/>
  <c r="M196" i="3"/>
  <c r="M216" i="3" s="1"/>
  <c r="S347" i="3"/>
  <c r="R317" i="3"/>
  <c r="M196" i="15"/>
  <c r="M216" i="15" s="1"/>
  <c r="M256" i="13"/>
  <c r="M256" i="15"/>
  <c r="R256" i="11"/>
  <c r="M256" i="11" s="1"/>
  <c r="Q311" i="3"/>
  <c r="M206" i="19"/>
  <c r="M216" i="19"/>
  <c r="R256" i="20"/>
  <c r="Q196" i="20"/>
  <c r="M175" i="20"/>
  <c r="M206" i="18"/>
  <c r="M216" i="18"/>
  <c r="M73" i="17"/>
  <c r="Q271" i="15"/>
  <c r="V240" i="3"/>
  <c r="M83" i="17"/>
  <c r="P93" i="17"/>
  <c r="Q93" i="17" s="1"/>
  <c r="R93" i="17" s="1"/>
  <c r="M242" i="11"/>
  <c r="M252" i="11" s="1"/>
  <c r="R271" i="15"/>
  <c r="S283" i="13"/>
  <c r="R273" i="13"/>
  <c r="T287" i="15"/>
  <c r="S277" i="15"/>
  <c r="S281" i="11"/>
  <c r="T287" i="13"/>
  <c r="S277" i="13"/>
  <c r="S281" i="13"/>
  <c r="T285" i="13"/>
  <c r="S275" i="13"/>
  <c r="S283" i="11"/>
  <c r="R273" i="11"/>
  <c r="T287" i="11"/>
  <c r="S277" i="11"/>
  <c r="T283" i="15"/>
  <c r="S273" i="15"/>
  <c r="Q196" i="13"/>
  <c r="M196" i="13" s="1"/>
  <c r="M175" i="13"/>
  <c r="Q291" i="13"/>
  <c r="T285" i="15"/>
  <c r="S275" i="15"/>
  <c r="Q291" i="11"/>
  <c r="Q196" i="11"/>
  <c r="M196" i="11" s="1"/>
  <c r="M175" i="11"/>
  <c r="T281" i="15"/>
  <c r="S271" i="15"/>
  <c r="S285" i="11"/>
  <c r="R275" i="11"/>
  <c r="T315" i="3"/>
  <c r="T313" i="3"/>
  <c r="W238" i="3" l="1"/>
  <c r="V237" i="3" s="1"/>
  <c r="S269" i="3"/>
  <c r="T269" i="3"/>
  <c r="V270" i="3"/>
  <c r="V272" i="3"/>
  <c r="W272" i="3" s="1"/>
  <c r="W271" i="3" s="1"/>
  <c r="T267" i="3"/>
  <c r="T271" i="3"/>
  <c r="V268" i="3"/>
  <c r="S267" i="3"/>
  <c r="U242" i="3"/>
  <c r="T241" i="3" s="1"/>
  <c r="U239" i="3"/>
  <c r="M240" i="11"/>
  <c r="M250" i="11" s="1"/>
  <c r="X236" i="18"/>
  <c r="Y236" i="18"/>
  <c r="X238" i="3"/>
  <c r="M238" i="15"/>
  <c r="M248" i="15" s="1"/>
  <c r="M242" i="13"/>
  <c r="M252" i="13" s="1"/>
  <c r="M206" i="15"/>
  <c r="T311" i="3"/>
  <c r="R311" i="3"/>
  <c r="S311" i="3"/>
  <c r="M206" i="3"/>
  <c r="M256" i="20"/>
  <c r="M196" i="20"/>
  <c r="M216" i="20" s="1"/>
  <c r="T347" i="3"/>
  <c r="S317" i="3"/>
  <c r="M226" i="19"/>
  <c r="P236" i="19"/>
  <c r="Q236" i="19" s="1"/>
  <c r="R236" i="19" s="1"/>
  <c r="P236" i="18"/>
  <c r="Q236" i="18" s="1"/>
  <c r="M226" i="18"/>
  <c r="W240" i="3"/>
  <c r="S93" i="17"/>
  <c r="M206" i="13"/>
  <c r="M216" i="13"/>
  <c r="U287" i="13"/>
  <c r="T277" i="13"/>
  <c r="R291" i="11"/>
  <c r="Q271" i="11"/>
  <c r="U281" i="15"/>
  <c r="T271" i="15"/>
  <c r="U287" i="11"/>
  <c r="T277" i="11"/>
  <c r="T285" i="11"/>
  <c r="S275" i="11"/>
  <c r="U285" i="15"/>
  <c r="T275" i="15"/>
  <c r="U285" i="13"/>
  <c r="T275" i="13"/>
  <c r="U287" i="15"/>
  <c r="T277" i="15"/>
  <c r="M206" i="11"/>
  <c r="M216" i="11"/>
  <c r="R291" i="13"/>
  <c r="Q271" i="13"/>
  <c r="U283" i="15"/>
  <c r="T273" i="15"/>
  <c r="T283" i="11"/>
  <c r="S273" i="11"/>
  <c r="T281" i="13"/>
  <c r="T281" i="11"/>
  <c r="T283" i="13"/>
  <c r="S273" i="13"/>
  <c r="V331" i="3"/>
  <c r="W331" i="3" s="1"/>
  <c r="U315" i="3"/>
  <c r="U313" i="3"/>
  <c r="W237" i="3" l="1"/>
  <c r="W268" i="3"/>
  <c r="W267" i="3" s="1"/>
  <c r="W270" i="3"/>
  <c r="W269" i="3" s="1"/>
  <c r="U269" i="3"/>
  <c r="U267" i="3"/>
  <c r="M272" i="3"/>
  <c r="M282" i="3" s="1"/>
  <c r="V271" i="3"/>
  <c r="U271" i="3"/>
  <c r="Y238" i="3"/>
  <c r="Y237" i="3" s="1"/>
  <c r="V242" i="3"/>
  <c r="V239" i="3"/>
  <c r="R236" i="18"/>
  <c r="S236" i="18" s="1"/>
  <c r="T236" i="18" s="1"/>
  <c r="U236" i="18" s="1"/>
  <c r="V236" i="18" s="1"/>
  <c r="X240" i="3"/>
  <c r="P236" i="15"/>
  <c r="Q236" i="15" s="1"/>
  <c r="R236" i="15" s="1"/>
  <c r="S236" i="15" s="1"/>
  <c r="X242" i="3"/>
  <c r="P236" i="3"/>
  <c r="W311" i="3"/>
  <c r="X331" i="3"/>
  <c r="M226" i="15"/>
  <c r="M226" i="3"/>
  <c r="M206" i="20"/>
  <c r="U347" i="3"/>
  <c r="T317" i="3"/>
  <c r="S236" i="19"/>
  <c r="T93" i="17"/>
  <c r="V283" i="15"/>
  <c r="U273" i="15"/>
  <c r="P236" i="11"/>
  <c r="Q236" i="11" s="1"/>
  <c r="R236" i="11" s="1"/>
  <c r="M226" i="11"/>
  <c r="V281" i="15"/>
  <c r="U271" i="15"/>
  <c r="U281" i="11"/>
  <c r="S291" i="13"/>
  <c r="R271" i="13"/>
  <c r="S291" i="11"/>
  <c r="R271" i="11"/>
  <c r="P236" i="13"/>
  <c r="Q236" i="13" s="1"/>
  <c r="R236" i="13" s="1"/>
  <c r="S236" i="13" s="1"/>
  <c r="T236" i="13" s="1"/>
  <c r="U236" i="13" s="1"/>
  <c r="V236" i="13" s="1"/>
  <c r="W236" i="13" s="1"/>
  <c r="M226" i="13"/>
  <c r="U281" i="13"/>
  <c r="U285" i="11"/>
  <c r="T275" i="11"/>
  <c r="V287" i="13"/>
  <c r="U277" i="13"/>
  <c r="U283" i="13"/>
  <c r="T273" i="13"/>
  <c r="V285" i="13"/>
  <c r="U275" i="13"/>
  <c r="U283" i="11"/>
  <c r="T273" i="11"/>
  <c r="V287" i="15"/>
  <c r="U277" i="15"/>
  <c r="V285" i="15"/>
  <c r="U275" i="15"/>
  <c r="V287" i="11"/>
  <c r="U277" i="11"/>
  <c r="V311" i="3"/>
  <c r="W313" i="3"/>
  <c r="V313" i="3"/>
  <c r="W315" i="3"/>
  <c r="V315" i="3"/>
  <c r="W236" i="18" l="1"/>
  <c r="M236" i="18" s="1"/>
  <c r="M246" i="18" s="1"/>
  <c r="M268" i="3"/>
  <c r="M278" i="3" s="1"/>
  <c r="W242" i="3"/>
  <c r="V241" i="3" s="1"/>
  <c r="M270" i="3"/>
  <c r="M280" i="3" s="1"/>
  <c r="V269" i="3"/>
  <c r="M290" i="3" s="1"/>
  <c r="V267" i="3"/>
  <c r="M288" i="3" s="1"/>
  <c r="M292" i="3"/>
  <c r="M238" i="3"/>
  <c r="M248" i="3" s="1"/>
  <c r="U241" i="3"/>
  <c r="Y242" i="3"/>
  <c r="X241" i="3" s="1"/>
  <c r="Q236" i="3"/>
  <c r="P235" i="3" s="1"/>
  <c r="Y240" i="3"/>
  <c r="Y239" i="3" s="1"/>
  <c r="W239" i="3"/>
  <c r="X237" i="3"/>
  <c r="M258" i="3" s="1"/>
  <c r="P266" i="3"/>
  <c r="P236" i="20"/>
  <c r="Q236" i="20" s="1"/>
  <c r="R236" i="20" s="1"/>
  <c r="T236" i="19"/>
  <c r="U236" i="19" s="1"/>
  <c r="V236" i="19" s="1"/>
  <c r="V275" i="15"/>
  <c r="W285" i="15"/>
  <c r="M226" i="20"/>
  <c r="Y331" i="3"/>
  <c r="Y311" i="3" s="1"/>
  <c r="X311" i="3"/>
  <c r="V277" i="15"/>
  <c r="W287" i="15"/>
  <c r="V277" i="13"/>
  <c r="W287" i="13"/>
  <c r="V273" i="15"/>
  <c r="W283" i="15"/>
  <c r="U93" i="17"/>
  <c r="V93" i="17" s="1"/>
  <c r="V277" i="11"/>
  <c r="W287" i="11"/>
  <c r="V275" i="13"/>
  <c r="W285" i="13"/>
  <c r="X236" i="13"/>
  <c r="Y236" i="13" s="1"/>
  <c r="V271" i="15"/>
  <c r="W281" i="15"/>
  <c r="V347" i="3"/>
  <c r="U317" i="3"/>
  <c r="S236" i="11"/>
  <c r="T291" i="11"/>
  <c r="S271" i="11"/>
  <c r="V281" i="11"/>
  <c r="W281" i="11" s="1"/>
  <c r="X281" i="11" s="1"/>
  <c r="V281" i="13"/>
  <c r="W281" i="13" s="1"/>
  <c r="X281" i="13" s="1"/>
  <c r="T291" i="13"/>
  <c r="S271" i="13"/>
  <c r="V285" i="11"/>
  <c r="U275" i="11"/>
  <c r="V283" i="11"/>
  <c r="U273" i="11"/>
  <c r="V283" i="13"/>
  <c r="U273" i="13"/>
  <c r="T236" i="15"/>
  <c r="M315" i="3"/>
  <c r="M313" i="3"/>
  <c r="W241" i="3" l="1"/>
  <c r="M240" i="3"/>
  <c r="M250" i="3" s="1"/>
  <c r="X239" i="3"/>
  <c r="M260" i="3" s="1"/>
  <c r="Q266" i="3"/>
  <c r="R266" i="3" s="1"/>
  <c r="R236" i="3"/>
  <c r="Q235" i="3" s="1"/>
  <c r="M242" i="3"/>
  <c r="Y241" i="3"/>
  <c r="M311" i="3"/>
  <c r="W236" i="19"/>
  <c r="X287" i="13"/>
  <c r="W277" i="13"/>
  <c r="V275" i="11"/>
  <c r="W285" i="11"/>
  <c r="X285" i="13"/>
  <c r="W275" i="13"/>
  <c r="X287" i="15"/>
  <c r="W277" i="15"/>
  <c r="X285" i="15"/>
  <c r="W275" i="15"/>
  <c r="X287" i="11"/>
  <c r="W277" i="11"/>
  <c r="X283" i="15"/>
  <c r="W273" i="15"/>
  <c r="V273" i="13"/>
  <c r="W283" i="13"/>
  <c r="M236" i="13"/>
  <c r="M246" i="13" s="1"/>
  <c r="M5" i="9" s="1"/>
  <c r="Y281" i="13"/>
  <c r="Y281" i="11"/>
  <c r="X281" i="15"/>
  <c r="W271" i="15"/>
  <c r="V273" i="11"/>
  <c r="W283" i="11"/>
  <c r="W93" i="17"/>
  <c r="X93" i="17" s="1"/>
  <c r="Y93" i="17" s="1"/>
  <c r="S236" i="20"/>
  <c r="T236" i="20" s="1"/>
  <c r="U236" i="20" s="1"/>
  <c r="W347" i="3"/>
  <c r="V317" i="3"/>
  <c r="T236" i="11"/>
  <c r="U291" i="11"/>
  <c r="T271" i="11"/>
  <c r="U291" i="13"/>
  <c r="T271" i="13"/>
  <c r="U236" i="15"/>
  <c r="M262" i="3" l="1"/>
  <c r="S266" i="3"/>
  <c r="R265" i="3" s="1"/>
  <c r="Q265" i="3"/>
  <c r="P265" i="3"/>
  <c r="M252" i="3"/>
  <c r="S236" i="3"/>
  <c r="X236" i="19"/>
  <c r="Y236" i="19" s="1"/>
  <c r="X347" i="3"/>
  <c r="W317" i="3"/>
  <c r="X275" i="15"/>
  <c r="Y285" i="15"/>
  <c r="Y275" i="15" s="1"/>
  <c r="X283" i="13"/>
  <c r="W273" i="13"/>
  <c r="X277" i="15"/>
  <c r="Y287" i="15"/>
  <c r="Y277" i="15" s="1"/>
  <c r="X277" i="13"/>
  <c r="Y287" i="13"/>
  <c r="Y277" i="13" s="1"/>
  <c r="X271" i="15"/>
  <c r="Y281" i="15"/>
  <c r="Y271" i="15" s="1"/>
  <c r="X273" i="15"/>
  <c r="Y283" i="15"/>
  <c r="Y273" i="15" s="1"/>
  <c r="X275" i="13"/>
  <c r="Y285" i="13"/>
  <c r="Y275" i="13" s="1"/>
  <c r="M93" i="17"/>
  <c r="M103" i="17" s="1"/>
  <c r="X285" i="11"/>
  <c r="W275" i="11"/>
  <c r="X283" i="11"/>
  <c r="W273" i="11"/>
  <c r="X277" i="11"/>
  <c r="Y287" i="11"/>
  <c r="Y277" i="11" s="1"/>
  <c r="U236" i="11"/>
  <c r="V236" i="20"/>
  <c r="W236" i="20" s="1"/>
  <c r="V236" i="15"/>
  <c r="W236" i="15" s="1"/>
  <c r="X236" i="15" s="1"/>
  <c r="Y236" i="15" s="1"/>
  <c r="V291" i="13"/>
  <c r="U271" i="13"/>
  <c r="V291" i="11"/>
  <c r="U271" i="11"/>
  <c r="T266" i="3" l="1"/>
  <c r="U266" i="3" s="1"/>
  <c r="X236" i="3"/>
  <c r="T236" i="3"/>
  <c r="U236" i="3" s="1"/>
  <c r="R235" i="3"/>
  <c r="M275" i="13"/>
  <c r="M277" i="15"/>
  <c r="M277" i="11"/>
  <c r="M236" i="19"/>
  <c r="M246" i="19" s="1"/>
  <c r="M277" i="13"/>
  <c r="M271" i="15"/>
  <c r="M275" i="15"/>
  <c r="M273" i="15"/>
  <c r="V271" i="11"/>
  <c r="W291" i="11"/>
  <c r="V271" i="13"/>
  <c r="W291" i="13"/>
  <c r="X273" i="11"/>
  <c r="Y283" i="11"/>
  <c r="Y273" i="11" s="1"/>
  <c r="Y236" i="3"/>
  <c r="Y347" i="3"/>
  <c r="Y317" i="3" s="1"/>
  <c r="X317" i="3"/>
  <c r="X275" i="11"/>
  <c r="Y285" i="11"/>
  <c r="Y275" i="11" s="1"/>
  <c r="X273" i="13"/>
  <c r="Y283" i="13"/>
  <c r="Y273" i="13" s="1"/>
  <c r="X236" i="20"/>
  <c r="V236" i="11"/>
  <c r="W236" i="11" s="1"/>
  <c r="X236" i="11" s="1"/>
  <c r="Y236" i="11" s="1"/>
  <c r="M236" i="15"/>
  <c r="M246" i="15" s="1"/>
  <c r="M6" i="9" s="1"/>
  <c r="S265" i="3" l="1"/>
  <c r="V266" i="3"/>
  <c r="U265" i="3" s="1"/>
  <c r="T265" i="3"/>
  <c r="V236" i="3"/>
  <c r="T235" i="3"/>
  <c r="X235" i="3"/>
  <c r="Y235" i="3"/>
  <c r="S235" i="3"/>
  <c r="M275" i="11"/>
  <c r="M273" i="11"/>
  <c r="M273" i="13"/>
  <c r="M317" i="3"/>
  <c r="Y236" i="20"/>
  <c r="M236" i="20" s="1"/>
  <c r="W271" i="13"/>
  <c r="X291" i="13"/>
  <c r="W271" i="11"/>
  <c r="X291" i="11"/>
  <c r="M236" i="11"/>
  <c r="M246" i="11" s="1"/>
  <c r="M4" i="9" s="1"/>
  <c r="W266" i="3" l="1"/>
  <c r="W265" i="3" s="1"/>
  <c r="W236" i="3"/>
  <c r="W235" i="3" s="1"/>
  <c r="U235" i="3"/>
  <c r="M246" i="20"/>
  <c r="Y291" i="11"/>
  <c r="Y271" i="11" s="1"/>
  <c r="X271" i="11"/>
  <c r="Y291" i="13"/>
  <c r="Y271" i="13" s="1"/>
  <c r="X271" i="13"/>
  <c r="M266" i="3" l="1"/>
  <c r="M276" i="3" s="1"/>
  <c r="V265" i="3"/>
  <c r="M286" i="3" s="1"/>
  <c r="M236" i="3"/>
  <c r="M246" i="3" s="1"/>
  <c r="V235" i="3"/>
  <c r="M256" i="3" s="1"/>
  <c r="M271" i="11"/>
  <c r="M271" i="13"/>
</calcChain>
</file>

<file path=xl/sharedStrings.xml><?xml version="1.0" encoding="utf-8"?>
<sst xmlns="http://schemas.openxmlformats.org/spreadsheetml/2006/main" count="2012" uniqueCount="463">
  <si>
    <t>*</t>
  </si>
  <si>
    <t>Ячейки для внесения исходных данных</t>
  </si>
  <si>
    <t>При внесении данных ячейка меняет свой цвет на белый. Если необходимо поменять какие-либо из уже существующих данных, то ориентироваться необходимо на "красные звездочки" и пунктирные границы ячеек.</t>
  </si>
  <si>
    <t>инвестиционный период</t>
  </si>
  <si>
    <t>месяц начала инвестиций</t>
  </si>
  <si>
    <t>месяц окончания инвестиций</t>
  </si>
  <si>
    <t>вып/список</t>
  </si>
  <si>
    <t>коммуникация</t>
  </si>
  <si>
    <t>итого</t>
  </si>
  <si>
    <t>^</t>
  </si>
  <si>
    <t>Ячейки для внесения исходных данных из выпадающего списка</t>
  </si>
  <si>
    <t>Ошибка! Окончание периода раньше его начала</t>
  </si>
  <si>
    <t>KPI</t>
  </si>
  <si>
    <t>длина инвестиционного периода</t>
  </si>
  <si>
    <t>ед.изм.</t>
  </si>
  <si>
    <t>мес</t>
  </si>
  <si>
    <t>№стр</t>
  </si>
  <si>
    <t>№</t>
  </si>
  <si>
    <t>№мес</t>
  </si>
  <si>
    <t>инвестиции до начала проекта</t>
  </si>
  <si>
    <t>право аренды</t>
  </si>
  <si>
    <t>строительство ЛЭП</t>
  </si>
  <si>
    <t>доп/затраты</t>
  </si>
  <si>
    <t>тыс.руб.</t>
  </si>
  <si>
    <t>капитальное строительство объектов</t>
  </si>
  <si>
    <t>объекты кап/строительства</t>
  </si>
  <si>
    <t>АБК</t>
  </si>
  <si>
    <t>беседка большая</t>
  </si>
  <si>
    <t>беседка малая</t>
  </si>
  <si>
    <t>парк веревочный</t>
  </si>
  <si>
    <t>здание проката</t>
  </si>
  <si>
    <t>объекты кап/строительства технические</t>
  </si>
  <si>
    <t xml:space="preserve">объекты кап/строительства для сдачи в аренду </t>
  </si>
  <si>
    <t>дорожки</t>
  </si>
  <si>
    <t>внешнее электроснабжение</t>
  </si>
  <si>
    <t>объем работ</t>
  </si>
  <si>
    <t>кв.м.</t>
  </si>
  <si>
    <t>цена работ за единицу объема</t>
  </si>
  <si>
    <t>руб.</t>
  </si>
  <si>
    <t>к-во лет</t>
  </si>
  <si>
    <t>контроль</t>
  </si>
  <si>
    <t>закупка ТМЦ под оснащение объектов</t>
  </si>
  <si>
    <t>сметная стоимость</t>
  </si>
  <si>
    <t>смета</t>
  </si>
  <si>
    <t>равномерно по периоду</t>
  </si>
  <si>
    <t>цена</t>
  </si>
  <si>
    <t>кол-во</t>
  </si>
  <si>
    <t>наименование номенклатурной позиции</t>
  </si>
  <si>
    <t>Санузел</t>
  </si>
  <si>
    <t>Раковина</t>
  </si>
  <si>
    <t>смеситель для раковины</t>
  </si>
  <si>
    <t>Унитаз подвесной с инсталяцией</t>
  </si>
  <si>
    <t>писсуар</t>
  </si>
  <si>
    <t>Сушка для рук электрическая</t>
  </si>
  <si>
    <t>Держатель для бум полотенец</t>
  </si>
  <si>
    <t>Дозатор для мыльной пены</t>
  </si>
  <si>
    <t>Корзина для мусора в кабинки</t>
  </si>
  <si>
    <t>Корзина для бумажных полотенец у раковины</t>
  </si>
  <si>
    <t>Зеркало</t>
  </si>
  <si>
    <t>диспенсер  для т/б</t>
  </si>
  <si>
    <t>крючки и прочая мелочь</t>
  </si>
  <si>
    <t>Ершик</t>
  </si>
  <si>
    <t>Освежитель воздуха электронный</t>
  </si>
  <si>
    <t>Держатель туалетных подкладок на сиденье</t>
  </si>
  <si>
    <t>Ресепшн</t>
  </si>
  <si>
    <t>компьютер</t>
  </si>
  <si>
    <t>кассовый аппарат</t>
  </si>
  <si>
    <t>ящик для денег</t>
  </si>
  <si>
    <t>диван 2м</t>
  </si>
  <si>
    <t>стул</t>
  </si>
  <si>
    <t>барная стойка</t>
  </si>
  <si>
    <t>стулья барные</t>
  </si>
  <si>
    <t>декорация интерьера</t>
  </si>
  <si>
    <t>ковер на входе</t>
  </si>
  <si>
    <t>Подсобка</t>
  </si>
  <si>
    <t xml:space="preserve">Стол обеденный </t>
  </si>
  <si>
    <t>Чайник</t>
  </si>
  <si>
    <t>Микроволновка</t>
  </si>
  <si>
    <t>Холодильник</t>
  </si>
  <si>
    <t>стул складной</t>
  </si>
  <si>
    <t>Отопление</t>
  </si>
  <si>
    <t>котел Logano S111-2 12</t>
  </si>
  <si>
    <t>Расширительный бак, 50 л; Ру=6 бар, Тmax=120°С Reflex NG50</t>
  </si>
  <si>
    <t>Насос циркуляционный H=4 м; G=1,2 м³/ч STAR RS 25/6</t>
  </si>
  <si>
    <t>Кран шаровой с накидной гайкой Ду 25, Ру=16 бар, Тmax=115°С</t>
  </si>
  <si>
    <t>Кран шаровой с накидной гайкой Ду 20, Ру=16 бар, Тmax=115°С</t>
  </si>
  <si>
    <t>Кран шаровой с накидной гайкой Ду 15, Ру=16 бар, Тmax=115°С</t>
  </si>
  <si>
    <t>Фильтр сетчатый муфтовый Ду 25, Ру=25 бар, Тmax=110°С</t>
  </si>
  <si>
    <t>Обратный клапан осевой Ду 25, Ру=16 бар, Тmax=100°С</t>
  </si>
  <si>
    <t>Предохранительный клапан,  Руст 2,5 бар SVH 1/2"</t>
  </si>
  <si>
    <t>Термоманометр радиальный врезной ТМТБ-3-1-Р-2-(0...120)-(0-1,6)G1/2-2,5</t>
  </si>
  <si>
    <t>Реле "сухого хода" LP-3</t>
  </si>
  <si>
    <t>Кран трехходовой под манометр Ду 15</t>
  </si>
  <si>
    <t>Кран шаровой сливной,  Ру=16 бар, Тmax=115°С Ду 15</t>
  </si>
  <si>
    <t>Отвод 90° из оц. стали 0,5 мм ∅160х90°</t>
  </si>
  <si>
    <t>Труба стальная ВГП ГОСТ 3262-75 ∅21,3х2,8</t>
  </si>
  <si>
    <t>Труба стальная ВГП ГОСТ 3262-75 ∅26,8х2,8</t>
  </si>
  <si>
    <t>Труба стальная ВГП ГОСТ 3262-75 ∅33,5х3,2</t>
  </si>
  <si>
    <t>Труба стальная ВГП ГОСТ 3262-75 ∅57х3,5</t>
  </si>
  <si>
    <t>Хомут сантехнический MP-LHI 20-25 1/2"</t>
  </si>
  <si>
    <t>Хомут сантехнический MP-LHI 25-31 3/4"</t>
  </si>
  <si>
    <t>Хомут сантехнический MP-LHI 31-38 1"</t>
  </si>
  <si>
    <t>Грунтовка на два раза ГФ-021</t>
  </si>
  <si>
    <t>Дымовая труба "сэндвич" утепленная 150/250</t>
  </si>
  <si>
    <t>Тепловой аккумулятор 300 литров</t>
  </si>
  <si>
    <t>радиатор  Calidor Super 350/100</t>
  </si>
  <si>
    <t>руб</t>
  </si>
  <si>
    <t>комплект для подключения радиаторов ДУ15</t>
  </si>
  <si>
    <t>Радиаторный воздухоотводчик (ручной)</t>
  </si>
  <si>
    <t>Вентиль термостатический Ду 15, Ру=16 бар, Тmax=120°С</t>
  </si>
  <si>
    <t>Термостатический элемент RA 2992</t>
  </si>
  <si>
    <t xml:space="preserve">Вентиль отсечной Ду 15, Ру=16 бар, Тmax=120°С
Вентиль отсечной Ду 15, Ру=16 бар, Тmax=120°С
 RLV-П
RLV-П
RLV-П
</t>
  </si>
  <si>
    <t>Труба полипропиленовая армированная PN20 20 PPRC-3</t>
  </si>
  <si>
    <t>Труба полипропиленовая армированная PN20 25 PPRC-3</t>
  </si>
  <si>
    <t>MP-LHI 20-25 1/2" хомут</t>
  </si>
  <si>
    <t>Склады</t>
  </si>
  <si>
    <t>стеллажи</t>
  </si>
  <si>
    <t>Электрика</t>
  </si>
  <si>
    <t>светильник подвесной</t>
  </si>
  <si>
    <t>Светильник квадратный (ресепшн)</t>
  </si>
  <si>
    <t>Щиток распределительный внутри</t>
  </si>
  <si>
    <t>Щиток магистральный</t>
  </si>
  <si>
    <t>Кабель</t>
  </si>
  <si>
    <t>кабель</t>
  </si>
  <si>
    <t>розетки</t>
  </si>
  <si>
    <t>выключатели</t>
  </si>
  <si>
    <t>Вентиляция</t>
  </si>
  <si>
    <t>Система В1</t>
  </si>
  <si>
    <t>Вентилятор канальный L=220 м³/час, Р=80 Па WNK 160/1</t>
  </si>
  <si>
    <t>Шумоглушитель SGK 160/6</t>
  </si>
  <si>
    <t>Обратный клапан КОK 160</t>
  </si>
  <si>
    <t>Диффузор ДПУ-М 100</t>
  </si>
  <si>
    <t>Зонт круглый на выброс ЗК ∅160</t>
  </si>
  <si>
    <t>Воздуховод из оц. стали 0,5 мм ∅125 3м.</t>
  </si>
  <si>
    <t>Воздуховод из оц. стали 0,5 мм ∅160 3м.</t>
  </si>
  <si>
    <t>Переход из оц. стали 0,5 мм ∅125х∅160</t>
  </si>
  <si>
    <t>Отвод 90 град из оц. Стали 0,5 мм ∅160х90</t>
  </si>
  <si>
    <t>Система В2</t>
  </si>
  <si>
    <t>Вентилятор канальный L=400 м³/час, Р=120 Па WNK 200/1</t>
  </si>
  <si>
    <t>Шумоглушитель SGK 200/6</t>
  </si>
  <si>
    <t>Обратный клапан КОK 200</t>
  </si>
  <si>
    <t>Воздуховод из оц. стали 0,5 мм ∅200 3м.</t>
  </si>
  <si>
    <t>Переход из оц. стали 0,5 мм ∅200х∅160</t>
  </si>
  <si>
    <t>Отвод 90 град из оц. Стали 0,5 мм ∅200х90</t>
  </si>
  <si>
    <t>разное (не учел)</t>
  </si>
  <si>
    <t>Дорожки материалы</t>
  </si>
  <si>
    <t>светильник уличный GPL-01 Art3</t>
  </si>
  <si>
    <t>ЛАМПЫ е-27 для GPL-01 Art3</t>
  </si>
  <si>
    <t>кабель уличное освещение 2х1,5 ВВГнг</t>
  </si>
  <si>
    <t>кабель питания беседок</t>
  </si>
  <si>
    <t>щиток на беседки</t>
  </si>
  <si>
    <t>Видеонаблюдение</t>
  </si>
  <si>
    <t>прочие технические</t>
  </si>
  <si>
    <t>прочие для сдачи в аренду</t>
  </si>
  <si>
    <t>стол деревянный 2,5 х 0,8 м</t>
  </si>
  <si>
    <t>лавка длинная 2,5 м</t>
  </si>
  <si>
    <t xml:space="preserve">табурет </t>
  </si>
  <si>
    <t>мангал</t>
  </si>
  <si>
    <t>умывальник</t>
  </si>
  <si>
    <t>мусорное ведро</t>
  </si>
  <si>
    <t>колонки</t>
  </si>
  <si>
    <t>декор</t>
  </si>
  <si>
    <t>Обогреватель Ballu BEC/EZMR-500</t>
  </si>
  <si>
    <t xml:space="preserve">освещение </t>
  </si>
  <si>
    <t>стол деревянный 1,5 х 0,8 м</t>
  </si>
  <si>
    <t>лавка длинная 1,5 м</t>
  </si>
  <si>
    <t>НДС везде включен</t>
  </si>
  <si>
    <t>%-нт предоплаты строительных работ</t>
  </si>
  <si>
    <t>%</t>
  </si>
  <si>
    <t>оплата строительных работ</t>
  </si>
  <si>
    <t>срок амортизации объектов кап/затрат</t>
  </si>
  <si>
    <t>оплата оснащения объектов</t>
  </si>
  <si>
    <t>по факту покупки</t>
  </si>
  <si>
    <t>ввод объектов кап/затрат в эксплуатацию</t>
  </si>
  <si>
    <t>последний мес. периода</t>
  </si>
  <si>
    <t>аванс+равном/доплаты</t>
  </si>
  <si>
    <t>кол-во объектов для сдачи в аренду</t>
  </si>
  <si>
    <t>шт</t>
  </si>
  <si>
    <t>прокатный инвентарь</t>
  </si>
  <si>
    <t>снегоход</t>
  </si>
  <si>
    <t>квадрацикл</t>
  </si>
  <si>
    <t>покупка прокатного инвентаря</t>
  </si>
  <si>
    <t>цена одной шт прокатного инвентаря</t>
  </si>
  <si>
    <t>прочий инвентарь</t>
  </si>
  <si>
    <t>кол-во платного инвентаря</t>
  </si>
  <si>
    <t>оплата прокатного инвентаря</t>
  </si>
  <si>
    <t>срок амортизации прокатного инвентаря</t>
  </si>
  <si>
    <t>операционный период</t>
  </si>
  <si>
    <t>кол-во лет</t>
  </si>
  <si>
    <t>месяц начала операционной деятельности</t>
  </si>
  <si>
    <t>горизонт моделирования</t>
  </si>
  <si>
    <t>№года</t>
  </si>
  <si>
    <t>номер месяца</t>
  </si>
  <si>
    <t>янв</t>
  </si>
  <si>
    <t>фев</t>
  </si>
  <si>
    <t>мар</t>
  </si>
  <si>
    <t>апр</t>
  </si>
  <si>
    <t>май</t>
  </si>
  <si>
    <t>июн</t>
  </si>
  <si>
    <t>июл</t>
  </si>
  <si>
    <t>авг</t>
  </si>
  <si>
    <t>сен</t>
  </si>
  <si>
    <t>окт</t>
  </si>
  <si>
    <t>ноя</t>
  </si>
  <si>
    <t>дек</t>
  </si>
  <si>
    <t>наполняемость арендаторами</t>
  </si>
  <si>
    <t>стоимость аренды в сутки</t>
  </si>
  <si>
    <t>средний арендный чек</t>
  </si>
  <si>
    <t>одинаковая наполняемость</t>
  </si>
  <si>
    <t>количество арендных сделок</t>
  </si>
  <si>
    <t>доход от сдачи в аренду</t>
  </si>
  <si>
    <t>максимальное кол-во человек на объект</t>
  </si>
  <si>
    <t>чел</t>
  </si>
  <si>
    <t>средняя наполняемость одного объекта</t>
  </si>
  <si>
    <t>Ошибка! Кол-во человек больше максимального</t>
  </si>
  <si>
    <t>траффик арендаторов</t>
  </si>
  <si>
    <t>средний чек одной услуги</t>
  </si>
  <si>
    <t>доход от продажи услуг</t>
  </si>
  <si>
    <t>%-нт прироста "безарендного" траффика</t>
  </si>
  <si>
    <t>%-нт маркетинговых расходов от дохода</t>
  </si>
  <si>
    <t>маркетинговые расходы (начисл/оплаты)</t>
  </si>
  <si>
    <t>аренда земли в год</t>
  </si>
  <si>
    <t>аренда земли - начисление</t>
  </si>
  <si>
    <t>аренда земли - оплата</t>
  </si>
  <si>
    <t>расход э/э в сутки - ЛЕТО</t>
  </si>
  <si>
    <t>кВт</t>
  </si>
  <si>
    <t>стомость э/э за 1кВт</t>
  </si>
  <si>
    <t>коммунальные расходы (э/э) в сутки - ЛЕТО</t>
  </si>
  <si>
    <t>сезонный коэффициент по коммуналке</t>
  </si>
  <si>
    <t>коммунальные расходы - начисление</t>
  </si>
  <si>
    <t>коммунальные расходы - оплата</t>
  </si>
  <si>
    <t>количество персонала</t>
  </si>
  <si>
    <t>средний оклад одного сотрудника</t>
  </si>
  <si>
    <t>ФОТ в месяц</t>
  </si>
  <si>
    <t>ФОТ - начисления/оплаты</t>
  </si>
  <si>
    <t>ставка отчислений в соцфонды+страхНС</t>
  </si>
  <si>
    <t>начисления в соцфонды</t>
  </si>
  <si>
    <t>оплаты в соцфонды</t>
  </si>
  <si>
    <t>Заложен сдвиг на один месяц!</t>
  </si>
  <si>
    <t>доля общехоз. расходов в доходах</t>
  </si>
  <si>
    <t>доля непредв. расходов в доходах</t>
  </si>
  <si>
    <t>непредв. расходы - начисление/оплата</t>
  </si>
  <si>
    <t>общехоз. расходы - начисление/оплата</t>
  </si>
  <si>
    <t>ОПЕРАЦИОННЫЕ РАСХОДЫ</t>
  </si>
  <si>
    <t>НАЛОГИ, СТАВКИ и т.п.</t>
  </si>
  <si>
    <t>ставка НДС</t>
  </si>
  <si>
    <t>ставка налога на прибыль (ОСНО)</t>
  </si>
  <si>
    <t>ставка налога УСН-доход</t>
  </si>
  <si>
    <t>ставка налога УСН-доход-расход</t>
  </si>
  <si>
    <t>ставка налога УСН-ИП-доход</t>
  </si>
  <si>
    <t>неснижаемая доля налога УСН-доход</t>
  </si>
  <si>
    <t>минимум налога УСН-доход-расход</t>
  </si>
  <si>
    <t>ставка налога на имущество</t>
  </si>
  <si>
    <t>ставка дисконтирования</t>
  </si>
  <si>
    <t>Без НДС</t>
  </si>
  <si>
    <t>системы налогообложения</t>
  </si>
  <si>
    <t>ОСНО</t>
  </si>
  <si>
    <t>УСН(6%)</t>
  </si>
  <si>
    <t>УСН(15%)</t>
  </si>
  <si>
    <t>УСН(6%)-ИП</t>
  </si>
  <si>
    <t>ВЫРУЧКА</t>
  </si>
  <si>
    <t>маркетинговые расходы</t>
  </si>
  <si>
    <t>расходы на аренду земли</t>
  </si>
  <si>
    <t>коммунальные расходы</t>
  </si>
  <si>
    <t>начисление ФОТ</t>
  </si>
  <si>
    <t>начисления в соцфонды и НС</t>
  </si>
  <si>
    <t>общехозяйственные расходы</t>
  </si>
  <si>
    <t>непредвиденные расходы</t>
  </si>
  <si>
    <t>расходный НДС</t>
  </si>
  <si>
    <t>амортизация кап/затрат</t>
  </si>
  <si>
    <t>амортизация прокатного инвентаря</t>
  </si>
  <si>
    <t>налог на прибыль</t>
  </si>
  <si>
    <t>налог УСН</t>
  </si>
  <si>
    <t>прибыль</t>
  </si>
  <si>
    <t>PL - отчет о прибылях и убытках</t>
  </si>
  <si>
    <t>CF - отчет о движении денежных средств</t>
  </si>
  <si>
    <t>приток денежных средств</t>
  </si>
  <si>
    <t>отток денежных средств</t>
  </si>
  <si>
    <t>BS - Баланс</t>
  </si>
  <si>
    <t>ВНЕОБОРОТНЫЕ АКТИВЫ</t>
  </si>
  <si>
    <t>ДЕНЕЖНЫЕ СРЕДСТВА</t>
  </si>
  <si>
    <t>СОБСТВЕННЫЙ КАПИТАЛ</t>
  </si>
  <si>
    <t>КРЕДИТОРСКАЯ ЗАДОЛЖЕННОСТЬ</t>
  </si>
  <si>
    <t>Возмещение НДС по кап/затратам</t>
  </si>
  <si>
    <t>БАЛАНС</t>
  </si>
  <si>
    <t>фильтр для выбора системы налогообложения!</t>
  </si>
  <si>
    <t>NPV - анализ</t>
  </si>
  <si>
    <t>Инвестиционные вложения</t>
  </si>
  <si>
    <t>Коэффициент дисконтиования</t>
  </si>
  <si>
    <t>PI</t>
  </si>
  <si>
    <t>разы</t>
  </si>
  <si>
    <t>ROI</t>
  </si>
  <si>
    <t>лет</t>
  </si>
  <si>
    <t>сценарий-1</t>
  </si>
  <si>
    <t>сценарий-2</t>
  </si>
  <si>
    <t>сценарий-3</t>
  </si>
  <si>
    <t>инвест показатели</t>
  </si>
  <si>
    <t>NPV(CF)</t>
  </si>
  <si>
    <t>NPV(CF)-Inv</t>
  </si>
  <si>
    <t>АНАЛИЗ</t>
  </si>
  <si>
    <t>выбор итогового сценария</t>
  </si>
  <si>
    <t>@</t>
  </si>
  <si>
    <t>Со сценарным анализом</t>
  </si>
  <si>
    <t>Капитальные затраты</t>
  </si>
  <si>
    <t>Сметы по кап/затратам на ТМЦ</t>
  </si>
  <si>
    <t>Операционные данные</t>
  </si>
  <si>
    <t>Система отчетности</t>
  </si>
  <si>
    <t>Ключевые показатели финмодели</t>
  </si>
  <si>
    <t>Структура модели - списки</t>
  </si>
  <si>
    <t>выбран</t>
  </si>
  <si>
    <t>вкладки</t>
  </si>
  <si>
    <t>ячейки</t>
  </si>
  <si>
    <t>описание</t>
  </si>
  <si>
    <t>капитал</t>
  </si>
  <si>
    <t>Внесение данных об инвестициях и кап/затратах</t>
  </si>
  <si>
    <t>сметы</t>
  </si>
  <si>
    <t>- детализация для каждого объекта</t>
  </si>
  <si>
    <t>операции</t>
  </si>
  <si>
    <t>отчеты</t>
  </si>
  <si>
    <t>Здесь формируются все основные отчеты финансовой модели</t>
  </si>
  <si>
    <t>- формирование отчетов PL, CF, NPV, BS</t>
  </si>
  <si>
    <t>- отчеты детализируются для каждой из четырех систем налогообложения: ОСНО,УСН-дох,УСН-дох/расх, УСН-ИП</t>
  </si>
  <si>
    <t>B8</t>
  </si>
  <si>
    <t>- в ячейке B8 можно использовать фильтр для выбора одной из систем налогообложения, тогда на листе будут отображаться финансовые отчеты, соответствующие только выбранной системе налогообложения.</t>
  </si>
  <si>
    <r>
      <t xml:space="preserve">- </t>
    </r>
    <r>
      <rPr>
        <b/>
        <sz val="9"/>
        <color rgb="FFFF0000"/>
        <rFont val="Calibri"/>
        <family val="2"/>
        <charset val="204"/>
        <scheme val="minor"/>
      </rPr>
      <t>Внимание!</t>
    </r>
    <r>
      <rPr>
        <b/>
        <sz val="9"/>
        <color theme="1"/>
        <rFont val="Calibri"/>
        <family val="2"/>
        <charset val="204"/>
        <scheme val="minor"/>
      </rPr>
      <t xml:space="preserve"> </t>
    </r>
    <r>
      <rPr>
        <sz val="9"/>
        <color theme="1"/>
        <rFont val="Calibri"/>
        <family val="2"/>
        <scheme val="minor"/>
      </rPr>
      <t xml:space="preserve">На данной вкладке отчеты формируются </t>
    </r>
    <r>
      <rPr>
        <sz val="9"/>
        <color rgb="FFFF0000"/>
        <rFont val="Calibri"/>
        <family val="2"/>
        <charset val="204"/>
        <scheme val="minor"/>
      </rPr>
      <t>только</t>
    </r>
    <r>
      <rPr>
        <sz val="9"/>
        <color theme="1"/>
        <rFont val="Calibri"/>
        <family val="2"/>
        <scheme val="minor"/>
      </rPr>
      <t xml:space="preserve"> для </t>
    </r>
    <r>
      <rPr>
        <b/>
        <sz val="9"/>
        <color rgb="FFFF0000"/>
        <rFont val="Calibri"/>
        <family val="2"/>
        <charset val="204"/>
        <scheme val="minor"/>
      </rPr>
      <t>сценария</t>
    </r>
    <r>
      <rPr>
        <b/>
        <sz val="9"/>
        <color theme="1"/>
        <rFont val="Calibri"/>
        <family val="2"/>
        <charset val="204"/>
        <scheme val="minor"/>
      </rPr>
      <t xml:space="preserve">, </t>
    </r>
    <r>
      <rPr>
        <sz val="9"/>
        <color theme="1"/>
        <rFont val="Calibri"/>
        <family val="2"/>
        <scheme val="minor"/>
      </rPr>
      <t xml:space="preserve">выбранного из выпадающего списка </t>
    </r>
    <r>
      <rPr>
        <b/>
        <sz val="9"/>
        <color rgb="FFFF0000"/>
        <rFont val="Calibri"/>
        <family val="2"/>
        <charset val="204"/>
        <scheme val="minor"/>
      </rPr>
      <t>ячейки</t>
    </r>
    <r>
      <rPr>
        <sz val="9"/>
        <color theme="1"/>
        <rFont val="Calibri"/>
        <family val="2"/>
        <scheme val="minor"/>
      </rPr>
      <t xml:space="preserve"> </t>
    </r>
    <r>
      <rPr>
        <sz val="9"/>
        <color rgb="FFFF0000"/>
        <rFont val="Calibri"/>
        <family val="2"/>
        <charset val="204"/>
        <scheme val="minor"/>
      </rPr>
      <t>"</t>
    </r>
    <r>
      <rPr>
        <b/>
        <sz val="9"/>
        <color rgb="FFFF0000"/>
        <rFont val="Calibri"/>
        <family val="2"/>
        <charset val="204"/>
        <scheme val="minor"/>
      </rPr>
      <t xml:space="preserve">J7" вкладки "сценарии" </t>
    </r>
    <r>
      <rPr>
        <sz val="9"/>
        <rFont val="Calibri"/>
        <family val="2"/>
        <charset val="204"/>
        <scheme val="minor"/>
      </rPr>
      <t>после анализа и выбора итогового сценария.</t>
    </r>
  </si>
  <si>
    <t>сценарии</t>
  </si>
  <si>
    <t>структура</t>
  </si>
  <si>
    <t>раздел</t>
  </si>
  <si>
    <t>вкладка</t>
  </si>
  <si>
    <t>МЕТОДОЛОГИЯ</t>
  </si>
  <si>
    <t>методология</t>
  </si>
  <si>
    <t>Сценарный анализ и выбор итогового сценария</t>
  </si>
  <si>
    <t>Система отчетности модели для выбранного сценария</t>
  </si>
  <si>
    <t>Вспомогательные вкладки для сценарных расчетов</t>
  </si>
  <si>
    <t>опер1</t>
  </si>
  <si>
    <t>отч1</t>
  </si>
  <si>
    <t>опер2</t>
  </si>
  <si>
    <t>отч2</t>
  </si>
  <si>
    <t>опер3</t>
  </si>
  <si>
    <t>отч3</t>
  </si>
  <si>
    <t>ОГЛАВЛЕНИЕ</t>
  </si>
  <si>
    <t>оглавление</t>
  </si>
  <si>
    <t>финансовый поток (CF)</t>
  </si>
  <si>
    <t>Возврат базовых инвестиционных затрат</t>
  </si>
  <si>
    <t>CF - финпоток по операционной деятельности</t>
  </si>
  <si>
    <t>Расчет покрывающей аренд/ставки с уч.дисконтир.</t>
  </si>
  <si>
    <t>IRR</t>
  </si>
  <si>
    <t>финпоток по арендной плате</t>
  </si>
  <si>
    <t>NPV финпотока по арендной плате</t>
  </si>
  <si>
    <t>NPV финпотока по арендной плате - Inv</t>
  </si>
  <si>
    <t>д/б равен 0</t>
  </si>
  <si>
    <t>Площадь земли под беседки</t>
  </si>
  <si>
    <t>Га</t>
  </si>
  <si>
    <t>Площадь земли под веревочный парк</t>
  </si>
  <si>
    <t>арендная ставка по земле под беседки</t>
  </si>
  <si>
    <t>арендная ставка по земле под в/парк</t>
  </si>
  <si>
    <t>АРЕНДА БЕСЕДОК</t>
  </si>
  <si>
    <t>ВЕРЕВОЧ / ПАРК</t>
  </si>
  <si>
    <t>средний чек 1 услуги проката</t>
  </si>
  <si>
    <t>доход от продажи услуг веревочного парка</t>
  </si>
  <si>
    <t>доход от продажи услуг проката</t>
  </si>
  <si>
    <t>УСЛУГИ ПРОКАТА</t>
  </si>
  <si>
    <t>аренда</t>
  </si>
  <si>
    <t>Отчетность (PL,CF) для выбранного сценария для БЕСЕДОК</t>
  </si>
  <si>
    <t>отч_беседки</t>
  </si>
  <si>
    <t>Отчетность (PL,CF) для выбранного сценария для В/ПАРКА</t>
  </si>
  <si>
    <t>отч_вер_парк</t>
  </si>
  <si>
    <t>Отчетность (PL,CF) для выбранного сценария для ПРОКАТА</t>
  </si>
  <si>
    <t>отч_прокат</t>
  </si>
  <si>
    <t>- в ячейках J20-J23 задаются объемы инвестиций, которые покрываются расчетной арендной ставкой из ячейки M39 вкладки "аренда" с учетом покрытия за проектный период, в ноль (см. ячейки M63-M69 вкадки "аренда"), с учетом заданного дисконта в строке 445 вкладки "операции".</t>
  </si>
  <si>
    <r>
      <t>- в строках 26-75 задаются условия по кап/затратам на строительство и их оплатам в разрезе объектов строительства (</t>
    </r>
    <r>
      <rPr>
        <sz val="9"/>
        <color rgb="FFFF0000"/>
        <rFont val="Calibri"/>
        <family val="2"/>
        <charset val="204"/>
        <scheme val="minor"/>
      </rPr>
      <t>за исключением веревочного парка, по которому все кап/затраты задаются в блоке строк 78-99</t>
    </r>
    <r>
      <rPr>
        <sz val="9"/>
        <color theme="1"/>
        <rFont val="Calibri"/>
        <family val="2"/>
        <scheme val="minor"/>
      </rPr>
      <t>).</t>
    </r>
  </si>
  <si>
    <r>
      <t xml:space="preserve">- задание начала и окончания инвестиционного (предпроектного) периода - соответственно ячейки </t>
    </r>
    <r>
      <rPr>
        <b/>
        <sz val="9"/>
        <color theme="1"/>
        <rFont val="Calibri"/>
        <family val="2"/>
        <charset val="204"/>
        <scheme val="minor"/>
      </rPr>
      <t>J13</t>
    </r>
    <r>
      <rPr>
        <sz val="9"/>
        <color theme="1"/>
        <rFont val="Calibri"/>
        <family val="2"/>
        <scheme val="minor"/>
      </rPr>
      <t xml:space="preserve"> и </t>
    </r>
    <r>
      <rPr>
        <b/>
        <sz val="9"/>
        <color theme="1"/>
        <rFont val="Calibri"/>
        <family val="2"/>
        <charset val="204"/>
        <scheme val="minor"/>
      </rPr>
      <t>J15</t>
    </r>
    <r>
      <rPr>
        <sz val="9"/>
        <color theme="1"/>
        <rFont val="Calibri"/>
        <family val="2"/>
        <scheme val="minor"/>
      </rPr>
      <t xml:space="preserve"> с выпадающими списками месяцев</t>
    </r>
  </si>
  <si>
    <t>средний чек услуг веревочного парка</t>
  </si>
  <si>
    <t>количество продаж услуг веревочного парка</t>
  </si>
  <si>
    <t>распределение по месяцам продаж услуг в/парка</t>
  </si>
  <si>
    <t>доля траффика в/парка покупающая услуги проката</t>
  </si>
  <si>
    <t>конверсия в покупку одной услуги проката</t>
  </si>
  <si>
    <t>ФОТ</t>
  </si>
  <si>
    <t>количество персонала - веревочный парк</t>
  </si>
  <si>
    <t>средний оклад 1 сотрудника в/парка</t>
  </si>
  <si>
    <t>ФОТ веревочного парка в месяц</t>
  </si>
  <si>
    <t>кол-во инструкторов в/парка</t>
  </si>
  <si>
    <t>оклад одного инструктора</t>
  </si>
  <si>
    <t>директор в/парка</t>
  </si>
  <si>
    <t>оклад директора в/парка</t>
  </si>
  <si>
    <t>ФОТ веревочного парка</t>
  </si>
  <si>
    <t>администратор</t>
  </si>
  <si>
    <t>охранник/дворник/завхоз</t>
  </si>
  <si>
    <t>бухгалтер</t>
  </si>
  <si>
    <t>директор</t>
  </si>
  <si>
    <t>прочие сотрудники</t>
  </si>
  <si>
    <t>оклад - администратор</t>
  </si>
  <si>
    <t>оклад - охранник/дворник/завхоз</t>
  </si>
  <si>
    <t>оклад - бухгалтер</t>
  </si>
  <si>
    <t>оклад - директор</t>
  </si>
  <si>
    <t>оклад - прочие сотрудники</t>
  </si>
  <si>
    <t>Задание ФОТ в/парка и беседок</t>
  </si>
  <si>
    <t>ФОТ беседок</t>
  </si>
  <si>
    <t>охранник/дворник/завхоз в/парк</t>
  </si>
  <si>
    <t>оклад - охранник/дворник/завхоз в/парк</t>
  </si>
  <si>
    <t>с челов</t>
  </si>
  <si>
    <t>График возврата инвестиций (приведенный)</t>
  </si>
  <si>
    <t>График возврата инвестиций (неприведенный)</t>
  </si>
  <si>
    <t>Это приведенный средневзвешенный срок - т.е.произведение годов на приведенные суммы возврата и деленные на сумму инвестиций</t>
  </si>
  <si>
    <t>приведенный средневзвешенный срок окуп-ти</t>
  </si>
  <si>
    <t>неприведенный средневзвешенный срок окуп-ти</t>
  </si>
  <si>
    <t>приведенный классический срок окуп-ти</t>
  </si>
  <si>
    <t>неприведенный классический срок окуп-ти</t>
  </si>
  <si>
    <t>Это приведенный классический срок - т.е. кол-во лет за которое происходит возврат инвестиций</t>
  </si>
  <si>
    <t>Это НЕприведенный средневзвешенный срок - т.е.произведение годов на приведенные суммы возврата и деленные на сумму инвестиций</t>
  </si>
  <si>
    <t>Это НЕприведенный классический срок - т.е. кол-во лет за которое происходит возврат инвестиций</t>
  </si>
  <si>
    <t>Инвестмодель базы отдыха - Беседки &amp; Веревочный парк</t>
  </si>
  <si>
    <t>+7(985)201-6607</t>
  </si>
  <si>
    <t>- в блоке строк 28-43 задаются объемы работ, в блоке строк 46-61 задаются цены работ на единицу объема и наконец в блоке строк 64-69 задаются колиичества объектов строительства. Перемножая объемы на цены и на количества получаем стоимость всех капитальных СМР, которые "помещаются" в ячейку M26, после чего в строке 26 производится равномерное распределение этой суммы по всем месяцам предпроектного/инвестиционного периода.</t>
  </si>
  <si>
    <t>- в ячейке J72 задается %-нт предоплаты за СМР, после чего в строке 75 оплаты СМР распределяются по правилу: в начале строительства (первый месяц) производится предоплата за все СМР через %-нт из J72, после чего доплаты распределяются по месяцам в размере объемов СМР каждого месяца умноженные на 100% минус значение ячейки J72.</t>
  </si>
  <si>
    <t>- в блоке строк 78-99 аналогично СМР рассчитываются объемы закупки и оплаты материалов на основании смет, данные по которым заносятся в лист "сметы". Аванс по материалам по умолчанию принят равным нулю, соответственно закупки (строка 78) и оплаты (строка 99) тождественны друг другу.</t>
  </si>
  <si>
    <t>- в строке 102 рассчитываем совокупную стоимость объектов капзатрат и размещаем их ввод в эксплуатацию (постановку на баланс) на последний месяц инвестиционного периода.</t>
  </si>
  <si>
    <t>- в ячейку J105 заносим количество лет амортизации объектов капзатрат</t>
  </si>
  <si>
    <t>- в строках 109-130 по аналогии вносим данные об объектах покупки прокатного инвентаря</t>
  </si>
  <si>
    <t>Заполнение смет на закупку материалов и оборудования</t>
  </si>
  <si>
    <t>- задание номенклатуры оснащения объектов кап/затрат</t>
  </si>
  <si>
    <t>- задание объемов закупки и цен</t>
  </si>
  <si>
    <t>Рассчитывается арендная ставка покрывающая базовые инвестиции</t>
  </si>
  <si>
    <t xml:space="preserve">- в строке M39 рассчитывается арендная ставка, которая "отправляется" в ячейку J247 вкладки "операции", где используется в качестве ежегодного объема расходов проекта на аренду земли. </t>
  </si>
  <si>
    <t>- в блок строк 17-23 поступают значения из строки 265 вкладки "операции" с платежами за аренду земли, которые принимаются как финансовый поток покрытия базовых инвестиций из ячейки M32. В строке 50 рассчитываются коэффициенты дисконтирования финансового потока, исходя из заданной в строке 445 вкладки "операции" ставки дисконтирования. После чего в блоке строк 53-59 производится расчет приведенного финпотока и в ячейках M63-M69 производится сравнение приведенного потока с базовыми инвестициями - если расчеты верны, то значения в этих ячейках д/б равными нулю (NPV=0).</t>
  </si>
  <si>
    <t>- в ячейках M41 и M43 задаются площади земли в гектарах, отданные под беседки и веревочный парк соответственно, после чего в ячейках M45 и M47 рассчитываются соответственно арендные ставки покрытия для беседок и веревочного парка.</t>
  </si>
  <si>
    <t>Здесь можно сравнить различные сценарии</t>
  </si>
  <si>
    <t>- в модели предусмотрена возможность производить сценарный анализ по трем вариантам, после чего выбирать ключевой сценарий.</t>
  </si>
  <si>
    <t>- входящими данными для каждого сценария являются четыре показателя наполняемости/посещаемости и сезонности базы отдыха:</t>
  </si>
  <si>
    <r>
      <t xml:space="preserve">- для получения итогов сценарного анализа необходимо в ячейках </t>
    </r>
    <r>
      <rPr>
        <b/>
        <sz val="9"/>
        <color theme="1"/>
        <rFont val="Calibri"/>
        <family val="2"/>
        <charset val="204"/>
        <scheme val="minor"/>
      </rPr>
      <t>J2</t>
    </r>
    <r>
      <rPr>
        <sz val="9"/>
        <color theme="1"/>
        <rFont val="Calibri"/>
        <family val="2"/>
        <scheme val="minor"/>
      </rPr>
      <t xml:space="preserve"> и </t>
    </r>
    <r>
      <rPr>
        <b/>
        <sz val="9"/>
        <color theme="1"/>
        <rFont val="Calibri"/>
        <family val="2"/>
        <charset val="204"/>
        <scheme val="minor"/>
      </rPr>
      <t>J3</t>
    </r>
    <r>
      <rPr>
        <sz val="9"/>
        <color theme="1"/>
        <rFont val="Calibri"/>
        <family val="2"/>
        <scheme val="minor"/>
      </rPr>
      <t xml:space="preserve">  выбрать соответственно систему налогообложения и инвестиционный показатель эффективности из выпадающих списков, после чего в ячейках </t>
    </r>
    <r>
      <rPr>
        <b/>
        <sz val="9"/>
        <color theme="1"/>
        <rFont val="Calibri"/>
        <family val="2"/>
        <charset val="204"/>
        <scheme val="minor"/>
      </rPr>
      <t>M4</t>
    </r>
    <r>
      <rPr>
        <sz val="9"/>
        <color theme="1"/>
        <rFont val="Calibri"/>
        <family val="2"/>
        <scheme val="minor"/>
      </rPr>
      <t>,</t>
    </r>
    <r>
      <rPr>
        <b/>
        <sz val="9"/>
        <color theme="1"/>
        <rFont val="Calibri"/>
        <family val="2"/>
        <charset val="204"/>
        <scheme val="minor"/>
      </rPr>
      <t>M5</t>
    </r>
    <r>
      <rPr>
        <sz val="9"/>
        <color theme="1"/>
        <rFont val="Calibri"/>
        <family val="2"/>
        <scheme val="minor"/>
      </rPr>
      <t xml:space="preserve"> и </t>
    </r>
    <r>
      <rPr>
        <b/>
        <sz val="9"/>
        <color theme="1"/>
        <rFont val="Calibri"/>
        <family val="2"/>
        <charset val="204"/>
        <scheme val="minor"/>
      </rPr>
      <t>M6</t>
    </r>
    <r>
      <rPr>
        <sz val="9"/>
        <color theme="1"/>
        <rFont val="Calibri"/>
        <family val="2"/>
        <scheme val="minor"/>
      </rPr>
      <t xml:space="preserve"> появятся значения выбранного показателя эфективности для каждого из сценариев и выбранной системы налогообложения.</t>
    </r>
  </si>
  <si>
    <r>
      <t xml:space="preserve">- после анализа сценариев пользователь может выбрать из выпадающего списка ячейки </t>
    </r>
    <r>
      <rPr>
        <b/>
        <sz val="9"/>
        <color theme="1"/>
        <rFont val="Calibri"/>
        <family val="2"/>
        <charset val="204"/>
        <scheme val="minor"/>
      </rPr>
      <t>J7</t>
    </r>
    <r>
      <rPr>
        <sz val="9"/>
        <color theme="1"/>
        <rFont val="Calibri"/>
        <family val="2"/>
        <scheme val="minor"/>
      </rPr>
      <t xml:space="preserve"> итоговый сценарий, в соответствии с которым во вкладках </t>
    </r>
    <r>
      <rPr>
        <b/>
        <sz val="9"/>
        <color theme="1"/>
        <rFont val="Calibri"/>
        <family val="2"/>
        <charset val="204"/>
        <scheme val="minor"/>
      </rPr>
      <t>операции</t>
    </r>
    <r>
      <rPr>
        <sz val="9"/>
        <color theme="1"/>
        <rFont val="Calibri"/>
        <family val="2"/>
        <scheme val="minor"/>
      </rPr>
      <t xml:space="preserve"> и </t>
    </r>
    <r>
      <rPr>
        <b/>
        <sz val="9"/>
        <color theme="1"/>
        <rFont val="Calibri"/>
        <family val="2"/>
        <charset val="204"/>
        <scheme val="minor"/>
      </rPr>
      <t>отчеты</t>
    </r>
    <r>
      <rPr>
        <sz val="9"/>
        <color theme="1"/>
        <rFont val="Calibri"/>
        <family val="2"/>
        <scheme val="minor"/>
      </rPr>
      <t xml:space="preserve"> будут произведены расчеты финмодели.</t>
    </r>
  </si>
  <si>
    <t>- под наполняемостью понимается доля арендуемых беседок - эти доли, например для сценария 1 задаются в блоке строк 12-24 для каждого месяца (с целью учета сезонного фактора) каждого года проекта. После чего для получения дохода от сдачи беседок в аренду достаточно умножить %-нт наполняемости на количество сдаваемых беседок и на стоимость аренды одной беседки.</t>
  </si>
  <si>
    <t>- наполняемость одной беседки людьми необходма для расчета траффика под покупку услуг базы отдыха - например, для сценария 1 наполняемость беседок людьми (потенциальными потребителями услуг) задается в ячейках J29-J31.</t>
  </si>
  <si>
    <t>- под "%-нтом" прироста безарендного трафиика" понимается доля от людей снимающих беседки, равная количеству посетителей базы отдыха без съема беседок, и которые являются также потенциальными потребителями услуг базы отдыха, т.е. также формируют траффик на потребление услуг. Для сценария 1 это ячейка J35.</t>
  </si>
  <si>
    <t>- под конверсией в приобретение одной услуги понимается процент людей из траффика, приобретающих услугу на базе отдыха, задаются конверсии с учетом сезонного траффика, например, для сценария 1 в блоке строк 40-52.</t>
  </si>
  <si>
    <t>- входящие данные для сценария 1 задаются в блоке строк 12-52 и поставляются во вкладку "опер1", где с учетом этих данных,  производятся необходимые расчеты для формирования отчетности в ячейке "отч1" для сценария1, откуда в свою очередь забираются значения по ключевым показателям эффективности в ячейку M4. Для сценариев 2 и 3 аналогично.</t>
  </si>
  <si>
    <t>Внесение данных об операционной деятельности</t>
  </si>
  <si>
    <t>- задание горизонта моделирования в количестве лет - ячейка J17 - выпадающийи список - максимальное количество лет 11.</t>
  </si>
  <si>
    <t>- в блок строк 19-31 поставляются значения показателей наполняемости из вкладки "сценарии" для сценария выбранного в ячейке J7 вкладки "сценарии".</t>
  </si>
  <si>
    <t>- в ячейках J36-J38 задаются арендные ставки съема 1 беседки в день (без учета количества людей)</t>
  </si>
  <si>
    <t>- в строках 58-70 рассчитываются доходы от сдачи беседок в аренду путем умножения рассчитанного в строках 43-55 количества операций сдачи в аренду беседок с учетом наполняемости и количества дней в месяцах на арендные ставки из ячеек J36-J38.</t>
  </si>
  <si>
    <t>- в ячейках J75-J77 задаются максимальные количества человек для каждого типа беседок. В ячейки J82-J84 поставляются значения наполняемости беседок людьми из вкладки "сценарии" для выбранного сценария, после чего в ячейках K82-K84 производится сравнение сценарного количества с максимальным и в случае если сценарное количество превосходит максимальное для беседки, то высвечивается сообщение об ошибке красным шрифтом.</t>
  </si>
  <si>
    <t>В строке 87 производится расчет средней наполняемости для одной беседки и соответственно в блоке строк 89-101 рассчитывается среднеежемесячный траффик арендаторов беседок, как потенциальных потребителей услуг проката базы отдыха</t>
  </si>
  <si>
    <t>В ячейку J104 поставляется из вкладки "сценарии" средний прирост трафика услуг проката за счет людей посещающих базу отдыха без аренды беседок согласно выбранного сценария, на основе чего далее рассчитывается итоговый доход базы отдыха от продажи услуг проката в строках 212-224 с учетом введенных данных о среднем чеке по услугам проката (ячейки M123-M134).</t>
  </si>
  <si>
    <t>В ячейках M108-M119 задаются средние чеки услуг веревочного парка; после чего в строке 136 задается количество годовых продаж услуг веревочного парка, а в ячейках M138-M149 задается процентное распределение этих количеств продаж. Наконец, перемножая количества покупок услуг на средние чеки веревочного парка в блоке строк 212-224 получается доходная часть веревочного парка.</t>
  </si>
  <si>
    <t>В блоках строк 197-209 и 212-224 рассчитываются доходы от продажи услуг веревочного парка и проката соответственно.</t>
  </si>
  <si>
    <t>Далее ниже 227-ой строки задаются операционные расходы, где воспринимать необходимо все показатели по принципу "как пишется так и понимается"</t>
  </si>
  <si>
    <t>Здесь вкладка "отчеты" детализируется по направлению "беседки"</t>
  </si>
  <si>
    <t>- формирование отчетов PL, CF, NPV (без баланса BS)</t>
  </si>
  <si>
    <t>- аллокация всех операционных расходов за исключением аренды земли производится по объемам выручки</t>
  </si>
  <si>
    <t>- аллокация расходов на аренду земли производится по количеству гектаров</t>
  </si>
  <si>
    <t>- аллокация амортизационных начислений производится по капитальным затратам</t>
  </si>
  <si>
    <t>Здесь вкладка "отчеты" детализируется по направлению "в/парк"</t>
  </si>
  <si>
    <t>- аллокации расходов аналогично беседкам</t>
  </si>
  <si>
    <t>Здесь вкладка "отчеты" детализируется по направлению "прокат"</t>
  </si>
  <si>
    <t>- формирование отчетов по остаточному принципу</t>
  </si>
  <si>
    <t>Задание названий ключевых показателей финмодели</t>
  </si>
  <si>
    <r>
      <t xml:space="preserve">- в модели используется следующий принцип: каждый показатель, который появляется на тех или иных листах модели, оформляется там в виде прямой формулы, настроенной на соответствующую ячейку с наименованием этого показателя во вкладке </t>
    </r>
    <r>
      <rPr>
        <b/>
        <sz val="9"/>
        <color theme="1"/>
        <rFont val="Calibri"/>
        <family val="2"/>
        <charset val="204"/>
        <scheme val="minor"/>
      </rPr>
      <t>KPI</t>
    </r>
    <r>
      <rPr>
        <sz val="9"/>
        <color theme="1"/>
        <rFont val="Calibri"/>
        <family val="2"/>
        <scheme val="minor"/>
      </rPr>
      <t>.</t>
    </r>
  </si>
  <si>
    <t>- если какое-либо из названий того или иного показателя не понравится пользователю, то последний может его изменить в этой вкладе и тогда везде в модели данный показатель автоматически сменит свое наименование.</t>
  </si>
  <si>
    <t>Здесь задаются все выпадающие списки.</t>
  </si>
  <si>
    <t>опер</t>
  </si>
  <si>
    <t>Данные вкладки используются для сценарных расчетов</t>
  </si>
  <si>
    <t>отч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</si>
</sst>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19]mmmm\ yyyy;@"/>
    <numFmt numFmtId="165" formatCode="0.0%"/>
    <numFmt numFmtId="166" formatCode="dd/mm/yy;@"/>
    <numFmt numFmtId="167" formatCode="#,##0.0"/>
  </numFmts>
  <fonts count="47" x14ac:knownFonts="1">
    <font>
      <sz val="11"/>
      <color theme="1"/>
      <name val="Calibri"/>
      <family val="2"/>
      <scheme val="minor"/>
    </font>
    <font>
      <sz val="9"/>
      <color theme="1"/>
      <name val="Calibri"/>
      <family val="2"/>
      <scheme val="minor"/>
    </font>
    <font>
      <b/>
      <sz val="9"/>
      <color theme="1"/>
      <name val="Calibri"/>
      <family val="2"/>
      <charset val="204"/>
      <scheme val="minor"/>
    </font>
    <font>
      <b/>
      <sz val="9"/>
      <color rgb="FFFF0000"/>
      <name val="Calibri"/>
      <family val="2"/>
      <charset val="204"/>
      <scheme val="minor"/>
    </font>
    <font>
      <sz val="8"/>
      <color theme="1"/>
      <name val="Calibri"/>
      <family val="2"/>
      <scheme val="minor"/>
    </font>
    <font>
      <sz val="8"/>
      <color theme="1" tint="0.499984740745262"/>
      <name val="Calibri"/>
      <family val="2"/>
      <scheme val="minor"/>
    </font>
    <font>
      <sz val="9"/>
      <color theme="1"/>
      <name val="Calibri"/>
      <family val="2"/>
      <charset val="204"/>
      <scheme val="minor"/>
    </font>
    <font>
      <b/>
      <sz val="9"/>
      <color theme="9" tint="-0.499984740745262"/>
      <name val="Calibri"/>
      <family val="2"/>
      <charset val="204"/>
      <scheme val="minor"/>
    </font>
    <font>
      <b/>
      <sz val="8"/>
      <color rgb="FFFF0000"/>
      <name val="Calibri"/>
      <family val="2"/>
      <scheme val="minor"/>
    </font>
    <font>
      <b/>
      <sz val="9"/>
      <color rgb="FFFF0000"/>
      <name val="Calibri"/>
      <family val="2"/>
      <scheme val="minor"/>
    </font>
    <font>
      <b/>
      <sz val="9"/>
      <color theme="1"/>
      <name val="Calibri"/>
      <family val="2"/>
      <scheme val="minor"/>
    </font>
    <font>
      <b/>
      <sz val="9"/>
      <color theme="9" tint="-0.499984740745262"/>
      <name val="Calibri"/>
      <family val="2"/>
      <scheme val="minor"/>
    </font>
    <font>
      <sz val="9"/>
      <color theme="0" tint="-0.34998626667073579"/>
      <name val="Calibri"/>
      <family val="2"/>
      <scheme val="minor"/>
    </font>
    <font>
      <b/>
      <sz val="9"/>
      <color theme="0" tint="-0.34998626667073579"/>
      <name val="Calibri"/>
      <family val="2"/>
      <scheme val="minor"/>
    </font>
    <font>
      <sz val="8"/>
      <color theme="0" tint="-0.34998626667073579"/>
      <name val="Calibri"/>
      <family val="2"/>
      <scheme val="minor"/>
    </font>
    <font>
      <sz val="9"/>
      <color theme="1" tint="0.499984740745262"/>
      <name val="Calibri"/>
      <family val="2"/>
      <scheme val="minor"/>
    </font>
    <font>
      <sz val="8"/>
      <color rgb="FFFF0000"/>
      <name val="Calibri"/>
      <family val="2"/>
      <scheme val="minor"/>
    </font>
    <font>
      <sz val="8"/>
      <color theme="1"/>
      <name val="Calibri"/>
      <family val="2"/>
      <charset val="204"/>
      <scheme val="minor"/>
    </font>
    <font>
      <b/>
      <sz val="8"/>
      <color theme="1"/>
      <name val="Calibri"/>
      <family val="2"/>
      <scheme val="minor"/>
    </font>
    <font>
      <b/>
      <sz val="8"/>
      <color rgb="FFFF0000"/>
      <name val="Calibri"/>
      <family val="2"/>
      <charset val="204"/>
      <scheme val="minor"/>
    </font>
    <font>
      <sz val="9"/>
      <color theme="0"/>
      <name val="Calibri"/>
      <family val="2"/>
      <scheme val="minor"/>
    </font>
    <font>
      <b/>
      <sz val="9"/>
      <color theme="0"/>
      <name val="Calibri"/>
      <family val="2"/>
      <charset val="204"/>
      <scheme val="minor"/>
    </font>
    <font>
      <b/>
      <sz val="8"/>
      <color theme="1"/>
      <name val="Calibri"/>
      <family val="2"/>
      <charset val="204"/>
      <scheme val="minor"/>
    </font>
    <font>
      <sz val="9"/>
      <color theme="0" tint="-0.14999847407452621"/>
      <name val="Calibri"/>
      <family val="2"/>
      <charset val="204"/>
      <scheme val="minor"/>
    </font>
    <font>
      <b/>
      <sz val="9"/>
      <color theme="0"/>
      <name val="Calibri"/>
      <family val="2"/>
      <scheme val="minor"/>
    </font>
    <font>
      <sz val="9"/>
      <color rgb="FFFF0000"/>
      <name val="Calibri"/>
      <family val="2"/>
      <scheme val="minor"/>
    </font>
    <font>
      <b/>
      <sz val="9"/>
      <color rgb="FFC00000"/>
      <name val="Calibri"/>
      <family val="2"/>
      <scheme val="minor"/>
    </font>
    <font>
      <b/>
      <sz val="8"/>
      <color rgb="FFC00000"/>
      <name val="Calibri"/>
      <family val="2"/>
      <scheme val="minor"/>
    </font>
    <font>
      <sz val="9"/>
      <color rgb="FFC00000"/>
      <name val="Calibri"/>
      <family val="2"/>
      <charset val="204"/>
      <scheme val="minor"/>
    </font>
    <font>
      <sz val="8"/>
      <color rgb="FFC00000"/>
      <name val="Calibri"/>
      <family val="2"/>
      <charset val="204"/>
      <scheme val="minor"/>
    </font>
    <font>
      <b/>
      <sz val="9"/>
      <color rgb="FFC00000"/>
      <name val="Calibri"/>
      <family val="2"/>
      <charset val="204"/>
      <scheme val="minor"/>
    </font>
    <font>
      <sz val="8"/>
      <color rgb="FFFF0000"/>
      <name val="Calibri"/>
      <family val="2"/>
      <charset val="204"/>
      <scheme val="minor"/>
    </font>
    <font>
      <sz val="9"/>
      <color theme="0" tint="-0.14999847407452621"/>
      <name val="Calibri"/>
      <family val="2"/>
      <scheme val="minor"/>
    </font>
    <font>
      <sz val="9"/>
      <color theme="9" tint="-0.249977111117893"/>
      <name val="Calibri"/>
      <family val="2"/>
      <charset val="204"/>
      <scheme val="minor"/>
    </font>
    <font>
      <b/>
      <sz val="9"/>
      <color theme="5" tint="-0.499984740745262"/>
      <name val="Calibri"/>
      <family val="2"/>
      <charset val="204"/>
      <scheme val="minor"/>
    </font>
    <font>
      <b/>
      <sz val="9"/>
      <name val="Calibri"/>
      <family val="2"/>
      <charset val="204"/>
      <scheme val="minor"/>
    </font>
    <font>
      <b/>
      <sz val="10"/>
      <color theme="0"/>
      <name val="Calibri"/>
      <family val="2"/>
      <charset val="204"/>
      <scheme val="minor"/>
    </font>
    <font>
      <sz val="9"/>
      <name val="Calibri"/>
      <family val="2"/>
      <charset val="204"/>
      <scheme val="minor"/>
    </font>
    <font>
      <sz val="9"/>
      <color rgb="FFFF0000"/>
      <name val="Calibri"/>
      <family val="2"/>
      <charset val="204"/>
      <scheme val="minor"/>
    </font>
    <font>
      <b/>
      <sz val="10"/>
      <color theme="1"/>
      <name val="Calibri"/>
      <family val="2"/>
      <scheme val="minor"/>
    </font>
    <font>
      <sz val="10"/>
      <color theme="1"/>
      <name val="Calibri"/>
      <family val="2"/>
      <scheme val="minor"/>
    </font>
    <font>
      <b/>
      <sz val="10"/>
      <color theme="4" tint="-0.499984740745262"/>
      <name val="Calibri"/>
      <family val="2"/>
      <charset val="204"/>
      <scheme val="minor"/>
    </font>
    <font>
      <u/>
      <sz val="11"/>
      <color theme="10"/>
      <name val="Calibri"/>
      <family val="2"/>
      <scheme val="minor"/>
    </font>
    <font>
      <b/>
      <sz val="10"/>
      <color theme="1"/>
      <name val="Calibri"/>
      <family val="2"/>
      <charset val="204"/>
      <scheme val="minor"/>
    </font>
    <font>
      <b/>
      <sz val="10"/>
      <name val="Calibri"/>
      <family val="2"/>
      <charset val="204"/>
      <scheme val="minor"/>
    </font>
    <font>
      <b/>
      <sz val="10"/>
      <color theme="4" tint="-0.249977111117893"/>
      <name val="Calibri"/>
      <family val="2"/>
      <charset val="204"/>
      <scheme val="minor"/>
    </font>
    <font>
      <b/>
      <sz val="10"/>
      <color rgb="FFC00000"/>
      <name val="Calibri"/>
      <family val="2"/>
      <charset val="204"/>
      <scheme val="minor"/>
    </font>
  </fonts>
  <fills count="2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rgb="FFC00000"/>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5" tint="0.39997558519241921"/>
        <bgColor indexed="64"/>
      </patternFill>
    </fill>
  </fills>
  <borders count="36">
    <border>
      <left/>
      <right/>
      <top/>
      <bottom/>
      <diagonal/>
    </border>
    <border>
      <left style="dashed">
        <color auto="1"/>
      </left>
      <right style="dashed">
        <color auto="1"/>
      </right>
      <top style="dashed">
        <color auto="1"/>
      </top>
      <bottom style="dashed">
        <color auto="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top/>
      <bottom style="medium">
        <color theme="5" tint="-0.24994659260841701"/>
      </bottom>
      <diagonal/>
    </border>
    <border>
      <left style="dashed">
        <color auto="1"/>
      </left>
      <right style="dashed">
        <color auto="1"/>
      </right>
      <top style="dashed">
        <color auto="1"/>
      </top>
      <bottom style="medium">
        <color theme="5" tint="-0.24994659260841701"/>
      </bottom>
      <diagonal/>
    </border>
    <border>
      <left style="thin">
        <color theme="0" tint="-0.24994659260841701"/>
      </left>
      <right style="thin">
        <color theme="0" tint="-0.24994659260841701"/>
      </right>
      <top style="thin">
        <color theme="0" tint="-0.24994659260841701"/>
      </top>
      <bottom style="medium">
        <color theme="5" tint="-0.24994659260841701"/>
      </bottom>
      <diagonal/>
    </border>
    <border>
      <left/>
      <right/>
      <top style="medium">
        <color theme="5" tint="-0.24994659260841701"/>
      </top>
      <bottom/>
      <diagonal/>
    </border>
    <border>
      <left style="dashed">
        <color auto="1"/>
      </left>
      <right style="dashed">
        <color auto="1"/>
      </right>
      <top style="medium">
        <color theme="5" tint="-0.24994659260841701"/>
      </top>
      <bottom style="dashed">
        <color auto="1"/>
      </bottom>
      <diagonal/>
    </border>
    <border>
      <left style="thin">
        <color theme="0" tint="-0.24994659260841701"/>
      </left>
      <right style="thin">
        <color theme="0" tint="-0.24994659260841701"/>
      </right>
      <top style="medium">
        <color theme="5"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dashed">
        <color auto="1"/>
      </top>
      <bottom style="thin">
        <color theme="1" tint="0.499984740745262"/>
      </bottom>
      <diagonal/>
    </border>
    <border>
      <left style="medium">
        <color indexed="64"/>
      </left>
      <right style="medium">
        <color indexed="64"/>
      </right>
      <top style="medium">
        <color indexed="64"/>
      </top>
      <bottom style="medium">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style="thick">
        <color rgb="FFFF0000"/>
      </top>
      <bottom style="dashed">
        <color auto="1"/>
      </bottom>
      <diagonal/>
    </border>
    <border>
      <left/>
      <right/>
      <top/>
      <bottom style="thin">
        <color theme="9" tint="-0.24994659260841701"/>
      </bottom>
      <diagonal/>
    </border>
    <border>
      <left/>
      <right/>
      <top style="thin">
        <color theme="9" tint="-0.24994659260841701"/>
      </top>
      <bottom style="thin">
        <color theme="9" tint="-0.24994659260841701"/>
      </bottom>
      <diagonal/>
    </border>
    <border>
      <left/>
      <right/>
      <top style="thin">
        <color theme="9" tint="-0.24994659260841701"/>
      </top>
      <bottom/>
      <diagonal/>
    </border>
    <border>
      <left style="thin">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right/>
      <top style="thin">
        <color theme="1" tint="0.499984740745262"/>
      </top>
      <bottom style="thin">
        <color theme="0" tint="-0.24994659260841701"/>
      </bottom>
      <diagonal/>
    </border>
    <border>
      <left/>
      <right/>
      <top style="thin">
        <color theme="0" tint="-0.24994659260841701"/>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auto="1"/>
      </left>
      <right style="thin">
        <color auto="1"/>
      </right>
      <top style="thin">
        <color auto="1"/>
      </top>
      <bottom style="thin">
        <color auto="1"/>
      </bottom>
      <diagonal/>
    </border>
  </borders>
  <cellStyleXfs count="2">
    <xf numFmtId="0" fontId="0" fillId="0" borderId="0"/>
    <xf numFmtId="0" fontId="42" fillId="0" borderId="0" applyNumberFormat="0" applyFill="0" applyBorder="0" applyAlignment="0" applyProtection="0"/>
  </cellStyleXfs>
  <cellXfs count="316">
    <xf numFmtId="0" fontId="0" fillId="0" borderId="0" xfId="0"/>
    <xf numFmtId="0" fontId="1" fillId="0" borderId="0" xfId="0" applyFont="1"/>
    <xf numFmtId="0" fontId="1" fillId="2" borderId="0" xfId="0" applyFont="1" applyFill="1"/>
    <xf numFmtId="0" fontId="2" fillId="2" borderId="0" xfId="0" applyFont="1" applyFill="1"/>
    <xf numFmtId="0" fontId="2" fillId="2" borderId="1" xfId="0" applyNumberFormat="1" applyFont="1" applyFill="1" applyBorder="1"/>
    <xf numFmtId="0" fontId="2" fillId="0" borderId="0" xfId="0" applyFont="1"/>
    <xf numFmtId="0" fontId="3" fillId="2" borderId="0" xfId="0" applyFont="1" applyFill="1" applyAlignment="1">
      <alignment horizontal="center" vertical="center"/>
    </xf>
    <xf numFmtId="0" fontId="1" fillId="3" borderId="2" xfId="0" applyFont="1" applyFill="1" applyBorder="1"/>
    <xf numFmtId="0" fontId="1" fillId="3" borderId="3" xfId="0" applyFont="1" applyFill="1" applyBorder="1"/>
    <xf numFmtId="0" fontId="1" fillId="3" borderId="4" xfId="0" applyFont="1" applyFill="1" applyBorder="1"/>
    <xf numFmtId="0" fontId="1" fillId="3" borderId="5" xfId="0" applyFont="1" applyFill="1" applyBorder="1"/>
    <xf numFmtId="0" fontId="1" fillId="2" borderId="0" xfId="0" applyFont="1" applyFill="1" applyBorder="1"/>
    <xf numFmtId="0" fontId="1" fillId="3" borderId="6" xfId="0" applyFont="1" applyFill="1" applyBorder="1"/>
    <xf numFmtId="0" fontId="1" fillId="3" borderId="7" xfId="0" applyFont="1" applyFill="1" applyBorder="1"/>
    <xf numFmtId="0" fontId="1" fillId="3" borderId="8" xfId="0" applyFont="1" applyFill="1" applyBorder="1"/>
    <xf numFmtId="0" fontId="1" fillId="3" borderId="9" xfId="0" applyFont="1" applyFill="1" applyBorder="1"/>
    <xf numFmtId="0" fontId="1" fillId="2" borderId="0" xfId="0" applyFont="1" applyFill="1" applyAlignment="1">
      <alignment wrapText="1"/>
    </xf>
    <xf numFmtId="0" fontId="1" fillId="3" borderId="3" xfId="0" applyFont="1" applyFill="1" applyBorder="1" applyAlignment="1">
      <alignment wrapText="1"/>
    </xf>
    <xf numFmtId="0" fontId="1" fillId="2" borderId="0" xfId="0" applyFont="1" applyFill="1" applyBorder="1" applyAlignment="1">
      <alignment wrapText="1"/>
    </xf>
    <xf numFmtId="0" fontId="1" fillId="3" borderId="8" xfId="0" applyFont="1" applyFill="1" applyBorder="1" applyAlignment="1">
      <alignment wrapText="1"/>
    </xf>
    <xf numFmtId="0" fontId="1" fillId="4" borderId="0" xfId="0" applyFont="1" applyFill="1"/>
    <xf numFmtId="0" fontId="1" fillId="3" borderId="0" xfId="0" applyFont="1" applyFill="1"/>
    <xf numFmtId="0" fontId="4" fillId="2" borderId="0" xfId="0" applyFont="1" applyFill="1"/>
    <xf numFmtId="0" fontId="4" fillId="0" borderId="0" xfId="0" applyFont="1"/>
    <xf numFmtId="0" fontId="5" fillId="4" borderId="0" xfId="0" applyFont="1" applyFill="1"/>
    <xf numFmtId="164" fontId="6" fillId="2" borderId="1" xfId="0" applyNumberFormat="1" applyFont="1" applyFill="1" applyBorder="1"/>
    <xf numFmtId="0" fontId="6" fillId="2" borderId="1" xfId="0" applyNumberFormat="1" applyFont="1" applyFill="1" applyBorder="1"/>
    <xf numFmtId="0" fontId="1" fillId="2" borderId="0" xfId="0" applyFont="1" applyFill="1" applyAlignment="1">
      <alignment horizontal="right"/>
    </xf>
    <xf numFmtId="0" fontId="2" fillId="2" borderId="0" xfId="0" applyFont="1" applyFill="1" applyAlignment="1">
      <alignment horizontal="center" vertical="center"/>
    </xf>
    <xf numFmtId="0" fontId="2" fillId="0" borderId="0" xfId="0" applyFont="1" applyAlignment="1">
      <alignment horizontal="center" vertical="center"/>
    </xf>
    <xf numFmtId="0" fontId="7" fillId="2" borderId="0" xfId="0" applyFont="1" applyFill="1" applyAlignment="1">
      <alignment horizontal="center" vertical="center"/>
    </xf>
    <xf numFmtId="0" fontId="8" fillId="2" borderId="0" xfId="0" applyFont="1" applyFill="1" applyAlignment="1">
      <alignment horizontal="center" vertical="center"/>
    </xf>
    <xf numFmtId="0" fontId="9" fillId="2" borderId="0" xfId="0" applyFont="1" applyFill="1" applyAlignment="1">
      <alignment horizontal="center" vertical="center"/>
    </xf>
    <xf numFmtId="0" fontId="10" fillId="2" borderId="1" xfId="0" applyNumberFormat="1" applyFont="1" applyFill="1" applyBorder="1"/>
    <xf numFmtId="0" fontId="11" fillId="2" borderId="0" xfId="0" applyFont="1" applyFill="1" applyAlignment="1">
      <alignment horizontal="center" vertical="center"/>
    </xf>
    <xf numFmtId="0" fontId="1" fillId="0" borderId="0" xfId="0" applyFont="1" applyAlignment="1">
      <alignment wrapText="1"/>
    </xf>
    <xf numFmtId="3" fontId="1" fillId="2" borderId="0" xfId="0" applyNumberFormat="1" applyFont="1" applyFill="1"/>
    <xf numFmtId="0" fontId="12" fillId="2" borderId="0" xfId="0" applyFont="1" applyFill="1"/>
    <xf numFmtId="0" fontId="12" fillId="2" borderId="0" xfId="0" applyFont="1" applyFill="1" applyAlignment="1">
      <alignment horizontal="right"/>
    </xf>
    <xf numFmtId="0" fontId="13" fillId="2" borderId="0" xfId="0" applyFont="1" applyFill="1"/>
    <xf numFmtId="0" fontId="14" fillId="2" borderId="0" xfId="0" applyFont="1" applyFill="1"/>
    <xf numFmtId="0" fontId="12" fillId="0" borderId="0" xfId="0" applyFont="1"/>
    <xf numFmtId="0" fontId="15" fillId="2" borderId="0" xfId="0" applyFont="1" applyFill="1"/>
    <xf numFmtId="0" fontId="15" fillId="2" borderId="0" xfId="0" applyFont="1" applyFill="1" applyAlignment="1">
      <alignment horizontal="center" vertical="center"/>
    </xf>
    <xf numFmtId="164" fontId="2" fillId="2" borderId="0" xfId="0" applyNumberFormat="1" applyFont="1" applyFill="1"/>
    <xf numFmtId="3" fontId="6" fillId="2" borderId="1" xfId="0" applyNumberFormat="1" applyFont="1" applyFill="1" applyBorder="1"/>
    <xf numFmtId="3" fontId="2" fillId="2" borderId="0" xfId="0" applyNumberFormat="1" applyFont="1" applyFill="1"/>
    <xf numFmtId="0" fontId="1" fillId="2" borderId="0" xfId="0" applyFont="1" applyFill="1" applyAlignment="1">
      <alignment horizontal="left" indent="1"/>
    </xf>
    <xf numFmtId="0" fontId="1" fillId="2" borderId="11" xfId="0" applyFont="1" applyFill="1" applyBorder="1" applyAlignment="1">
      <alignment horizontal="left" indent="2"/>
    </xf>
    <xf numFmtId="0" fontId="1" fillId="2" borderId="12" xfId="0" applyFont="1" applyFill="1" applyBorder="1" applyAlignment="1">
      <alignment horizontal="left" indent="2"/>
    </xf>
    <xf numFmtId="0" fontId="1" fillId="3" borderId="13" xfId="0" applyFont="1" applyFill="1" applyBorder="1"/>
    <xf numFmtId="3" fontId="15" fillId="2" borderId="0" xfId="0" applyNumberFormat="1" applyFont="1" applyFill="1" applyAlignment="1">
      <alignment horizontal="right"/>
    </xf>
    <xf numFmtId="3" fontId="1" fillId="2" borderId="0" xfId="0" applyNumberFormat="1" applyFont="1" applyFill="1" applyAlignment="1">
      <alignment horizontal="right"/>
    </xf>
    <xf numFmtId="3" fontId="2" fillId="2" borderId="0" xfId="0" applyNumberFormat="1" applyFont="1" applyFill="1" applyAlignment="1">
      <alignment horizontal="center" vertical="center"/>
    </xf>
    <xf numFmtId="3" fontId="1" fillId="3" borderId="0" xfId="0" applyNumberFormat="1" applyFont="1" applyFill="1" applyAlignment="1">
      <alignment horizontal="right"/>
    </xf>
    <xf numFmtId="3" fontId="2" fillId="2" borderId="0" xfId="0" applyNumberFormat="1" applyFont="1" applyFill="1" applyAlignment="1">
      <alignment horizontal="right"/>
    </xf>
    <xf numFmtId="3" fontId="1" fillId="0" borderId="0" xfId="0" applyNumberFormat="1" applyFont="1" applyAlignment="1">
      <alignment horizontal="right"/>
    </xf>
    <xf numFmtId="3" fontId="1" fillId="0" borderId="0" xfId="0" applyNumberFormat="1" applyFont="1"/>
    <xf numFmtId="3" fontId="4" fillId="2" borderId="0" xfId="0" applyNumberFormat="1" applyFont="1" applyFill="1" applyAlignment="1">
      <alignment horizontal="right"/>
    </xf>
    <xf numFmtId="0" fontId="16" fillId="2" borderId="0" xfId="0" applyFont="1" applyFill="1"/>
    <xf numFmtId="3" fontId="16" fillId="2" borderId="0" xfId="0" applyNumberFormat="1" applyFont="1" applyFill="1" applyAlignment="1">
      <alignment horizontal="right"/>
    </xf>
    <xf numFmtId="3" fontId="16" fillId="2" borderId="0" xfId="0" applyNumberFormat="1" applyFont="1" applyFill="1"/>
    <xf numFmtId="0" fontId="16" fillId="0" borderId="0" xfId="0" applyFont="1"/>
    <xf numFmtId="0" fontId="2" fillId="5" borderId="0" xfId="0" applyFont="1" applyFill="1"/>
    <xf numFmtId="0" fontId="10" fillId="2" borderId="0" xfId="0" applyFont="1" applyFill="1"/>
    <xf numFmtId="0" fontId="10" fillId="0" borderId="0" xfId="0" applyFont="1"/>
    <xf numFmtId="0" fontId="1" fillId="2" borderId="1" xfId="0" applyNumberFormat="1" applyFont="1" applyFill="1" applyBorder="1"/>
    <xf numFmtId="3" fontId="10" fillId="2" borderId="0" xfId="0" applyNumberFormat="1" applyFont="1" applyFill="1" applyAlignment="1">
      <alignment horizontal="right"/>
    </xf>
    <xf numFmtId="3" fontId="1" fillId="2" borderId="1" xfId="0" applyNumberFormat="1" applyFont="1" applyFill="1" applyBorder="1" applyAlignment="1">
      <alignment horizontal="right"/>
    </xf>
    <xf numFmtId="3" fontId="1" fillId="2" borderId="10" xfId="0" applyNumberFormat="1" applyFont="1" applyFill="1" applyBorder="1" applyAlignment="1">
      <alignment horizontal="right"/>
    </xf>
    <xf numFmtId="3" fontId="10" fillId="2" borderId="1" xfId="0" applyNumberFormat="1" applyFont="1" applyFill="1" applyBorder="1" applyAlignment="1">
      <alignment horizontal="center"/>
    </xf>
    <xf numFmtId="3" fontId="4" fillId="2" borderId="0" xfId="0" applyNumberFormat="1" applyFont="1" applyFill="1" applyAlignment="1">
      <alignment horizontal="center"/>
    </xf>
    <xf numFmtId="0" fontId="12" fillId="2" borderId="14" xfId="0" applyFont="1" applyFill="1" applyBorder="1"/>
    <xf numFmtId="0" fontId="1" fillId="2" borderId="14" xfId="0" applyFont="1" applyFill="1" applyBorder="1"/>
    <xf numFmtId="0" fontId="9" fillId="2" borderId="14" xfId="0" applyFont="1" applyFill="1" applyBorder="1" applyAlignment="1">
      <alignment horizontal="center" vertical="center"/>
    </xf>
    <xf numFmtId="0" fontId="1" fillId="2" borderId="15" xfId="0" applyNumberFormat="1" applyFont="1" applyFill="1" applyBorder="1"/>
    <xf numFmtId="3" fontId="1" fillId="2" borderId="15" xfId="0" applyNumberFormat="1" applyFont="1" applyFill="1" applyBorder="1" applyAlignment="1">
      <alignment horizontal="right"/>
    </xf>
    <xf numFmtId="3" fontId="1" fillId="2" borderId="16" xfId="0" applyNumberFormat="1" applyFont="1" applyFill="1" applyBorder="1" applyAlignment="1">
      <alignment horizontal="right"/>
    </xf>
    <xf numFmtId="0" fontId="12" fillId="2" borderId="17" xfId="0" applyFont="1" applyFill="1" applyBorder="1"/>
    <xf numFmtId="0" fontId="1" fillId="2" borderId="17" xfId="0" applyFont="1" applyFill="1" applyBorder="1"/>
    <xf numFmtId="0" fontId="9" fillId="2" borderId="17" xfId="0" applyFont="1" applyFill="1" applyBorder="1" applyAlignment="1">
      <alignment horizontal="center" vertical="center"/>
    </xf>
    <xf numFmtId="0" fontId="1" fillId="2" borderId="18" xfId="0" applyNumberFormat="1" applyFont="1" applyFill="1" applyBorder="1"/>
    <xf numFmtId="3" fontId="1" fillId="2" borderId="18" xfId="0" applyNumberFormat="1" applyFont="1" applyFill="1" applyBorder="1" applyAlignment="1">
      <alignment horizontal="right"/>
    </xf>
    <xf numFmtId="3" fontId="1" fillId="2" borderId="19" xfId="0" applyNumberFormat="1" applyFont="1" applyFill="1" applyBorder="1" applyAlignment="1">
      <alignment horizontal="right"/>
    </xf>
    <xf numFmtId="3" fontId="1" fillId="2" borderId="11" xfId="0" applyNumberFormat="1" applyFont="1" applyFill="1" applyBorder="1" applyAlignment="1">
      <alignment horizontal="right" indent="2"/>
    </xf>
    <xf numFmtId="3" fontId="1" fillId="2" borderId="12" xfId="0" applyNumberFormat="1" applyFont="1" applyFill="1" applyBorder="1" applyAlignment="1">
      <alignment horizontal="right" indent="2"/>
    </xf>
    <xf numFmtId="0" fontId="1" fillId="3" borderId="13" xfId="0" applyFont="1" applyFill="1" applyBorder="1" applyAlignment="1">
      <alignment horizontal="right"/>
    </xf>
    <xf numFmtId="3" fontId="1" fillId="3" borderId="13" xfId="0" applyNumberFormat="1" applyFont="1" applyFill="1" applyBorder="1" applyAlignment="1">
      <alignment horizontal="right"/>
    </xf>
    <xf numFmtId="165" fontId="6" fillId="2" borderId="1" xfId="0" applyNumberFormat="1" applyFont="1" applyFill="1" applyBorder="1"/>
    <xf numFmtId="0" fontId="2" fillId="4" borderId="0" xfId="0" applyFont="1" applyFill="1"/>
    <xf numFmtId="0" fontId="2" fillId="4" borderId="0" xfId="0" applyFont="1" applyFill="1" applyAlignment="1">
      <alignment horizontal="center" vertical="center"/>
    </xf>
    <xf numFmtId="0" fontId="17" fillId="4" borderId="0" xfId="0" applyFont="1" applyFill="1"/>
    <xf numFmtId="3" fontId="2" fillId="4" borderId="0" xfId="0" applyNumberFormat="1" applyFont="1" applyFill="1" applyAlignment="1">
      <alignment horizontal="right"/>
    </xf>
    <xf numFmtId="3" fontId="2" fillId="4" borderId="0" xfId="0" applyNumberFormat="1" applyFont="1" applyFill="1"/>
    <xf numFmtId="166" fontId="1" fillId="2" borderId="0" xfId="0" applyNumberFormat="1" applyFont="1" applyFill="1"/>
    <xf numFmtId="166" fontId="2" fillId="2" borderId="0" xfId="0" applyNumberFormat="1" applyFont="1" applyFill="1"/>
    <xf numFmtId="0" fontId="2" fillId="2" borderId="0" xfId="0" applyFont="1" applyFill="1" applyAlignment="1">
      <alignment horizontal="right"/>
    </xf>
    <xf numFmtId="0" fontId="5" fillId="2" borderId="0" xfId="0" applyFont="1" applyFill="1"/>
    <xf numFmtId="164" fontId="18" fillId="2" borderId="0" xfId="0" applyNumberFormat="1" applyFont="1" applyFill="1"/>
    <xf numFmtId="0" fontId="18" fillId="2" borderId="0" xfId="0" applyFont="1" applyFill="1" applyAlignment="1">
      <alignment horizontal="center" vertical="center"/>
    </xf>
    <xf numFmtId="3" fontId="4" fillId="2" borderId="0" xfId="0" applyNumberFormat="1" applyFont="1" applyFill="1"/>
    <xf numFmtId="3" fontId="4" fillId="4" borderId="10" xfId="0" applyNumberFormat="1" applyFont="1" applyFill="1" applyBorder="1"/>
    <xf numFmtId="9" fontId="4" fillId="4" borderId="10" xfId="0" applyNumberFormat="1" applyFont="1" applyFill="1" applyBorder="1"/>
    <xf numFmtId="0" fontId="3" fillId="2" borderId="0" xfId="0" applyFont="1" applyFill="1"/>
    <xf numFmtId="3" fontId="3" fillId="2" borderId="0" xfId="0" applyNumberFormat="1" applyFont="1" applyFill="1"/>
    <xf numFmtId="0" fontId="3" fillId="2" borderId="0" xfId="0" applyFont="1" applyFill="1" applyAlignment="1">
      <alignment horizontal="left" vertical="center"/>
    </xf>
    <xf numFmtId="3" fontId="4" fillId="2" borderId="1" xfId="0" applyNumberFormat="1" applyFont="1" applyFill="1" applyBorder="1"/>
    <xf numFmtId="9" fontId="6" fillId="2" borderId="1" xfId="0" applyNumberFormat="1" applyFont="1" applyFill="1" applyBorder="1"/>
    <xf numFmtId="0" fontId="2" fillId="6" borderId="0" xfId="0" applyFont="1" applyFill="1"/>
    <xf numFmtId="0" fontId="1" fillId="7" borderId="0" xfId="0" applyFont="1" applyFill="1"/>
    <xf numFmtId="0" fontId="1" fillId="8" borderId="0" xfId="0" applyFont="1" applyFill="1"/>
    <xf numFmtId="0" fontId="2" fillId="7" borderId="0" xfId="0" applyFont="1" applyFill="1"/>
    <xf numFmtId="167" fontId="6" fillId="2" borderId="1" xfId="0" applyNumberFormat="1" applyFont="1" applyFill="1" applyBorder="1"/>
    <xf numFmtId="9" fontId="4" fillId="2" borderId="1" xfId="0" applyNumberFormat="1" applyFont="1" applyFill="1" applyBorder="1"/>
    <xf numFmtId="167" fontId="6" fillId="2" borderId="21" xfId="0" applyNumberFormat="1" applyFont="1" applyFill="1" applyBorder="1"/>
    <xf numFmtId="3" fontId="6" fillId="2" borderId="21" xfId="0" applyNumberFormat="1" applyFont="1" applyFill="1" applyBorder="1"/>
    <xf numFmtId="0" fontId="19" fillId="2" borderId="0" xfId="0" applyFont="1" applyFill="1"/>
    <xf numFmtId="0" fontId="1" fillId="6" borderId="0" xfId="0" applyFont="1" applyFill="1"/>
    <xf numFmtId="0" fontId="1" fillId="9" borderId="0" xfId="0" applyFont="1" applyFill="1"/>
    <xf numFmtId="0" fontId="1" fillId="10" borderId="0" xfId="0" applyFont="1" applyFill="1"/>
    <xf numFmtId="0" fontId="21" fillId="9" borderId="0" xfId="0" applyFont="1" applyFill="1"/>
    <xf numFmtId="0" fontId="21" fillId="10" borderId="0" xfId="0" applyFont="1" applyFill="1"/>
    <xf numFmtId="0" fontId="1" fillId="12" borderId="0" xfId="0" applyFont="1" applyFill="1"/>
    <xf numFmtId="0" fontId="6" fillId="2" borderId="0" xfId="0" applyFont="1" applyFill="1"/>
    <xf numFmtId="0" fontId="6" fillId="2" borderId="0" xfId="0" applyFont="1" applyFill="1" applyAlignment="1">
      <alignment horizontal="center" vertical="center"/>
    </xf>
    <xf numFmtId="3" fontId="6" fillId="2" borderId="0" xfId="0" applyNumberFormat="1" applyFont="1" applyFill="1" applyAlignment="1">
      <alignment horizontal="right"/>
    </xf>
    <xf numFmtId="0" fontId="6" fillId="0" borderId="0" xfId="0" applyFont="1"/>
    <xf numFmtId="165" fontId="2" fillId="2" borderId="1" xfId="0" applyNumberFormat="1" applyFont="1" applyFill="1" applyBorder="1"/>
    <xf numFmtId="0" fontId="22" fillId="2" borderId="0" xfId="0" applyFont="1" applyFill="1"/>
    <xf numFmtId="3" fontId="22" fillId="2" borderId="0" xfId="0" applyNumberFormat="1" applyFont="1" applyFill="1"/>
    <xf numFmtId="0" fontId="6" fillId="4" borderId="0" xfId="0" applyFont="1" applyFill="1"/>
    <xf numFmtId="0" fontId="17" fillId="2" borderId="0" xfId="0" applyFont="1" applyFill="1"/>
    <xf numFmtId="3" fontId="17" fillId="2" borderId="0" xfId="0" applyNumberFormat="1" applyFont="1" applyFill="1"/>
    <xf numFmtId="0" fontId="17" fillId="0" borderId="0" xfId="0" applyFont="1"/>
    <xf numFmtId="0" fontId="6" fillId="4" borderId="0" xfId="0" applyFont="1" applyFill="1" applyAlignment="1">
      <alignment horizontal="center" vertical="center"/>
    </xf>
    <xf numFmtId="3" fontId="6" fillId="4" borderId="0" xfId="0" applyNumberFormat="1" applyFont="1" applyFill="1" applyAlignment="1">
      <alignment horizontal="right"/>
    </xf>
    <xf numFmtId="3" fontId="6" fillId="4" borderId="0" xfId="0" applyNumberFormat="1" applyFont="1" applyFill="1"/>
    <xf numFmtId="3" fontId="6" fillId="2" borderId="0" xfId="0" applyNumberFormat="1" applyFont="1" applyFill="1"/>
    <xf numFmtId="3" fontId="1" fillId="6" borderId="0" xfId="0" applyNumberFormat="1" applyFont="1" applyFill="1" applyAlignment="1">
      <alignment horizontal="right"/>
    </xf>
    <xf numFmtId="3" fontId="1" fillId="9" borderId="0" xfId="0" applyNumberFormat="1" applyFont="1" applyFill="1" applyAlignment="1">
      <alignment horizontal="right"/>
    </xf>
    <xf numFmtId="0" fontId="1" fillId="13" borderId="0" xfId="0" applyFont="1" applyFill="1"/>
    <xf numFmtId="3" fontId="1" fillId="13" borderId="0" xfId="0" applyNumberFormat="1" applyFont="1" applyFill="1" applyAlignment="1">
      <alignment horizontal="right"/>
    </xf>
    <xf numFmtId="3" fontId="1" fillId="10" borderId="0" xfId="0" applyNumberFormat="1" applyFont="1" applyFill="1" applyAlignment="1">
      <alignment horizontal="right"/>
    </xf>
    <xf numFmtId="0" fontId="1" fillId="14" borderId="0" xfId="0" applyFont="1" applyFill="1"/>
    <xf numFmtId="3" fontId="1" fillId="14" borderId="0" xfId="0" applyNumberFormat="1" applyFont="1" applyFill="1" applyAlignment="1">
      <alignment horizontal="right"/>
    </xf>
    <xf numFmtId="0" fontId="23" fillId="4" borderId="0" xfId="0" applyFont="1" applyFill="1"/>
    <xf numFmtId="0" fontId="2" fillId="11" borderId="0" xfId="0" applyFont="1" applyFill="1"/>
    <xf numFmtId="0" fontId="2" fillId="13" borderId="0" xfId="0" applyFont="1" applyFill="1"/>
    <xf numFmtId="0" fontId="2" fillId="14" borderId="0" xfId="0" applyFont="1" applyFill="1"/>
    <xf numFmtId="0" fontId="20" fillId="2" borderId="0" xfId="0" applyFont="1" applyFill="1"/>
    <xf numFmtId="0" fontId="24" fillId="2" borderId="0" xfId="0" applyFont="1" applyFill="1"/>
    <xf numFmtId="0" fontId="20" fillId="0" borderId="0" xfId="0" applyFont="1"/>
    <xf numFmtId="0" fontId="17" fillId="15" borderId="22" xfId="0" applyFont="1" applyFill="1" applyBorder="1"/>
    <xf numFmtId="3" fontId="9" fillId="2" borderId="0" xfId="0" applyNumberFormat="1" applyFont="1" applyFill="1" applyAlignment="1">
      <alignment horizontal="right"/>
    </xf>
    <xf numFmtId="0" fontId="25" fillId="2" borderId="0" xfId="0" applyFont="1" applyFill="1"/>
    <xf numFmtId="0" fontId="26" fillId="2" borderId="0" xfId="0" applyFont="1" applyFill="1"/>
    <xf numFmtId="3" fontId="27" fillId="2" borderId="0" xfId="0" applyNumberFormat="1" applyFont="1" applyFill="1"/>
    <xf numFmtId="0" fontId="26" fillId="0" borderId="0" xfId="0" applyFont="1"/>
    <xf numFmtId="0" fontId="28" fillId="2" borderId="0" xfId="0" applyFont="1" applyFill="1"/>
    <xf numFmtId="3" fontId="29" fillId="2" borderId="0" xfId="0" applyNumberFormat="1" applyFont="1" applyFill="1"/>
    <xf numFmtId="0" fontId="28" fillId="4" borderId="0" xfId="0" applyFont="1" applyFill="1"/>
    <xf numFmtId="0" fontId="28" fillId="4" borderId="0" xfId="0" applyFont="1" applyFill="1" applyAlignment="1">
      <alignment horizontal="center" vertical="center"/>
    </xf>
    <xf numFmtId="3" fontId="28" fillId="4" borderId="0" xfId="0" applyNumberFormat="1" applyFont="1" applyFill="1"/>
    <xf numFmtId="0" fontId="28" fillId="0" borderId="0" xfId="0" applyFont="1"/>
    <xf numFmtId="0" fontId="29" fillId="2" borderId="0" xfId="0" applyFont="1" applyFill="1"/>
    <xf numFmtId="0" fontId="28" fillId="2" borderId="0" xfId="0" applyFont="1" applyFill="1" applyAlignment="1">
      <alignment horizontal="center" vertical="center"/>
    </xf>
    <xf numFmtId="3" fontId="28" fillId="2" borderId="0" xfId="0" applyNumberFormat="1" applyFont="1" applyFill="1" applyAlignment="1">
      <alignment horizontal="right"/>
    </xf>
    <xf numFmtId="3" fontId="28" fillId="2" borderId="0" xfId="0" applyNumberFormat="1" applyFont="1" applyFill="1"/>
    <xf numFmtId="0" fontId="28" fillId="6" borderId="0" xfId="0" applyFont="1" applyFill="1"/>
    <xf numFmtId="3" fontId="28" fillId="6" borderId="0" xfId="0" applyNumberFormat="1" applyFont="1" applyFill="1" applyAlignment="1">
      <alignment horizontal="right"/>
    </xf>
    <xf numFmtId="0" fontId="2" fillId="13" borderId="0" xfId="0" applyFont="1" applyFill="1" applyAlignment="1">
      <alignment horizontal="center" vertical="center"/>
    </xf>
    <xf numFmtId="3" fontId="2" fillId="13" borderId="0" xfId="0" applyNumberFormat="1" applyFont="1" applyFill="1" applyAlignment="1">
      <alignment horizontal="right"/>
    </xf>
    <xf numFmtId="3" fontId="2" fillId="13" borderId="0" xfId="0" applyNumberFormat="1" applyFont="1" applyFill="1"/>
    <xf numFmtId="0" fontId="2" fillId="16" borderId="0" xfId="0" applyFont="1" applyFill="1"/>
    <xf numFmtId="0" fontId="2" fillId="16" borderId="0" xfId="0" applyFont="1" applyFill="1" applyAlignment="1">
      <alignment horizontal="center" vertical="center"/>
    </xf>
    <xf numFmtId="3" fontId="2" fillId="16" borderId="0" xfId="0" applyNumberFormat="1" applyFont="1" applyFill="1" applyAlignment="1">
      <alignment horizontal="right"/>
    </xf>
    <xf numFmtId="3" fontId="2" fillId="16" borderId="0" xfId="0" applyNumberFormat="1" applyFont="1" applyFill="1"/>
    <xf numFmtId="0" fontId="2" fillId="11" borderId="0" xfId="0" applyFont="1" applyFill="1" applyAlignment="1">
      <alignment horizontal="center" vertical="center"/>
    </xf>
    <xf numFmtId="3" fontId="2" fillId="11" borderId="0" xfId="0" applyNumberFormat="1" applyFont="1" applyFill="1" applyAlignment="1">
      <alignment horizontal="right"/>
    </xf>
    <xf numFmtId="3" fontId="2" fillId="11" borderId="0" xfId="0" applyNumberFormat="1" applyFont="1" applyFill="1"/>
    <xf numFmtId="3" fontId="30" fillId="4" borderId="0" xfId="0" applyNumberFormat="1" applyFont="1" applyFill="1" applyAlignment="1">
      <alignment horizontal="right"/>
    </xf>
    <xf numFmtId="0" fontId="2" fillId="2" borderId="23" xfId="0" applyFont="1" applyFill="1" applyBorder="1"/>
    <xf numFmtId="0" fontId="31" fillId="2" borderId="0" xfId="0" applyFont="1" applyFill="1"/>
    <xf numFmtId="0" fontId="21" fillId="6" borderId="0" xfId="0" applyFont="1" applyFill="1"/>
    <xf numFmtId="0" fontId="21" fillId="6" borderId="0" xfId="0" applyFont="1" applyFill="1" applyAlignment="1">
      <alignment horizontal="center" vertical="center"/>
    </xf>
    <xf numFmtId="165" fontId="2" fillId="2" borderId="0" xfId="0" applyNumberFormat="1" applyFont="1" applyFill="1"/>
    <xf numFmtId="3" fontId="21" fillId="6" borderId="24" xfId="0" applyNumberFormat="1" applyFont="1" applyFill="1" applyBorder="1" applyAlignment="1">
      <alignment horizontal="right"/>
    </xf>
    <xf numFmtId="167" fontId="2" fillId="13" borderId="0" xfId="0" applyNumberFormat="1" applyFont="1" applyFill="1" applyAlignment="1">
      <alignment horizontal="right"/>
    </xf>
    <xf numFmtId="165" fontId="2" fillId="13" borderId="0" xfId="0" applyNumberFormat="1" applyFont="1" applyFill="1" applyAlignment="1">
      <alignment horizontal="right"/>
    </xf>
    <xf numFmtId="0" fontId="26" fillId="11" borderId="0" xfId="0" applyFont="1" applyFill="1"/>
    <xf numFmtId="0" fontId="26" fillId="11" borderId="0" xfId="0" applyFont="1" applyFill="1" applyAlignment="1">
      <alignment horizontal="center" vertical="center"/>
    </xf>
    <xf numFmtId="3" fontId="26" fillId="11" borderId="0" xfId="0" applyNumberFormat="1" applyFont="1" applyFill="1" applyAlignment="1">
      <alignment horizontal="right"/>
    </xf>
    <xf numFmtId="3" fontId="26" fillId="11" borderId="0" xfId="0" applyNumberFormat="1" applyFont="1" applyFill="1"/>
    <xf numFmtId="3" fontId="20" fillId="2" borderId="0" xfId="0" applyNumberFormat="1" applyFont="1" applyFill="1"/>
    <xf numFmtId="0" fontId="32" fillId="2" borderId="0" xfId="0" applyFont="1" applyFill="1" applyAlignment="1">
      <alignment horizontal="center" vertical="center"/>
    </xf>
    <xf numFmtId="3" fontId="32" fillId="2" borderId="0" xfId="0" applyNumberFormat="1" applyFont="1" applyFill="1" applyAlignment="1">
      <alignment horizontal="center" vertical="center"/>
    </xf>
    <xf numFmtId="0" fontId="25" fillId="2" borderId="0" xfId="0" applyFont="1" applyFill="1" applyAlignment="1">
      <alignment horizontal="center" vertical="center"/>
    </xf>
    <xf numFmtId="0" fontId="16" fillId="2" borderId="0" xfId="0" applyFont="1" applyFill="1" applyAlignment="1">
      <alignment horizontal="center" vertical="center"/>
    </xf>
    <xf numFmtId="0" fontId="25" fillId="0" borderId="0" xfId="0" applyFont="1" applyAlignment="1">
      <alignment horizontal="center" vertical="center"/>
    </xf>
    <xf numFmtId="9" fontId="4" fillId="17" borderId="1" xfId="0" applyNumberFormat="1" applyFont="1" applyFill="1" applyBorder="1"/>
    <xf numFmtId="3" fontId="1" fillId="2" borderId="1" xfId="0" applyNumberFormat="1" applyFont="1" applyFill="1" applyBorder="1"/>
    <xf numFmtId="3" fontId="25" fillId="2" borderId="0" xfId="0" applyNumberFormat="1" applyFont="1" applyFill="1" applyAlignment="1">
      <alignment horizontal="right"/>
    </xf>
    <xf numFmtId="3" fontId="3" fillId="2" borderId="0" xfId="0" applyNumberFormat="1" applyFont="1" applyFill="1" applyAlignment="1">
      <alignment horizontal="right"/>
    </xf>
    <xf numFmtId="3" fontId="2" fillId="2" borderId="1" xfId="0" applyNumberFormat="1" applyFont="1" applyFill="1" applyBorder="1"/>
    <xf numFmtId="3" fontId="6" fillId="2" borderId="20" xfId="0" applyNumberFormat="1" applyFont="1" applyFill="1" applyBorder="1"/>
    <xf numFmtId="3" fontId="3" fillId="2" borderId="1" xfId="0" applyNumberFormat="1" applyFont="1" applyFill="1" applyBorder="1"/>
    <xf numFmtId="0" fontId="1" fillId="2" borderId="26" xfId="0" applyFont="1" applyFill="1" applyBorder="1"/>
    <xf numFmtId="3" fontId="1" fillId="2" borderId="26" xfId="0" applyNumberFormat="1" applyFont="1" applyFill="1" applyBorder="1" applyAlignment="1">
      <alignment horizontal="right"/>
    </xf>
    <xf numFmtId="0" fontId="2" fillId="2" borderId="26" xfId="0" applyFont="1" applyFill="1" applyBorder="1" applyAlignment="1">
      <alignment horizontal="center" vertical="center"/>
    </xf>
    <xf numFmtId="3" fontId="1" fillId="2" borderId="26" xfId="0" applyNumberFormat="1" applyFont="1" applyFill="1" applyBorder="1"/>
    <xf numFmtId="0" fontId="1" fillId="2" borderId="27" xfId="0" applyFont="1" applyFill="1" applyBorder="1"/>
    <xf numFmtId="3" fontId="1" fillId="2" borderId="27" xfId="0" applyNumberFormat="1" applyFont="1" applyFill="1" applyBorder="1" applyAlignment="1">
      <alignment horizontal="right"/>
    </xf>
    <xf numFmtId="0" fontId="2" fillId="2" borderId="27" xfId="0" applyFont="1" applyFill="1" applyBorder="1" applyAlignment="1">
      <alignment horizontal="center" vertical="center"/>
    </xf>
    <xf numFmtId="3" fontId="1" fillId="2" borderId="27" xfId="0" applyNumberFormat="1" applyFont="1" applyFill="1" applyBorder="1"/>
    <xf numFmtId="0" fontId="1" fillId="2" borderId="28" xfId="0" applyFont="1" applyFill="1" applyBorder="1"/>
    <xf numFmtId="3" fontId="1" fillId="2" borderId="28" xfId="0" applyNumberFormat="1" applyFont="1" applyFill="1" applyBorder="1" applyAlignment="1">
      <alignment horizontal="right"/>
    </xf>
    <xf numFmtId="0" fontId="2" fillId="2" borderId="28" xfId="0" applyFont="1" applyFill="1" applyBorder="1" applyAlignment="1">
      <alignment horizontal="center" vertical="center"/>
    </xf>
    <xf numFmtId="3" fontId="1" fillId="2" borderId="28" xfId="0" applyNumberFormat="1" applyFont="1" applyFill="1" applyBorder="1"/>
    <xf numFmtId="9" fontId="6" fillId="4" borderId="20" xfId="0" applyNumberFormat="1" applyFont="1" applyFill="1" applyBorder="1"/>
    <xf numFmtId="3" fontId="6" fillId="4" borderId="20" xfId="0" applyNumberFormat="1" applyFont="1" applyFill="1" applyBorder="1"/>
    <xf numFmtId="0" fontId="26" fillId="13" borderId="0" xfId="0" applyFont="1" applyFill="1"/>
    <xf numFmtId="0" fontId="26" fillId="13" borderId="0" xfId="0" applyFont="1" applyFill="1" applyAlignment="1">
      <alignment horizontal="center" vertical="center"/>
    </xf>
    <xf numFmtId="3" fontId="26" fillId="13" borderId="0" xfId="0" applyNumberFormat="1" applyFont="1" applyFill="1" applyAlignment="1">
      <alignment horizontal="right"/>
    </xf>
    <xf numFmtId="3" fontId="26" fillId="13" borderId="0" xfId="0" applyNumberFormat="1" applyFont="1" applyFill="1"/>
    <xf numFmtId="0" fontId="2" fillId="2" borderId="0" xfId="0" applyFont="1" applyFill="1" applyBorder="1"/>
    <xf numFmtId="0" fontId="2" fillId="2" borderId="29" xfId="0" applyFont="1" applyFill="1" applyBorder="1"/>
    <xf numFmtId="0" fontId="1" fillId="2" borderId="30" xfId="0" applyFont="1" applyFill="1" applyBorder="1"/>
    <xf numFmtId="0" fontId="33" fillId="2" borderId="0" xfId="0" applyFont="1" applyFill="1" applyBorder="1"/>
    <xf numFmtId="0" fontId="30" fillId="2" borderId="0" xfId="0" applyFont="1" applyFill="1" applyAlignment="1">
      <alignment horizontal="right"/>
    </xf>
    <xf numFmtId="165" fontId="6" fillId="2" borderId="20" xfId="0" applyNumberFormat="1" applyFont="1" applyFill="1" applyBorder="1"/>
    <xf numFmtId="165" fontId="2" fillId="2" borderId="20" xfId="0" applyNumberFormat="1" applyFont="1" applyFill="1" applyBorder="1"/>
    <xf numFmtId="4" fontId="34" fillId="2" borderId="23" xfId="0" applyNumberFormat="1" applyFont="1" applyFill="1" applyBorder="1" applyAlignment="1">
      <alignment horizontal="right"/>
    </xf>
    <xf numFmtId="3" fontId="34" fillId="2" borderId="1" xfId="0" applyNumberFormat="1" applyFont="1" applyFill="1" applyBorder="1"/>
    <xf numFmtId="0" fontId="25" fillId="18" borderId="25" xfId="0" applyFont="1" applyFill="1" applyBorder="1"/>
    <xf numFmtId="0" fontId="2" fillId="3" borderId="5"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3" borderId="6" xfId="0" applyFont="1" applyFill="1" applyBorder="1" applyAlignment="1">
      <alignment horizontal="center" vertical="center"/>
    </xf>
    <xf numFmtId="0" fontId="1" fillId="20" borderId="0" xfId="0" applyFont="1" applyFill="1" applyBorder="1" applyAlignment="1">
      <alignment wrapText="1"/>
    </xf>
    <xf numFmtId="0" fontId="1" fillId="2" borderId="0" xfId="0" applyFont="1" applyFill="1" applyAlignment="1">
      <alignment horizontal="center" vertical="center"/>
    </xf>
    <xf numFmtId="0" fontId="1" fillId="3" borderId="3" xfId="0" applyFont="1" applyFill="1" applyBorder="1" applyAlignment="1">
      <alignment horizontal="center" vertical="center"/>
    </xf>
    <xf numFmtId="0" fontId="1" fillId="2" borderId="0" xfId="0" applyFont="1" applyFill="1" applyBorder="1" applyAlignment="1">
      <alignment horizontal="center" vertical="center"/>
    </xf>
    <xf numFmtId="0" fontId="1" fillId="20" borderId="0"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0" xfId="0" applyFont="1" applyAlignment="1">
      <alignment horizontal="center" vertical="center"/>
    </xf>
    <xf numFmtId="0" fontId="10" fillId="2" borderId="1" xfId="0" applyNumberFormat="1" applyFont="1" applyFill="1" applyBorder="1" applyAlignment="1">
      <alignment horizontal="center" vertical="center"/>
    </xf>
    <xf numFmtId="164" fontId="1" fillId="2" borderId="1" xfId="0" applyNumberFormat="1" applyFont="1" applyFill="1" applyBorder="1" applyAlignment="1">
      <alignment horizontal="center" vertical="center"/>
    </xf>
    <xf numFmtId="0" fontId="21" fillId="6" borderId="0" xfId="0" applyFont="1" applyFill="1" applyBorder="1" applyAlignment="1">
      <alignment horizontal="center" vertical="center"/>
    </xf>
    <xf numFmtId="0" fontId="21" fillId="21" borderId="0" xfId="0" applyFont="1" applyFill="1" applyBorder="1" applyAlignment="1">
      <alignment horizontal="center" vertical="center"/>
    </xf>
    <xf numFmtId="0" fontId="36" fillId="15" borderId="22" xfId="0" applyFont="1" applyFill="1" applyBorder="1" applyAlignment="1">
      <alignment horizontal="center" vertical="center"/>
    </xf>
    <xf numFmtId="0" fontId="10" fillId="2" borderId="8" xfId="0" applyFont="1" applyFill="1" applyBorder="1" applyAlignment="1">
      <alignment wrapText="1"/>
    </xf>
    <xf numFmtId="0" fontId="1" fillId="2" borderId="31" xfId="0" applyFont="1" applyFill="1" applyBorder="1" applyAlignment="1">
      <alignment wrapText="1"/>
    </xf>
    <xf numFmtId="0" fontId="1" fillId="2" borderId="32" xfId="0" applyFont="1" applyFill="1" applyBorder="1" applyAlignment="1">
      <alignment wrapText="1"/>
    </xf>
    <xf numFmtId="0" fontId="2" fillId="2" borderId="8" xfId="0" applyFont="1" applyFill="1" applyBorder="1" applyAlignment="1">
      <alignment wrapText="1"/>
    </xf>
    <xf numFmtId="0" fontId="1" fillId="2" borderId="31" xfId="0" quotePrefix="1" applyFont="1" applyFill="1" applyBorder="1" applyAlignment="1">
      <alignment wrapText="1"/>
    </xf>
    <xf numFmtId="0" fontId="1" fillId="2" borderId="33" xfId="0" quotePrefix="1" applyFont="1" applyFill="1" applyBorder="1" applyAlignment="1">
      <alignment wrapText="1"/>
    </xf>
    <xf numFmtId="0" fontId="1" fillId="2" borderId="32" xfId="0" quotePrefix="1" applyFont="1" applyFill="1" applyBorder="1" applyAlignment="1">
      <alignment wrapText="1"/>
    </xf>
    <xf numFmtId="0" fontId="3" fillId="2" borderId="0" xfId="0" applyFont="1" applyFill="1" applyBorder="1"/>
    <xf numFmtId="0" fontId="39" fillId="0" borderId="0" xfId="0" applyFont="1"/>
    <xf numFmtId="0" fontId="40" fillId="0" borderId="0" xfId="0" applyFont="1"/>
    <xf numFmtId="0" fontId="40" fillId="3" borderId="0" xfId="0" applyFont="1" applyFill="1"/>
    <xf numFmtId="0" fontId="39" fillId="3" borderId="0" xfId="0" applyFont="1" applyFill="1"/>
    <xf numFmtId="0" fontId="40" fillId="2" borderId="0" xfId="0" applyFont="1" applyFill="1"/>
    <xf numFmtId="0" fontId="39" fillId="2" borderId="0" xfId="0" applyFont="1" applyFill="1"/>
    <xf numFmtId="0" fontId="39" fillId="10" borderId="0" xfId="0" applyFont="1" applyFill="1"/>
    <xf numFmtId="0" fontId="41" fillId="2" borderId="0" xfId="0" applyFont="1" applyFill="1"/>
    <xf numFmtId="0" fontId="42" fillId="2" borderId="0" xfId="1" applyFill="1"/>
    <xf numFmtId="0" fontId="43" fillId="2" borderId="0" xfId="0" applyFont="1" applyFill="1"/>
    <xf numFmtId="0" fontId="45" fillId="2" borderId="0" xfId="0" applyFont="1" applyFill="1"/>
    <xf numFmtId="0" fontId="45" fillId="2" borderId="0" xfId="1" applyFont="1" applyFill="1"/>
    <xf numFmtId="0" fontId="43" fillId="2" borderId="0" xfId="0" applyFont="1" applyFill="1" applyAlignment="1">
      <alignment horizontal="center" vertical="center"/>
    </xf>
    <xf numFmtId="0" fontId="36" fillId="19" borderId="0" xfId="1" applyFont="1" applyFill="1" applyAlignment="1">
      <alignment horizontal="center" vertical="center"/>
    </xf>
    <xf numFmtId="0" fontId="36" fillId="6" borderId="0" xfId="1" applyFont="1" applyFill="1" applyAlignment="1">
      <alignment horizontal="center" vertical="center"/>
    </xf>
    <xf numFmtId="0" fontId="44" fillId="5" borderId="0" xfId="1" applyFont="1" applyFill="1" applyAlignment="1">
      <alignment horizontal="center" vertical="center"/>
    </xf>
    <xf numFmtId="0" fontId="36" fillId="21" borderId="0" xfId="1" applyFont="1" applyFill="1" applyAlignment="1">
      <alignment horizontal="center" vertical="center"/>
    </xf>
    <xf numFmtId="0" fontId="36" fillId="14" borderId="0" xfId="1" applyFont="1" applyFill="1" applyAlignment="1">
      <alignment horizontal="center" vertical="center"/>
    </xf>
    <xf numFmtId="0" fontId="44" fillId="22" borderId="0" xfId="1" applyFont="1" applyFill="1" applyAlignment="1">
      <alignment horizontal="center" vertical="center"/>
    </xf>
    <xf numFmtId="0" fontId="43" fillId="3" borderId="0" xfId="0" applyFont="1" applyFill="1"/>
    <xf numFmtId="0" fontId="43" fillId="5" borderId="0" xfId="0" applyFont="1" applyFill="1"/>
    <xf numFmtId="0" fontId="43" fillId="0" borderId="0" xfId="0" applyFont="1"/>
    <xf numFmtId="0" fontId="43" fillId="8" borderId="0" xfId="0" applyFont="1" applyFill="1"/>
    <xf numFmtId="0" fontId="45" fillId="17" borderId="0" xfId="1" applyFont="1" applyFill="1"/>
    <xf numFmtId="0" fontId="36" fillId="9" borderId="0" xfId="1" applyFont="1" applyFill="1" applyAlignment="1">
      <alignment horizontal="center" vertical="center"/>
    </xf>
    <xf numFmtId="0" fontId="2" fillId="2" borderId="34"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34" xfId="0" applyFont="1" applyFill="1" applyBorder="1"/>
    <xf numFmtId="3" fontId="2" fillId="2" borderId="34" xfId="0" applyNumberFormat="1" applyFont="1" applyFill="1" applyBorder="1" applyAlignment="1">
      <alignment horizontal="right"/>
    </xf>
    <xf numFmtId="0" fontId="2" fillId="2" borderId="33" xfId="0" applyFont="1" applyFill="1" applyBorder="1"/>
    <xf numFmtId="3" fontId="2" fillId="2" borderId="33" xfId="0" applyNumberFormat="1" applyFont="1" applyFill="1" applyBorder="1" applyAlignment="1">
      <alignment horizontal="right"/>
    </xf>
    <xf numFmtId="0" fontId="2" fillId="2" borderId="32" xfId="0" applyFont="1" applyFill="1" applyBorder="1"/>
    <xf numFmtId="3" fontId="2" fillId="2" borderId="32" xfId="0" applyNumberFormat="1" applyFont="1" applyFill="1" applyBorder="1" applyAlignment="1">
      <alignment horizontal="right"/>
    </xf>
    <xf numFmtId="165" fontId="2" fillId="11" borderId="0" xfId="0" applyNumberFormat="1" applyFont="1" applyFill="1" applyAlignment="1">
      <alignment horizontal="right"/>
    </xf>
    <xf numFmtId="10" fontId="2" fillId="2" borderId="0" xfId="0" applyNumberFormat="1" applyFont="1" applyFill="1"/>
    <xf numFmtId="3" fontId="6" fillId="2" borderId="35" xfId="0" applyNumberFormat="1" applyFont="1" applyFill="1" applyBorder="1"/>
    <xf numFmtId="0" fontId="3" fillId="13" borderId="0" xfId="0" applyFont="1" applyFill="1"/>
    <xf numFmtId="0" fontId="35" fillId="2" borderId="0" xfId="0" applyFont="1" applyFill="1"/>
    <xf numFmtId="0" fontId="35" fillId="2" borderId="0" xfId="0" applyFont="1" applyFill="1" applyAlignment="1">
      <alignment horizontal="center" vertical="center"/>
    </xf>
    <xf numFmtId="167" fontId="35" fillId="2" borderId="1" xfId="0" applyNumberFormat="1" applyFont="1" applyFill="1" applyBorder="1" applyAlignment="1">
      <alignment horizontal="right"/>
    </xf>
    <xf numFmtId="0" fontId="1" fillId="5" borderId="0" xfId="0" applyFont="1" applyFill="1"/>
    <xf numFmtId="3" fontId="1" fillId="5" borderId="0" xfId="0" applyNumberFormat="1" applyFont="1" applyFill="1" applyAlignment="1">
      <alignment horizontal="right"/>
    </xf>
    <xf numFmtId="167" fontId="2" fillId="2" borderId="0" xfId="0" applyNumberFormat="1" applyFont="1" applyFill="1"/>
    <xf numFmtId="0" fontId="3" fillId="17" borderId="0" xfId="0" applyFont="1" applyFill="1"/>
    <xf numFmtId="0" fontId="2" fillId="23" borderId="0" xfId="0" applyFont="1" applyFill="1"/>
    <xf numFmtId="0" fontId="36" fillId="7" borderId="0" xfId="1" applyFont="1" applyFill="1" applyAlignment="1">
      <alignment horizontal="center" vertical="center"/>
    </xf>
    <xf numFmtId="3" fontId="2" fillId="4" borderId="1" xfId="0" applyNumberFormat="1" applyFont="1" applyFill="1" applyBorder="1"/>
    <xf numFmtId="9" fontId="4" fillId="2" borderId="21" xfId="0" applyNumberFormat="1" applyFont="1" applyFill="1" applyBorder="1"/>
    <xf numFmtId="0" fontId="38" fillId="2" borderId="0" xfId="0" applyFont="1" applyFill="1" applyAlignment="1">
      <alignment horizontal="center" vertical="center"/>
    </xf>
    <xf numFmtId="0" fontId="46" fillId="2" borderId="0" xfId="0" quotePrefix="1" applyFont="1" applyFill="1" applyAlignment="1">
      <alignment horizontal="right" vertical="center"/>
    </xf>
    <xf numFmtId="0" fontId="35" fillId="5" borderId="0" xfId="0" applyFont="1" applyFill="1" applyBorder="1" applyAlignment="1">
      <alignment horizontal="center" vertical="center"/>
    </xf>
    <xf numFmtId="0" fontId="21" fillId="9" borderId="0" xfId="0" applyFont="1" applyFill="1" applyBorder="1" applyAlignment="1">
      <alignment horizontal="center" vertical="center"/>
    </xf>
    <xf numFmtId="0" fontId="21" fillId="7" borderId="0" xfId="0" applyFont="1" applyFill="1" applyBorder="1" applyAlignment="1">
      <alignment horizontal="center" vertical="center"/>
    </xf>
    <xf numFmtId="0" fontId="21" fillId="14" borderId="0" xfId="0" applyFont="1" applyFill="1" applyBorder="1" applyAlignment="1">
      <alignment horizontal="center" vertical="center"/>
    </xf>
    <xf numFmtId="0" fontId="35" fillId="22" borderId="0" xfId="0" applyFont="1" applyFill="1" applyBorder="1" applyAlignment="1">
      <alignment horizontal="center" vertical="center"/>
    </xf>
    <xf numFmtId="0" fontId="1" fillId="5" borderId="0" xfId="0" applyFont="1" applyFill="1" applyBorder="1" applyAlignment="1">
      <alignment horizontal="center" vertical="center"/>
    </xf>
    <xf numFmtId="0" fontId="1" fillId="24" borderId="0" xfId="0" applyFont="1" applyFill="1" applyBorder="1" applyAlignment="1">
      <alignment horizontal="center" vertical="center"/>
    </xf>
  </cellXfs>
  <cellStyles count="2">
    <cellStyle name="Гиперссылка" xfId="1" builtinId="8"/>
    <cellStyle name="Обычный" xfId="0" builtinId="0"/>
  </cellStyles>
  <dxfs count="11726">
    <dxf>
      <font>
        <color theme="0" tint="-0.24994659260841701"/>
      </font>
    </dxf>
    <dxf>
      <fill>
        <patternFill>
          <bgColor theme="9" tint="0.59996337778862885"/>
        </patternFill>
      </fill>
    </dxf>
    <dxf>
      <fill>
        <patternFill>
          <bgColor theme="9" tint="0.59996337778862885"/>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top/>
        <bottom/>
        <vertical/>
        <horizontal/>
      </border>
    </dxf>
    <dxf>
      <font>
        <color theme="0" tint="-0.24994659260841701"/>
      </font>
    </dxf>
    <dxf>
      <font>
        <color theme="0"/>
      </font>
      <fill>
        <patternFill>
          <bgColor theme="0"/>
        </patternFill>
      </fill>
      <border>
        <left/>
        <top/>
        <bottom/>
        <vertical/>
        <horizontal/>
      </border>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top/>
        <bottom/>
        <vertical/>
        <horizontal/>
      </border>
    </dxf>
    <dxf>
      <font>
        <color theme="0" tint="-0.24994659260841701"/>
      </font>
    </dxf>
    <dxf>
      <font>
        <color theme="0"/>
      </font>
      <fill>
        <patternFill>
          <bgColor theme="0"/>
        </patternFill>
      </fill>
      <border>
        <left/>
        <top/>
        <bottom/>
        <vertical/>
        <horizontal/>
      </border>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ont>
        <color theme="0" tint="-0.24994659260841701"/>
      </font>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dxf>
    <dxf>
      <font>
        <color theme="0" tint="-0.24994659260841701"/>
      </font>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top/>
        <bottom/>
        <vertical/>
        <horizontal/>
      </border>
    </dxf>
    <dxf>
      <fill>
        <patternFill>
          <bgColor theme="9" tint="0.59996337778862885"/>
        </patternFill>
      </fill>
    </dxf>
    <dxf>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top/>
        <bottom/>
        <vertical/>
        <horizontal/>
      </border>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tint="-0.24994659260841701"/>
      </font>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top/>
        <bottom/>
        <vertical/>
        <horizontal/>
      </border>
    </dxf>
    <dxf>
      <fill>
        <patternFill>
          <bgColor theme="9" tint="0.59996337778862885"/>
        </patternFill>
      </fill>
    </dxf>
    <dxf>
      <font>
        <color theme="0" tint="-0.24994659260841701"/>
      </font>
    </dxf>
    <dxf>
      <fill>
        <patternFill>
          <bgColor theme="0"/>
        </patternFill>
      </fill>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top/>
        <bottom/>
        <vertical/>
        <horizontal/>
      </border>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fill>
        <patternFill>
          <bgColor theme="0"/>
        </patternFill>
      </fill>
      <border>
        <lef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ill>
        <patternFill>
          <bgColor theme="9" tint="0.59996337778862885"/>
        </patternFill>
      </fill>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font>
      <fill>
        <patternFill>
          <bgColor theme="0"/>
        </patternFill>
      </fill>
      <border>
        <left/>
        <right/>
        <top/>
        <bottom/>
        <vertical/>
        <horizontal/>
      </border>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dxf>
    <dxf>
      <fill>
        <patternFill>
          <bgColor theme="0"/>
        </patternFill>
      </fill>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9" tint="0.59996337778862885"/>
        </patternFill>
      </fill>
    </dxf>
    <dxf>
      <font>
        <color theme="0" tint="-0.24994659260841701"/>
      </font>
    </dxf>
    <dxf>
      <fill>
        <patternFill>
          <bgColor theme="9" tint="0.59996337778862885"/>
        </patternFill>
      </fill>
    </dxf>
    <dxf>
      <fill>
        <patternFill>
          <bgColor theme="9" tint="0.59996337778862885"/>
        </patternFill>
      </fill>
    </dxf>
    <dxf>
      <font>
        <color theme="0" tint="-0.24994659260841701"/>
      </font>
    </dxf>
    <dxf>
      <fill>
        <patternFill>
          <bgColor theme="9" tint="0.59996337778862885"/>
        </patternFill>
      </fill>
    </dxf>
    <dxf>
      <font>
        <color theme="0"/>
      </font>
      <fill>
        <patternFill>
          <bgColor theme="0"/>
        </patternFill>
      </fill>
      <border>
        <left/>
        <top/>
        <bottom/>
        <vertical/>
        <horizontal/>
      </border>
    </dxf>
    <dxf>
      <fill>
        <patternFill>
          <bgColor theme="9" tint="0.59996337778862885"/>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9" tint="0.59996337778862885"/>
        </patternFill>
      </fill>
    </dxf>
    <dxf>
      <font>
        <color theme="0"/>
      </font>
      <fill>
        <patternFill>
          <bgColor theme="0"/>
        </patternFill>
      </fill>
      <border>
        <left/>
        <top/>
        <bottom/>
        <vertical/>
        <horizontal/>
      </border>
    </dxf>
    <dxf>
      <font>
        <color theme="0"/>
      </font>
      <fill>
        <patternFill>
          <bgColor theme="0"/>
        </patternFill>
      </fill>
      <border>
        <left/>
        <right/>
        <top/>
        <bottom/>
        <vertical/>
        <horizontal/>
      </border>
    </dxf>
    <dxf>
      <font>
        <color theme="0" tint="-0.2499465926084170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24994659260841701"/>
      </font>
    </dxf>
    <dxf>
      <fill>
        <patternFill>
          <bgColor theme="0"/>
        </patternFill>
      </fill>
    </dxf>
    <dxf>
      <font>
        <color theme="0" tint="-0.24994659260841701"/>
      </font>
    </dxf>
    <dxf>
      <font>
        <color theme="0" tint="-0.24994659260841701"/>
      </font>
    </dxf>
    <dxf>
      <fill>
        <patternFill>
          <bgColor theme="9" tint="0.59996337778862885"/>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ill>
        <patternFill>
          <bgColor theme="9" tint="0.59996337778862885"/>
        </patternFill>
      </fill>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24994659260841701"/>
      </font>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ont>
        <color theme="0"/>
      </font>
      <fill>
        <patternFill>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ont>
        <color theme="0" tint="-0.24994659260841701"/>
      </font>
    </dxf>
    <dxf>
      <fill>
        <patternFill>
          <bgColor theme="9" tint="0.59996337778862885"/>
        </patternFill>
      </fill>
    </dxf>
    <dxf>
      <font>
        <color theme="0" tint="-0.24994659260841701"/>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investitsionnaya_model_bazy_otdykha_uslugi.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investitsionnaya_model_bazy_otdykha_uslugi.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3383280</xdr:colOff>
      <xdr:row>2</xdr:row>
      <xdr:rowOff>91440</xdr:rowOff>
    </xdr:from>
    <xdr:to>
      <xdr:col>7</xdr:col>
      <xdr:colOff>114460</xdr:colOff>
      <xdr:row>6</xdr:row>
      <xdr:rowOff>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24300" y="312420"/>
          <a:ext cx="1844200" cy="609653"/>
        </a:xfrm>
        <a:prstGeom prst="rect">
          <a:avLst/>
        </a:prstGeom>
      </xdr:spPr>
    </xdr:pic>
    <xdr:clientData/>
  </xdr:twoCellAnchor>
  <xdr:twoCellAnchor editAs="absolute">
    <xdr:from>
      <xdr:col>10</xdr:col>
      <xdr:colOff>0</xdr:colOff>
      <xdr:row>2</xdr:row>
      <xdr:rowOff>0</xdr:rowOff>
    </xdr:from>
    <xdr:to>
      <xdr:col>12</xdr:col>
      <xdr:colOff>365760</xdr:colOff>
      <xdr:row>6</xdr:row>
      <xdr:rowOff>121920</xdr:rowOff>
    </xdr:to>
    <xdr:sp macro="" textlink="">
      <xdr:nvSpPr>
        <xdr:cNvPr id="3" name="Скругленный прямоугольник 2">
          <a:hlinkClick xmlns:r="http://schemas.openxmlformats.org/officeDocument/2006/relationships" r:id="rId3" tooltip="на сайт разработчика финмодели базы отдыха MNGMNT.RU"/>
        </xdr:cNvPr>
        <xdr:cNvSpPr/>
      </xdr:nvSpPr>
      <xdr:spPr>
        <a:xfrm>
          <a:off x="6080760" y="220980"/>
          <a:ext cx="1615440" cy="82296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ИНВЕСТИЦИОННЫЙ</a:t>
          </a:r>
          <a:r>
            <a:rPr lang="ru-RU" sz="1000" b="1" baseline="0">
              <a:solidFill>
                <a:srgbClr val="002060"/>
              </a:solidFill>
            </a:rPr>
            <a:t> ПРОЕКТ БАЗЫ ОТДЫХА</a:t>
          </a:r>
          <a:endParaRPr lang="ru-RU" sz="1000" b="1">
            <a:solidFill>
              <a:srgbClr val="00206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19125"/>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19125"/>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2278380</xdr:colOff>
      <xdr:row>3</xdr:row>
      <xdr:rowOff>30480</xdr:rowOff>
    </xdr:from>
    <xdr:to>
      <xdr:col>14</xdr:col>
      <xdr:colOff>7780</xdr:colOff>
      <xdr:row>7</xdr:row>
      <xdr:rowOff>30533</xdr:rowOff>
    </xdr:to>
    <xdr:pic>
      <xdr:nvPicPr>
        <xdr:cNvPr id="3" name="Рисунок 2">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0" y="289560"/>
          <a:ext cx="1844200" cy="609653"/>
        </a:xfrm>
        <a:prstGeom prst="rect">
          <a:avLst/>
        </a:prstGeom>
      </xdr:spPr>
    </xdr:pic>
    <xdr:clientData/>
  </xdr:twoCellAnchor>
  <xdr:twoCellAnchor editAs="absolute">
    <xdr:from>
      <xdr:col>12</xdr:col>
      <xdr:colOff>594360</xdr:colOff>
      <xdr:row>2</xdr:row>
      <xdr:rowOff>60960</xdr:rowOff>
    </xdr:from>
    <xdr:to>
      <xdr:col>12</xdr:col>
      <xdr:colOff>2209800</xdr:colOff>
      <xdr:row>7</xdr:row>
      <xdr:rowOff>7620</xdr:rowOff>
    </xdr:to>
    <xdr:sp macro="" textlink="">
      <xdr:nvSpPr>
        <xdr:cNvPr id="4" name="Скругленный прямоугольник 3">
          <a:hlinkClick xmlns:r="http://schemas.openxmlformats.org/officeDocument/2006/relationships" r:id="rId3" tooltip="на сайт разработчика финмодели базы отдыха MNGMNT.RU"/>
        </xdr:cNvPr>
        <xdr:cNvSpPr/>
      </xdr:nvSpPr>
      <xdr:spPr>
        <a:xfrm>
          <a:off x="3581400" y="220980"/>
          <a:ext cx="1615440" cy="655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ИНВЕСТИЦИОННЫЙ</a:t>
          </a:r>
          <a:r>
            <a:rPr lang="ru-RU" sz="1000" b="1" baseline="0">
              <a:solidFill>
                <a:srgbClr val="002060"/>
              </a:solidFill>
            </a:rPr>
            <a:t> ПРОЕКТ БАЗЫ ОТДЫХА</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114300</xdr:colOff>
      <xdr:row>2</xdr:row>
      <xdr:rowOff>22860</xdr:rowOff>
    </xdr:from>
    <xdr:to>
      <xdr:col>13</xdr:col>
      <xdr:colOff>83980</xdr:colOff>
      <xdr:row>6</xdr:row>
      <xdr:rowOff>22913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85360" y="350520"/>
          <a:ext cx="1844200" cy="6096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2339340</xdr:colOff>
      <xdr:row>0</xdr:row>
      <xdr:rowOff>76200</xdr:rowOff>
    </xdr:from>
    <xdr:to>
      <xdr:col>8</xdr:col>
      <xdr:colOff>45880</xdr:colOff>
      <xdr:row>4</xdr:row>
      <xdr:rowOff>53393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3020" y="7620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190500</xdr:colOff>
      <xdr:row>1</xdr:row>
      <xdr:rowOff>129540</xdr:rowOff>
    </xdr:from>
    <xdr:to>
      <xdr:col>13</xdr:col>
      <xdr:colOff>76360</xdr:colOff>
      <xdr:row>5</xdr:row>
      <xdr:rowOff>129593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3000" y="304800"/>
          <a:ext cx="1844200"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228600</xdr:colOff>
      <xdr:row>2</xdr:row>
      <xdr:rowOff>45720</xdr:rowOff>
    </xdr:from>
    <xdr:to>
      <xdr:col>13</xdr:col>
      <xdr:colOff>114460</xdr:colOff>
      <xdr:row>6</xdr:row>
      <xdr:rowOff>45773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99660" y="373380"/>
          <a:ext cx="1844200"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213360</xdr:colOff>
      <xdr:row>2</xdr:row>
      <xdr:rowOff>15240</xdr:rowOff>
    </xdr:from>
    <xdr:to>
      <xdr:col>13</xdr:col>
      <xdr:colOff>99220</xdr:colOff>
      <xdr:row>6</xdr:row>
      <xdr:rowOff>15293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4420" y="342900"/>
          <a:ext cx="1844200" cy="6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3" name="Прямая со стрелкой 2"/>
        <xdr:cNvCxnSpPr/>
      </xdr:nvCxnSpPr>
      <xdr:spPr>
        <a:xfrm>
          <a:off x="276225" y="609600"/>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190500</xdr:colOff>
      <xdr:row>2</xdr:row>
      <xdr:rowOff>45720</xdr:rowOff>
    </xdr:from>
    <xdr:to>
      <xdr:col>13</xdr:col>
      <xdr:colOff>76360</xdr:colOff>
      <xdr:row>6</xdr:row>
      <xdr:rowOff>45773</xdr:rowOff>
    </xdr:to>
    <xdr:pic>
      <xdr:nvPicPr>
        <xdr:cNvPr id="4" name="Рисунок 3">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3000" y="373380"/>
          <a:ext cx="1844200" cy="6096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4</xdr:row>
      <xdr:rowOff>0</xdr:rowOff>
    </xdr:from>
    <xdr:to>
      <xdr:col>1</xdr:col>
      <xdr:colOff>95250</xdr:colOff>
      <xdr:row>6</xdr:row>
      <xdr:rowOff>9525</xdr:rowOff>
    </xdr:to>
    <xdr:cxnSp macro="">
      <xdr:nvCxnSpPr>
        <xdr:cNvPr id="2" name="Прямая со стрелкой 1"/>
        <xdr:cNvCxnSpPr/>
      </xdr:nvCxnSpPr>
      <xdr:spPr>
        <a:xfrm>
          <a:off x="276225" y="619125"/>
          <a:ext cx="0" cy="31432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J51"/>
  <sheetViews>
    <sheetView showGridLines="0" workbookViewId="0">
      <pane ySplit="9" topLeftCell="A10" activePane="bottomLeft" state="frozen"/>
      <selection pane="bottomLeft"/>
    </sheetView>
  </sheetViews>
  <sheetFormatPr defaultColWidth="9.109375" defaultRowHeight="13.8" x14ac:dyDescent="0.3"/>
  <cols>
    <col min="1" max="1" width="2.6640625" style="259" customWidth="1"/>
    <col min="2" max="2" width="0.88671875" style="259" customWidth="1"/>
    <col min="3" max="3" width="2.6640625" style="259" customWidth="1"/>
    <col min="4" max="4" width="1.6640625" style="259" customWidth="1"/>
    <col min="5" max="5" width="52.33203125" style="259" bestFit="1" customWidth="1"/>
    <col min="6" max="6" width="9.109375" style="259"/>
    <col min="7" max="7" width="13.109375" style="259" bestFit="1" customWidth="1"/>
    <col min="8" max="8" width="2.6640625" style="259" customWidth="1"/>
    <col min="9" max="9" width="0.88671875" style="259" customWidth="1"/>
    <col min="10" max="10" width="2.6640625" style="259" customWidth="1"/>
    <col min="11" max="16384" width="9.109375" style="259"/>
  </cols>
  <sheetData>
    <row r="1" spans="1:10" x14ac:dyDescent="0.3">
      <c r="A1" s="262"/>
      <c r="B1" s="262"/>
      <c r="C1" s="262"/>
      <c r="D1" s="262"/>
      <c r="E1" s="262"/>
      <c r="F1" s="262"/>
      <c r="G1" s="308" t="s">
        <v>412</v>
      </c>
      <c r="H1" s="262"/>
      <c r="I1" s="262"/>
      <c r="J1" s="262"/>
    </row>
    <row r="2" spans="1:10" ht="3.9" customHeight="1" x14ac:dyDescent="0.3">
      <c r="A2" s="262"/>
      <c r="B2" s="260"/>
      <c r="C2" s="260"/>
      <c r="D2" s="260"/>
      <c r="E2" s="260"/>
      <c r="F2" s="260"/>
      <c r="G2" s="260"/>
      <c r="H2" s="260"/>
      <c r="I2" s="260"/>
      <c r="J2" s="262"/>
    </row>
    <row r="3" spans="1:10" x14ac:dyDescent="0.3">
      <c r="A3" s="262"/>
      <c r="B3" s="260"/>
      <c r="C3" s="262"/>
      <c r="D3" s="262"/>
      <c r="E3" s="262"/>
      <c r="F3" s="262"/>
      <c r="G3" s="262"/>
      <c r="H3" s="262"/>
      <c r="I3" s="260"/>
      <c r="J3" s="262"/>
    </row>
    <row r="4" spans="1:10" x14ac:dyDescent="0.3">
      <c r="A4" s="262"/>
      <c r="B4" s="260"/>
      <c r="C4" s="262"/>
      <c r="D4" s="89" t="str">
        <f>методология!$E$4</f>
        <v>Инвестмодель базы отдыха - Беседки &amp; Веревочный парк</v>
      </c>
      <c r="E4" s="20"/>
      <c r="F4" s="20"/>
      <c r="G4" s="262"/>
      <c r="H4" s="262"/>
      <c r="I4" s="260"/>
      <c r="J4" s="262"/>
    </row>
    <row r="5" spans="1:10" x14ac:dyDescent="0.3">
      <c r="A5" s="262"/>
      <c r="B5" s="260"/>
      <c r="C5" s="262"/>
      <c r="D5" s="89" t="str">
        <f>методология!$E$5</f>
        <v>Со сценарным анализом</v>
      </c>
      <c r="E5" s="20"/>
      <c r="F5" s="20"/>
      <c r="G5" s="262"/>
      <c r="H5" s="262"/>
      <c r="I5" s="260"/>
      <c r="J5" s="262"/>
    </row>
    <row r="6" spans="1:10" x14ac:dyDescent="0.3">
      <c r="A6" s="262"/>
      <c r="B6" s="260"/>
      <c r="C6" s="262"/>
      <c r="D6" s="262"/>
      <c r="E6" s="265" t="s">
        <v>340</v>
      </c>
      <c r="F6" s="262"/>
      <c r="G6" s="262"/>
      <c r="H6" s="262"/>
      <c r="I6" s="260"/>
      <c r="J6" s="262"/>
    </row>
    <row r="7" spans="1:10" s="258" customFormat="1" x14ac:dyDescent="0.3">
      <c r="A7" s="263"/>
      <c r="B7" s="261"/>
      <c r="C7" s="263"/>
      <c r="D7" s="263"/>
      <c r="E7" s="263" t="s">
        <v>327</v>
      </c>
      <c r="F7" s="263"/>
      <c r="G7" s="263" t="s">
        <v>328</v>
      </c>
      <c r="H7" s="263"/>
      <c r="I7" s="261"/>
      <c r="J7" s="263"/>
    </row>
    <row r="8" spans="1:10" s="258" customFormat="1" ht="3.9" customHeight="1" x14ac:dyDescent="0.3">
      <c r="A8" s="263"/>
      <c r="B8" s="261"/>
      <c r="C8" s="263"/>
      <c r="D8" s="263"/>
      <c r="E8" s="264"/>
      <c r="F8" s="263"/>
      <c r="G8" s="264"/>
      <c r="H8" s="263"/>
      <c r="I8" s="261"/>
      <c r="J8" s="263"/>
    </row>
    <row r="9" spans="1:10" ht="3.9" customHeight="1" x14ac:dyDescent="0.3">
      <c r="A9" s="262"/>
      <c r="B9" s="260"/>
      <c r="C9" s="262"/>
      <c r="D9" s="262"/>
      <c r="E9" s="262"/>
      <c r="F9" s="262"/>
      <c r="G9" s="262"/>
      <c r="H9" s="262"/>
      <c r="I9" s="260"/>
      <c r="J9" s="262"/>
    </row>
    <row r="10" spans="1:10" x14ac:dyDescent="0.3">
      <c r="A10" s="262"/>
      <c r="B10" s="260"/>
      <c r="C10" s="262"/>
      <c r="D10" s="262"/>
      <c r="E10" s="268"/>
      <c r="F10" s="262"/>
      <c r="G10" s="270"/>
      <c r="H10" s="262"/>
      <c r="I10" s="260"/>
      <c r="J10" s="262"/>
    </row>
    <row r="11" spans="1:10" ht="14.4" x14ac:dyDescent="0.3">
      <c r="A11" s="262"/>
      <c r="B11" s="260"/>
      <c r="C11" s="262"/>
      <c r="D11" s="262"/>
      <c r="E11" s="269" t="s">
        <v>329</v>
      </c>
      <c r="F11" s="266"/>
      <c r="G11" s="271" t="s">
        <v>330</v>
      </c>
      <c r="H11" s="262"/>
      <c r="I11" s="260"/>
      <c r="J11" s="262"/>
    </row>
    <row r="12" spans="1:10" x14ac:dyDescent="0.3">
      <c r="A12" s="262"/>
      <c r="B12" s="260"/>
      <c r="C12" s="262"/>
      <c r="D12" s="262"/>
      <c r="E12" s="268"/>
      <c r="F12" s="262"/>
      <c r="G12" s="270"/>
      <c r="H12" s="262"/>
      <c r="I12" s="260"/>
      <c r="J12" s="262"/>
    </row>
    <row r="13" spans="1:10" ht="14.4" x14ac:dyDescent="0.3">
      <c r="A13" s="262"/>
      <c r="B13" s="260"/>
      <c r="C13" s="262"/>
      <c r="D13" s="262"/>
      <c r="E13" s="269" t="s">
        <v>303</v>
      </c>
      <c r="F13" s="266"/>
      <c r="G13" s="272" t="s">
        <v>313</v>
      </c>
      <c r="H13" s="262"/>
      <c r="I13" s="260"/>
      <c r="J13" s="262"/>
    </row>
    <row r="14" spans="1:10" x14ac:dyDescent="0.3">
      <c r="A14" s="262"/>
      <c r="B14" s="260"/>
      <c r="C14" s="262"/>
      <c r="D14" s="262"/>
      <c r="E14" s="268"/>
      <c r="F14" s="262"/>
      <c r="G14" s="270"/>
      <c r="H14" s="262"/>
      <c r="I14" s="260"/>
      <c r="J14" s="262"/>
    </row>
    <row r="15" spans="1:10" ht="14.4" x14ac:dyDescent="0.3">
      <c r="A15" s="262"/>
      <c r="B15" s="260"/>
      <c r="C15" s="262"/>
      <c r="D15" s="262"/>
      <c r="E15" s="269" t="s">
        <v>304</v>
      </c>
      <c r="F15" s="266"/>
      <c r="G15" s="273" t="s">
        <v>315</v>
      </c>
      <c r="H15" s="262"/>
      <c r="I15" s="260"/>
      <c r="J15" s="262"/>
    </row>
    <row r="16" spans="1:10" x14ac:dyDescent="0.3">
      <c r="A16" s="262"/>
      <c r="B16" s="260"/>
      <c r="C16" s="262"/>
      <c r="D16" s="262"/>
      <c r="E16" s="268"/>
      <c r="F16" s="262"/>
      <c r="G16" s="270"/>
      <c r="H16" s="262"/>
      <c r="I16" s="260"/>
      <c r="J16" s="262"/>
    </row>
    <row r="17" spans="1:10" ht="14.4" x14ac:dyDescent="0.3">
      <c r="A17" s="262"/>
      <c r="B17" s="260"/>
      <c r="C17" s="262"/>
      <c r="D17" s="262"/>
      <c r="E17" s="269" t="s">
        <v>343</v>
      </c>
      <c r="F17" s="266"/>
      <c r="G17" s="282" t="s">
        <v>362</v>
      </c>
      <c r="H17" s="262"/>
      <c r="I17" s="260"/>
      <c r="J17" s="262"/>
    </row>
    <row r="18" spans="1:10" x14ac:dyDescent="0.3">
      <c r="A18" s="262"/>
      <c r="B18" s="260"/>
      <c r="C18" s="262"/>
      <c r="D18" s="262"/>
      <c r="E18" s="268"/>
      <c r="F18" s="262"/>
      <c r="G18" s="270"/>
      <c r="H18" s="262"/>
      <c r="I18" s="260"/>
      <c r="J18" s="262"/>
    </row>
    <row r="19" spans="1:10" ht="14.4" x14ac:dyDescent="0.3">
      <c r="A19" s="262"/>
      <c r="B19" s="260"/>
      <c r="C19" s="262"/>
      <c r="D19" s="262"/>
      <c r="E19" s="269" t="s">
        <v>331</v>
      </c>
      <c r="F19" s="266"/>
      <c r="G19" s="274" t="s">
        <v>325</v>
      </c>
      <c r="H19" s="262"/>
      <c r="I19" s="260"/>
      <c r="J19" s="262"/>
    </row>
    <row r="20" spans="1:10" x14ac:dyDescent="0.3">
      <c r="A20" s="262"/>
      <c r="B20" s="260"/>
      <c r="C20" s="262"/>
      <c r="D20" s="262"/>
      <c r="E20" s="268"/>
      <c r="F20" s="262"/>
      <c r="G20" s="270"/>
      <c r="H20" s="262"/>
      <c r="I20" s="260"/>
      <c r="J20" s="262"/>
    </row>
    <row r="21" spans="1:10" ht="14.4" x14ac:dyDescent="0.3">
      <c r="A21" s="262"/>
      <c r="B21" s="260"/>
      <c r="C21" s="262"/>
      <c r="D21" s="262"/>
      <c r="E21" s="269" t="s">
        <v>396</v>
      </c>
      <c r="F21" s="266"/>
      <c r="G21" s="282" t="s">
        <v>377</v>
      </c>
      <c r="H21" s="262"/>
      <c r="I21" s="260"/>
      <c r="J21" s="262"/>
    </row>
    <row r="22" spans="1:10" x14ac:dyDescent="0.3">
      <c r="A22" s="262"/>
      <c r="B22" s="260"/>
      <c r="C22" s="262"/>
      <c r="D22" s="262"/>
      <c r="E22" s="268"/>
      <c r="F22" s="262"/>
      <c r="G22" s="270"/>
      <c r="H22" s="262"/>
      <c r="I22" s="260"/>
      <c r="J22" s="262"/>
    </row>
    <row r="23" spans="1:10" ht="14.4" x14ac:dyDescent="0.3">
      <c r="A23" s="262"/>
      <c r="B23" s="260"/>
      <c r="C23" s="262"/>
      <c r="D23" s="262"/>
      <c r="E23" s="269" t="s">
        <v>305</v>
      </c>
      <c r="F23" s="266"/>
      <c r="G23" s="272" t="s">
        <v>317</v>
      </c>
      <c r="H23" s="262"/>
      <c r="I23" s="260"/>
      <c r="J23" s="262"/>
    </row>
    <row r="24" spans="1:10" x14ac:dyDescent="0.3">
      <c r="A24" s="262"/>
      <c r="B24" s="260"/>
      <c r="C24" s="262"/>
      <c r="D24" s="262"/>
      <c r="E24" s="268"/>
      <c r="F24" s="262"/>
      <c r="G24" s="270"/>
      <c r="H24" s="262"/>
      <c r="I24" s="260"/>
      <c r="J24" s="262"/>
    </row>
    <row r="25" spans="1:10" ht="14.4" x14ac:dyDescent="0.3">
      <c r="A25" s="262"/>
      <c r="B25" s="260"/>
      <c r="C25" s="262"/>
      <c r="D25" s="262"/>
      <c r="E25" s="269" t="s">
        <v>332</v>
      </c>
      <c r="F25" s="266"/>
      <c r="G25" s="274" t="s">
        <v>318</v>
      </c>
      <c r="H25" s="262"/>
      <c r="I25" s="260"/>
      <c r="J25" s="262"/>
    </row>
    <row r="26" spans="1:10" x14ac:dyDescent="0.3">
      <c r="A26" s="262"/>
      <c r="B26" s="260"/>
      <c r="C26" s="262"/>
      <c r="D26" s="262"/>
      <c r="E26" s="268"/>
      <c r="F26" s="262"/>
      <c r="G26" s="270"/>
      <c r="H26" s="262"/>
      <c r="I26" s="260"/>
      <c r="J26" s="262"/>
    </row>
    <row r="27" spans="1:10" ht="14.4" x14ac:dyDescent="0.3">
      <c r="A27" s="262"/>
      <c r="B27" s="260"/>
      <c r="C27" s="262"/>
      <c r="D27" s="262"/>
      <c r="E27" s="269" t="s">
        <v>363</v>
      </c>
      <c r="F27" s="266"/>
      <c r="G27" s="304" t="s">
        <v>364</v>
      </c>
      <c r="H27" s="262"/>
      <c r="I27" s="260"/>
      <c r="J27" s="262"/>
    </row>
    <row r="28" spans="1:10" x14ac:dyDescent="0.3">
      <c r="A28" s="262"/>
      <c r="B28" s="260"/>
      <c r="C28" s="262"/>
      <c r="D28" s="262"/>
      <c r="E28" s="268"/>
      <c r="F28" s="262"/>
      <c r="G28" s="270"/>
      <c r="H28" s="262"/>
      <c r="I28" s="260"/>
      <c r="J28" s="262"/>
    </row>
    <row r="29" spans="1:10" ht="14.4" x14ac:dyDescent="0.3">
      <c r="A29" s="262"/>
      <c r="B29" s="260"/>
      <c r="C29" s="262"/>
      <c r="D29" s="262"/>
      <c r="E29" s="269" t="s">
        <v>365</v>
      </c>
      <c r="F29" s="266"/>
      <c r="G29" s="304" t="s">
        <v>366</v>
      </c>
      <c r="H29" s="262"/>
      <c r="I29" s="260"/>
      <c r="J29" s="262"/>
    </row>
    <row r="30" spans="1:10" x14ac:dyDescent="0.3">
      <c r="A30" s="262"/>
      <c r="B30" s="260"/>
      <c r="C30" s="262"/>
      <c r="D30" s="262"/>
      <c r="E30" s="268"/>
      <c r="F30" s="262"/>
      <c r="G30" s="270"/>
      <c r="H30" s="262"/>
      <c r="I30" s="260"/>
      <c r="J30" s="262"/>
    </row>
    <row r="31" spans="1:10" ht="14.4" x14ac:dyDescent="0.3">
      <c r="A31" s="262"/>
      <c r="B31" s="260"/>
      <c r="C31" s="262"/>
      <c r="D31" s="262"/>
      <c r="E31" s="269" t="s">
        <v>367</v>
      </c>
      <c r="F31" s="266"/>
      <c r="G31" s="304" t="s">
        <v>368</v>
      </c>
      <c r="H31" s="262"/>
      <c r="I31" s="260"/>
      <c r="J31" s="262"/>
    </row>
    <row r="32" spans="1:10" x14ac:dyDescent="0.3">
      <c r="A32" s="262"/>
      <c r="B32" s="260"/>
      <c r="C32" s="262"/>
      <c r="D32" s="262"/>
      <c r="E32" s="268"/>
      <c r="F32" s="262"/>
      <c r="G32" s="270"/>
      <c r="H32" s="262"/>
      <c r="I32" s="260"/>
      <c r="J32" s="262"/>
    </row>
    <row r="33" spans="1:10" ht="14.4" x14ac:dyDescent="0.3">
      <c r="A33" s="262"/>
      <c r="B33" s="260"/>
      <c r="C33" s="262"/>
      <c r="D33" s="262"/>
      <c r="E33" s="269" t="s">
        <v>307</v>
      </c>
      <c r="F33" s="266"/>
      <c r="G33" s="275" t="s">
        <v>12</v>
      </c>
      <c r="H33" s="262"/>
      <c r="I33" s="260"/>
      <c r="J33" s="262"/>
    </row>
    <row r="34" spans="1:10" x14ac:dyDescent="0.3">
      <c r="A34" s="262"/>
      <c r="B34" s="260"/>
      <c r="C34" s="262"/>
      <c r="D34" s="262"/>
      <c r="E34" s="268"/>
      <c r="F34" s="262"/>
      <c r="G34" s="270"/>
      <c r="H34" s="262"/>
      <c r="I34" s="260"/>
      <c r="J34" s="262"/>
    </row>
    <row r="35" spans="1:10" ht="14.4" x14ac:dyDescent="0.3">
      <c r="A35" s="262"/>
      <c r="B35" s="260"/>
      <c r="C35" s="262"/>
      <c r="D35" s="262"/>
      <c r="E35" s="269" t="s">
        <v>308</v>
      </c>
      <c r="F35" s="266"/>
      <c r="G35" s="276" t="s">
        <v>326</v>
      </c>
      <c r="H35" s="262"/>
      <c r="I35" s="260"/>
      <c r="J35" s="262"/>
    </row>
    <row r="36" spans="1:10" ht="3.9" customHeight="1" x14ac:dyDescent="0.3">
      <c r="A36" s="262"/>
      <c r="B36" s="260"/>
      <c r="C36" s="262"/>
      <c r="D36" s="262"/>
      <c r="E36" s="268"/>
      <c r="F36" s="262"/>
      <c r="G36" s="270"/>
      <c r="H36" s="262"/>
      <c r="I36" s="260"/>
      <c r="J36" s="262"/>
    </row>
    <row r="37" spans="1:10" s="258" customFormat="1" ht="3.9" customHeight="1" x14ac:dyDescent="0.3">
      <c r="A37" s="263"/>
      <c r="B37" s="261"/>
      <c r="C37" s="263"/>
      <c r="D37" s="263"/>
      <c r="E37" s="264"/>
      <c r="F37" s="263"/>
      <c r="G37" s="264"/>
      <c r="H37" s="263"/>
      <c r="I37" s="261"/>
      <c r="J37" s="263"/>
    </row>
    <row r="38" spans="1:10" ht="3.9" customHeight="1" x14ac:dyDescent="0.3">
      <c r="A38" s="262"/>
      <c r="B38" s="260"/>
      <c r="C38" s="262"/>
      <c r="D38" s="262"/>
      <c r="E38" s="262"/>
      <c r="F38" s="262"/>
      <c r="G38" s="262"/>
      <c r="H38" s="262"/>
      <c r="I38" s="260"/>
      <c r="J38" s="262"/>
    </row>
    <row r="39" spans="1:10" s="279" customFormat="1" x14ac:dyDescent="0.3">
      <c r="A39" s="267"/>
      <c r="B39" s="277"/>
      <c r="C39" s="267"/>
      <c r="D39" s="267"/>
      <c r="E39" s="267" t="s">
        <v>333</v>
      </c>
      <c r="F39" s="267"/>
      <c r="G39" s="278" t="s">
        <v>334</v>
      </c>
      <c r="H39" s="267"/>
      <c r="I39" s="277"/>
      <c r="J39" s="267"/>
    </row>
    <row r="40" spans="1:10" s="279" customFormat="1" x14ac:dyDescent="0.3">
      <c r="A40" s="267"/>
      <c r="B40" s="277"/>
      <c r="C40" s="267"/>
      <c r="D40" s="267"/>
      <c r="E40" s="267"/>
      <c r="F40" s="267"/>
      <c r="G40" s="280" t="s">
        <v>335</v>
      </c>
      <c r="H40" s="267"/>
      <c r="I40" s="277"/>
      <c r="J40" s="267"/>
    </row>
    <row r="41" spans="1:10" s="279" customFormat="1" x14ac:dyDescent="0.3">
      <c r="A41" s="267"/>
      <c r="B41" s="277"/>
      <c r="C41" s="267"/>
      <c r="D41" s="267"/>
      <c r="E41" s="267"/>
      <c r="F41" s="267"/>
      <c r="G41" s="278" t="s">
        <v>336</v>
      </c>
      <c r="H41" s="267"/>
      <c r="I41" s="277"/>
      <c r="J41" s="267"/>
    </row>
    <row r="42" spans="1:10" s="279" customFormat="1" x14ac:dyDescent="0.3">
      <c r="A42" s="267"/>
      <c r="B42" s="277"/>
      <c r="C42" s="267"/>
      <c r="D42" s="267"/>
      <c r="E42" s="267"/>
      <c r="F42" s="267"/>
      <c r="G42" s="280" t="s">
        <v>337</v>
      </c>
      <c r="H42" s="267"/>
      <c r="I42" s="277"/>
      <c r="J42" s="267"/>
    </row>
    <row r="43" spans="1:10" s="279" customFormat="1" x14ac:dyDescent="0.3">
      <c r="A43" s="267"/>
      <c r="B43" s="277"/>
      <c r="C43" s="267"/>
      <c r="D43" s="267"/>
      <c r="E43" s="267"/>
      <c r="F43" s="267"/>
      <c r="G43" s="278" t="s">
        <v>338</v>
      </c>
      <c r="H43" s="267"/>
      <c r="I43" s="277"/>
      <c r="J43" s="267"/>
    </row>
    <row r="44" spans="1:10" s="279" customFormat="1" x14ac:dyDescent="0.3">
      <c r="A44" s="267"/>
      <c r="B44" s="277"/>
      <c r="C44" s="267"/>
      <c r="D44" s="267"/>
      <c r="E44" s="267"/>
      <c r="F44" s="267"/>
      <c r="G44" s="280" t="s">
        <v>339</v>
      </c>
      <c r="H44" s="267"/>
      <c r="I44" s="277"/>
      <c r="J44" s="267"/>
    </row>
    <row r="45" spans="1:10" s="279" customFormat="1" x14ac:dyDescent="0.3">
      <c r="A45" s="267"/>
      <c r="B45" s="277"/>
      <c r="C45" s="267"/>
      <c r="D45" s="267"/>
      <c r="E45" s="267"/>
      <c r="F45" s="267"/>
      <c r="G45" s="262"/>
      <c r="H45" s="267"/>
      <c r="I45" s="277"/>
      <c r="J45" s="267"/>
    </row>
    <row r="46" spans="1:10" s="279" customFormat="1" x14ac:dyDescent="0.3">
      <c r="A46" s="267"/>
      <c r="B46" s="277"/>
      <c r="C46" s="267"/>
      <c r="D46" s="267"/>
      <c r="E46" s="267"/>
      <c r="F46" s="267"/>
      <c r="G46" s="262"/>
      <c r="H46" s="267"/>
      <c r="I46" s="277"/>
      <c r="J46" s="267"/>
    </row>
    <row r="47" spans="1:10" s="279" customFormat="1" x14ac:dyDescent="0.3">
      <c r="A47" s="267"/>
      <c r="B47" s="277"/>
      <c r="C47" s="267"/>
      <c r="D47" s="267"/>
      <c r="E47" s="267"/>
      <c r="F47" s="267"/>
      <c r="G47" s="262"/>
      <c r="H47" s="267"/>
      <c r="I47" s="277"/>
      <c r="J47" s="267"/>
    </row>
    <row r="48" spans="1:10" s="279" customFormat="1" x14ac:dyDescent="0.3">
      <c r="A48" s="267"/>
      <c r="B48" s="277"/>
      <c r="C48" s="267"/>
      <c r="D48" s="267"/>
      <c r="E48" s="267"/>
      <c r="F48" s="267"/>
      <c r="G48" s="262"/>
      <c r="H48" s="267"/>
      <c r="I48" s="277"/>
      <c r="J48" s="267"/>
    </row>
    <row r="49" spans="1:10" x14ac:dyDescent="0.3">
      <c r="A49" s="262"/>
      <c r="B49" s="260"/>
      <c r="C49" s="262"/>
      <c r="D49" s="262"/>
      <c r="E49" s="262"/>
      <c r="F49" s="262"/>
      <c r="G49" s="262"/>
      <c r="H49" s="262"/>
      <c r="I49" s="260"/>
      <c r="J49" s="262"/>
    </row>
    <row r="50" spans="1:10" ht="3.9" customHeight="1" x14ac:dyDescent="0.3">
      <c r="A50" s="262"/>
      <c r="B50" s="260"/>
      <c r="C50" s="260"/>
      <c r="D50" s="260"/>
      <c r="E50" s="260"/>
      <c r="F50" s="260"/>
      <c r="G50" s="260"/>
      <c r="H50" s="260"/>
      <c r="I50" s="260"/>
      <c r="J50" s="262"/>
    </row>
    <row r="51" spans="1:10" x14ac:dyDescent="0.3">
      <c r="A51" s="262"/>
      <c r="B51" s="262"/>
      <c r="C51" s="262"/>
      <c r="D51" s="262"/>
      <c r="E51" s="262"/>
      <c r="F51" s="262"/>
      <c r="G51" s="262"/>
      <c r="H51" s="262"/>
      <c r="I51" s="262"/>
      <c r="J51" s="262"/>
    </row>
  </sheetData>
  <conditionalFormatting sqref="D4:F5">
    <cfRule type="cellIs" dxfId="11725" priority="1" operator="equal">
      <formula>0</formula>
    </cfRule>
  </conditionalFormatting>
  <hyperlinks>
    <hyperlink ref="E11:G11" location="методология!A1" tooltip="методология" display="МЕТОДОЛОГИЯ"/>
    <hyperlink ref="E13:G13" location="капитал!A1" tooltip="капитал" display="Капитальные затраты"/>
    <hyperlink ref="E15:G15" location="сметы!A1" tooltip="сметы" display="Сметы по кап/затратам на ТМЦ"/>
    <hyperlink ref="E19:G19" location="сценарии!A1" tooltip="сценарии" display="Сценарный анализ и выбор итогового сценария"/>
    <hyperlink ref="E23:G23" location="операции!A1" tooltip="операции" display="Операционные данные"/>
    <hyperlink ref="E25:G25" location="отчеты!A1" tooltip="отчеты" display="Система отчетности модели для выбранного сценария"/>
    <hyperlink ref="E33:G33" location="KPI!A1" tooltip="KPI" display="Ключевые показатели финмодели"/>
    <hyperlink ref="E35:G35" location="структура!A1" tooltip="структура" display="Структура модели - списки"/>
    <hyperlink ref="E17:G17" location="Inv!A1" tooltip="возврат инвестиций" display="Возврат базовых инвестиционных затрат"/>
    <hyperlink ref="E27:G27" location="отч_беседки!A1" tooltip="отчетность по беседкам" display="Отчетность (PL,CF) для выбранного сценария для БЕСЕДОК"/>
    <hyperlink ref="E29:G29" location="отч_вер_парк!A1" tooltip="отчетность по веревочному парку" display="Отчетность (PL,CF) для выбранного сценария для В/ПАРКА"/>
    <hyperlink ref="E31:G31" location="отч_прокат!A1" tooltip="отчетность по услугам проката" display="Отчетность (PL,CF) для выбранного сценария для ПРОКАТА"/>
    <hyperlink ref="E21:G21" location="ФОТ!A1" tooltip="ФОТ" display="Сценарный анализ и выбор итогового сценария"/>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249977111117893"/>
  </sheetPr>
  <dimension ref="A1:AB278"/>
  <sheetViews>
    <sheetView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302" t="s">
        <v>356</v>
      </c>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hidden="1"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hidden="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hidden="1" x14ac:dyDescent="0.25">
      <c r="A11" s="150">
        <f>1</f>
        <v>1</v>
      </c>
      <c r="B11" s="131"/>
      <c r="C11" s="3"/>
      <c r="D11" s="3"/>
      <c r="E11" s="296" t="str">
        <f>KPI!$E$111</f>
        <v>Площадь земли под беседки</v>
      </c>
      <c r="F11" s="296"/>
      <c r="G11" s="296" t="str">
        <f>IF($E11="","",INDEX(KPI!$G:$G,SUMIFS(KPI!$B:$B,KPI!$E:$E,$E11)))</f>
        <v>Га</v>
      </c>
      <c r="H11" s="3"/>
      <c r="I11" s="28"/>
      <c r="J11" s="3"/>
      <c r="K11" s="28"/>
      <c r="L11" s="3"/>
      <c r="M11" s="55"/>
      <c r="N11" s="3"/>
      <c r="O11" s="3"/>
      <c r="P11" s="301">
        <f>IF(P$1="",0,аренда!$M$41)</f>
        <v>0</v>
      </c>
      <c r="Q11" s="301">
        <f>IF(Q$1="",0,аренда!$M$41)</f>
        <v>0</v>
      </c>
      <c r="R11" s="301">
        <f>IF(R$1="",0,аренда!$M$41)</f>
        <v>0</v>
      </c>
      <c r="S11" s="301">
        <f>IF(S$1="",0,аренда!$M$41)</f>
        <v>0</v>
      </c>
      <c r="T11" s="301">
        <f>IF(T$1="",0,аренда!$M$41)</f>
        <v>0</v>
      </c>
      <c r="U11" s="301">
        <f>IF(U$1="",0,аренда!$M$41)</f>
        <v>0</v>
      </c>
      <c r="V11" s="301">
        <f>IF(V$1="",0,аренда!$M$41)</f>
        <v>0</v>
      </c>
      <c r="W11" s="301">
        <f>IF(W$1="",0,аренда!$M$41)</f>
        <v>0</v>
      </c>
      <c r="X11" s="301">
        <f>IF(X$1="",0,аренда!$M$41)</f>
        <v>0</v>
      </c>
      <c r="Y11" s="301">
        <f>IF(Y$1="",0,аренда!$M$41)</f>
        <v>0</v>
      </c>
      <c r="Z11" s="301">
        <f>IF(Z$1="",0,аренда!$M$41)</f>
        <v>0</v>
      </c>
      <c r="AA11" s="301">
        <f>IF(AA$1="",0,аренда!$M$41)</f>
        <v>0</v>
      </c>
      <c r="AB11" s="3"/>
    </row>
    <row r="12" spans="1:28" ht="3.9" hidden="1"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hidden="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hidden="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hidden="1"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hidden="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IF(P$1="",0,IF(1+операции!P$421=0,0,(операции!P$58)/(1+операции!P$421)))</f>
        <v>0</v>
      </c>
      <c r="Q16" s="93">
        <f>IF(Q$1="",0,IF(1+операции!Q$421=0,0,(операции!Q$58)/(1+операции!Q$421)))</f>
        <v>0</v>
      </c>
      <c r="R16" s="93">
        <f>IF(R$1="",0,IF(1+операции!R$421=0,0,(операции!R$58)/(1+операции!R$421)))</f>
        <v>0</v>
      </c>
      <c r="S16" s="93">
        <f>IF(S$1="",0,IF(1+операции!S$421=0,0,(операции!S$58)/(1+операции!S$421)))</f>
        <v>0</v>
      </c>
      <c r="T16" s="93">
        <f>IF(T$1="",0,IF(1+операции!T$421=0,0,(операции!T$58)/(1+операции!T$421)))</f>
        <v>0</v>
      </c>
      <c r="U16" s="93">
        <f>IF(U$1="",0,IF(1+операции!U$421=0,0,(операции!U$58)/(1+операции!U$421)))</f>
        <v>0</v>
      </c>
      <c r="V16" s="93">
        <f>IF(V$1="",0,IF(1+операции!V$421=0,0,(операции!V$58)/(1+операции!V$421)))</f>
        <v>0</v>
      </c>
      <c r="W16" s="93">
        <f>IF(W$1="",0,IF(1+операции!W$421=0,0,(операции!W$58)/(1+операции!W$421)))</f>
        <v>0</v>
      </c>
      <c r="X16" s="93">
        <f>IF(X$1="",0,IF(1+операции!X$421=0,0,(операции!X$58)/(1+операции!X$421)))</f>
        <v>0</v>
      </c>
      <c r="Y16" s="93">
        <f>IF(Y$1="",0,IF(1+операции!Y$421=0,0,(операции!Y$58)/(1+операции!Y$421)))</f>
        <v>0</v>
      </c>
      <c r="Z16" s="93">
        <f>IF(Z$1="",0,IF(1+операции!Z$421=0,0,(операции!Z$58)/(1+операции!Z$421)))</f>
        <v>0</v>
      </c>
      <c r="AA16" s="93">
        <f>IF(AA$1="",0,IF(1+операции!AA$421=0,0,(операции!AA$58)/(1+операции!AA$421)))</f>
        <v>0</v>
      </c>
      <c r="AB16" s="3"/>
    </row>
    <row r="17" spans="1:28" ht="3.9" hidden="1"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hidden="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IF(P$1="",0,операции!P$58)</f>
        <v>0</v>
      </c>
      <c r="Q18" s="93">
        <f>IF(Q$1="",0,операции!Q$58)</f>
        <v>0</v>
      </c>
      <c r="R18" s="93">
        <f>IF(R$1="",0,операции!R$58)</f>
        <v>0</v>
      </c>
      <c r="S18" s="93">
        <f>IF(S$1="",0,операции!S$58)</f>
        <v>0</v>
      </c>
      <c r="T18" s="93">
        <f>IF(T$1="",0,операции!T$58)</f>
        <v>0</v>
      </c>
      <c r="U18" s="93">
        <f>IF(U$1="",0,операции!U$58)</f>
        <v>0</v>
      </c>
      <c r="V18" s="93">
        <f>IF(V$1="",0,операции!V$58)</f>
        <v>0</v>
      </c>
      <c r="W18" s="93">
        <f>IF(W$1="",0,операции!W$58)</f>
        <v>0</v>
      </c>
      <c r="X18" s="93">
        <f>IF(X$1="",0,операции!X$58)</f>
        <v>0</v>
      </c>
      <c r="Y18" s="93">
        <f>IF(Y$1="",0,операции!Y$58)</f>
        <v>0</v>
      </c>
      <c r="Z18" s="93">
        <f>IF(Z$1="",0,операции!Z$58)</f>
        <v>0</v>
      </c>
      <c r="AA18" s="93">
        <f>IF(AA$1="",0,операции!AA$58)</f>
        <v>0</v>
      </c>
      <c r="AB18" s="3"/>
    </row>
    <row r="19" spans="1:28" ht="3.9" hidden="1"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hidden="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IF(P$1="",0,операции!P$58)</f>
        <v>0</v>
      </c>
      <c r="Q20" s="93">
        <f>IF(Q$1="",0,операции!Q$58)</f>
        <v>0</v>
      </c>
      <c r="R20" s="93">
        <f>IF(R$1="",0,операции!R$58)</f>
        <v>0</v>
      </c>
      <c r="S20" s="93">
        <f>IF(S$1="",0,операции!S$58)</f>
        <v>0</v>
      </c>
      <c r="T20" s="93">
        <f>IF(T$1="",0,операции!T$58)</f>
        <v>0</v>
      </c>
      <c r="U20" s="93">
        <f>IF(U$1="",0,операции!U$58)</f>
        <v>0</v>
      </c>
      <c r="V20" s="93">
        <f>IF(V$1="",0,операции!V$58)</f>
        <v>0</v>
      </c>
      <c r="W20" s="93">
        <f>IF(W$1="",0,операции!W$58)</f>
        <v>0</v>
      </c>
      <c r="X20" s="93">
        <f>IF(X$1="",0,операции!X$58)</f>
        <v>0</v>
      </c>
      <c r="Y20" s="93">
        <f>IF(Y$1="",0,операции!Y$58)</f>
        <v>0</v>
      </c>
      <c r="Z20" s="93">
        <f>IF(Z$1="",0,операции!Z$58)</f>
        <v>0</v>
      </c>
      <c r="AA20" s="93">
        <f>IF(AA$1="",0,операции!AA$58)</f>
        <v>0</v>
      </c>
      <c r="AB20" s="3"/>
    </row>
    <row r="21" spans="1:28" ht="3.9" hidden="1"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IF(P$1="",0,операции!P$58)</f>
        <v>0</v>
      </c>
      <c r="Q22" s="93">
        <f>IF(Q$1="",0,операции!Q$58)</f>
        <v>0</v>
      </c>
      <c r="R22" s="93">
        <f>IF(R$1="",0,операции!R$58)</f>
        <v>0</v>
      </c>
      <c r="S22" s="93">
        <f>IF(S$1="",0,операции!S$58)</f>
        <v>0</v>
      </c>
      <c r="T22" s="93">
        <f>IF(T$1="",0,операции!T$58)</f>
        <v>0</v>
      </c>
      <c r="U22" s="93">
        <f>IF(U$1="",0,операции!U$58)</f>
        <v>0</v>
      </c>
      <c r="V22" s="93">
        <f>IF(V$1="",0,операции!V$58)</f>
        <v>0</v>
      </c>
      <c r="W22" s="93">
        <f>IF(W$1="",0,операции!W$58)</f>
        <v>0</v>
      </c>
      <c r="X22" s="93">
        <f>IF(X$1="",0,операции!X$58)</f>
        <v>0</v>
      </c>
      <c r="Y22" s="93">
        <f>IF(Y$1="",0,операции!Y$58)</f>
        <v>0</v>
      </c>
      <c r="Z22" s="93">
        <f>IF(Z$1="",0,операции!Z$58)</f>
        <v>0</v>
      </c>
      <c r="AA22" s="93">
        <f>IF(AA$1="",0,операции!AA$58)</f>
        <v>0</v>
      </c>
      <c r="AB22" s="3"/>
    </row>
    <row r="23" spans="1:28" ht="3.9" hidden="1"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hidden="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hidden="1"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hidden="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hidden="1"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hidden="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hidden="1"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hidden="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hidden="1"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hidden="1"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hidden="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hidden="1"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hidden="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IF(P$1="",0,IF(1+операции!P$421=0,0,(операции!P$232)/(1+операции!P$421)))*IF(отчеты!P16=0,0,P16/отчеты!P16)</f>
        <v>0</v>
      </c>
      <c r="Q36" s="136">
        <f>IF(Q$1="",0,IF(1+операции!Q$421=0,0,(операции!Q$232)/(1+операции!Q$421)))*IF(отчеты!Q16=0,0,Q16/отчеты!Q16)</f>
        <v>0</v>
      </c>
      <c r="R36" s="136">
        <f>IF(R$1="",0,IF(1+операции!R$421=0,0,(операции!R$232)/(1+операции!R$421)))*IF(отчеты!R16=0,0,R16/отчеты!R16)</f>
        <v>0</v>
      </c>
      <c r="S36" s="136">
        <f>IF(S$1="",0,IF(1+операции!S$421=0,0,(операции!S$232)/(1+операции!S$421)))*IF(отчеты!S16=0,0,S16/отчеты!S16)</f>
        <v>0</v>
      </c>
      <c r="T36" s="136">
        <f>IF(T$1="",0,IF(1+операции!T$421=0,0,(операции!T$232)/(1+операции!T$421)))*IF(отчеты!T16=0,0,T16/отчеты!T16)</f>
        <v>0</v>
      </c>
      <c r="U36" s="136">
        <f>IF(U$1="",0,IF(1+операции!U$421=0,0,(операции!U$232)/(1+операции!U$421)))*IF(отчеты!U16=0,0,U16/отчеты!U16)</f>
        <v>0</v>
      </c>
      <c r="V36" s="136">
        <f>IF(V$1="",0,IF(1+операции!V$421=0,0,(операции!V$232)/(1+операции!V$421)))*IF(отчеты!V16=0,0,V16/отчеты!V16)</f>
        <v>0</v>
      </c>
      <c r="W36" s="136">
        <f>IF(W$1="",0,IF(1+операции!W$421=0,0,(операции!W$232)/(1+операции!W$421)))*IF(отчеты!W16=0,0,W16/отчеты!W16)</f>
        <v>0</v>
      </c>
      <c r="X36" s="136">
        <f>IF(X$1="",0,IF(1+операции!X$421=0,0,(операции!X$232)/(1+операции!X$421)))*IF(отчеты!X16=0,0,X16/отчеты!X16)</f>
        <v>0</v>
      </c>
      <c r="Y36" s="136">
        <f>IF(Y$1="",0,IF(1+операции!Y$421=0,0,(операции!Y$232)/(1+операции!Y$421)))*IF(отчеты!Y16=0,0,Y16/отчеты!Y16)</f>
        <v>0</v>
      </c>
      <c r="Z36" s="136">
        <f>IF(Z$1="",0,IF(1+операции!Z$421=0,0,(операции!Z$232)/(1+операции!Z$421)))*IF(отчеты!Z16=0,0,Z16/отчеты!Z16)</f>
        <v>0</v>
      </c>
      <c r="AA36" s="136">
        <f>IF(AA$1="",0,IF(1+операции!AA$421=0,0,(операции!AA$232)/(1+операции!AA$421)))*IF(отчеты!AA16=0,0,AA16/отчеты!AA16)</f>
        <v>0</v>
      </c>
      <c r="AB36" s="123"/>
    </row>
    <row r="37" spans="1:28" s="126" customFormat="1" ht="3.9" hidden="1"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hidden="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IF(P$1="",0,IF(1+операции!P$421=0,0,(операции!P$232)/(1+операции!P$421)))*IF(отчеты!P18=0,0,P18/отчеты!P18)</f>
        <v>0</v>
      </c>
      <c r="Q38" s="136">
        <f>IF(Q$1="",0,IF(1+операции!Q$421=0,0,(операции!Q$232)/(1+операции!Q$421)))*IF(отчеты!Q18=0,0,Q18/отчеты!Q18)</f>
        <v>0</v>
      </c>
      <c r="R38" s="136">
        <f>IF(R$1="",0,IF(1+операции!R$421=0,0,(операции!R$232)/(1+операции!R$421)))*IF(отчеты!R18=0,0,R18/отчеты!R18)</f>
        <v>0</v>
      </c>
      <c r="S38" s="136">
        <f>IF(S$1="",0,IF(1+операции!S$421=0,0,(операции!S$232)/(1+операции!S$421)))*IF(отчеты!S18=0,0,S18/отчеты!S18)</f>
        <v>0</v>
      </c>
      <c r="T38" s="136">
        <f>IF(T$1="",0,IF(1+операции!T$421=0,0,(операции!T$232)/(1+операции!T$421)))*IF(отчеты!T18=0,0,T18/отчеты!T18)</f>
        <v>0</v>
      </c>
      <c r="U38" s="136">
        <f>IF(U$1="",0,IF(1+операции!U$421=0,0,(операции!U$232)/(1+операции!U$421)))*IF(отчеты!U18=0,0,U18/отчеты!U18)</f>
        <v>0</v>
      </c>
      <c r="V38" s="136">
        <f>IF(V$1="",0,IF(1+операции!V$421=0,0,(операции!V$232)/(1+операции!V$421)))*IF(отчеты!V18=0,0,V18/отчеты!V18)</f>
        <v>0</v>
      </c>
      <c r="W38" s="136">
        <f>IF(W$1="",0,IF(1+операции!W$421=0,0,(операции!W$232)/(1+операции!W$421)))*IF(отчеты!W18=0,0,W18/отчеты!W18)</f>
        <v>0</v>
      </c>
      <c r="X38" s="136">
        <f>IF(X$1="",0,IF(1+операции!X$421=0,0,(операции!X$232)/(1+операции!X$421)))*IF(отчеты!X18=0,0,X18/отчеты!X18)</f>
        <v>0</v>
      </c>
      <c r="Y38" s="136">
        <f>IF(Y$1="",0,IF(1+операции!Y$421=0,0,(операции!Y$232)/(1+операции!Y$421)))*IF(отчеты!Y18=0,0,Y18/отчеты!Y18)</f>
        <v>0</v>
      </c>
      <c r="Z38" s="136">
        <f>IF(Z$1="",0,IF(1+операции!Z$421=0,0,(операции!Z$232)/(1+операции!Z$421)))*IF(отчеты!Z18=0,0,Z18/отчеты!Z18)</f>
        <v>0</v>
      </c>
      <c r="AA38" s="136">
        <f>IF(AA$1="",0,IF(1+операции!AA$421=0,0,(операции!AA$232)/(1+операции!AA$421)))*IF(отчеты!AA18=0,0,AA18/отчеты!AA18)</f>
        <v>0</v>
      </c>
      <c r="AB38" s="123"/>
    </row>
    <row r="39" spans="1:28" s="126" customFormat="1" ht="3.9" hidden="1"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hidden="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IF(P$1="",0,IF(1+операции!P$421=0,0,(операции!P$232)/(1+операции!P$421)))*IF(отчеты!P20=0,0,P20/отчеты!P20)</f>
        <v>0</v>
      </c>
      <c r="Q40" s="136">
        <f>IF(Q$1="",0,IF(1+операции!Q$421=0,0,(операции!Q$232)/(1+операции!Q$421)))*IF(отчеты!Q20=0,0,Q20/отчеты!Q20)</f>
        <v>0</v>
      </c>
      <c r="R40" s="136">
        <f>IF(R$1="",0,IF(1+операции!R$421=0,0,(операции!R$232)/(1+операции!R$421)))*IF(отчеты!R20=0,0,R20/отчеты!R20)</f>
        <v>0</v>
      </c>
      <c r="S40" s="136">
        <f>IF(S$1="",0,IF(1+операции!S$421=0,0,(операции!S$232)/(1+операции!S$421)))*IF(отчеты!S20=0,0,S20/отчеты!S20)</f>
        <v>0</v>
      </c>
      <c r="T40" s="136">
        <f>IF(T$1="",0,IF(1+операции!T$421=0,0,(операции!T$232)/(1+операции!T$421)))*IF(отчеты!T20=0,0,T20/отчеты!T20)</f>
        <v>0</v>
      </c>
      <c r="U40" s="136">
        <f>IF(U$1="",0,IF(1+операции!U$421=0,0,(операции!U$232)/(1+операции!U$421)))*IF(отчеты!U20=0,0,U20/отчеты!U20)</f>
        <v>0</v>
      </c>
      <c r="V40" s="136">
        <f>IF(V$1="",0,IF(1+операции!V$421=0,0,(операции!V$232)/(1+операции!V$421)))*IF(отчеты!V20=0,0,V20/отчеты!V20)</f>
        <v>0</v>
      </c>
      <c r="W40" s="136">
        <f>IF(W$1="",0,IF(1+операции!W$421=0,0,(операции!W$232)/(1+операции!W$421)))*IF(отчеты!W20=0,0,W20/отчеты!W20)</f>
        <v>0</v>
      </c>
      <c r="X40" s="136">
        <f>IF(X$1="",0,IF(1+операции!X$421=0,0,(операции!X$232)/(1+операции!X$421)))*IF(отчеты!X20=0,0,X20/отчеты!X20)</f>
        <v>0</v>
      </c>
      <c r="Y40" s="136">
        <f>IF(Y$1="",0,IF(1+операции!Y$421=0,0,(операции!Y$232)/(1+операции!Y$421)))*IF(отчеты!Y20=0,0,Y20/отчеты!Y20)</f>
        <v>0</v>
      </c>
      <c r="Z40" s="136">
        <f>IF(Z$1="",0,IF(1+операции!Z$421=0,0,(операции!Z$232)/(1+операции!Z$421)))*IF(отчеты!Z20=0,0,Z20/отчеты!Z20)</f>
        <v>0</v>
      </c>
      <c r="AA40" s="136">
        <f>IF(AA$1="",0,IF(1+операции!AA$421=0,0,(операции!AA$232)/(1+операции!AA$421)))*IF(отчеты!AA20=0,0,AA20/отчеты!AA20)</f>
        <v>0</v>
      </c>
      <c r="AB40" s="123"/>
    </row>
    <row r="41" spans="1:28" s="126" customFormat="1" ht="3.9" hidden="1"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IF(P$1="",0,IF(1+операции!P$421=0,0,(операции!P$232)/(1+операции!P$421)))*IF(отчеты!P22=0,0,P22/отчеты!P22)</f>
        <v>0</v>
      </c>
      <c r="Q42" s="136">
        <f>IF(Q$1="",0,IF(1+операции!Q$421=0,0,(операции!Q$232)/(1+операции!Q$421)))*IF(отчеты!Q22=0,0,Q22/отчеты!Q22)</f>
        <v>0</v>
      </c>
      <c r="R42" s="136">
        <f>IF(R$1="",0,IF(1+операции!R$421=0,0,(операции!R$232)/(1+операции!R$421)))*IF(отчеты!R22=0,0,R22/отчеты!R22)</f>
        <v>0</v>
      </c>
      <c r="S42" s="136">
        <f>IF(S$1="",0,IF(1+операции!S$421=0,0,(операции!S$232)/(1+операции!S$421)))*IF(отчеты!S22=0,0,S22/отчеты!S22)</f>
        <v>0</v>
      </c>
      <c r="T42" s="136">
        <f>IF(T$1="",0,IF(1+операции!T$421=0,0,(операции!T$232)/(1+операции!T$421)))*IF(отчеты!T22=0,0,T22/отчеты!T22)</f>
        <v>0</v>
      </c>
      <c r="U42" s="136">
        <f>IF(U$1="",0,IF(1+операции!U$421=0,0,(операции!U$232)/(1+операции!U$421)))*IF(отчеты!U22=0,0,U22/отчеты!U22)</f>
        <v>0</v>
      </c>
      <c r="V42" s="136">
        <f>IF(V$1="",0,IF(1+операции!V$421=0,0,(операции!V$232)/(1+операции!V$421)))*IF(отчеты!V22=0,0,V22/отчеты!V22)</f>
        <v>0</v>
      </c>
      <c r="W42" s="136">
        <f>IF(W$1="",0,IF(1+операции!W$421=0,0,(операции!W$232)/(1+операции!W$421)))*IF(отчеты!W22=0,0,W22/отчеты!W22)</f>
        <v>0</v>
      </c>
      <c r="X42" s="136">
        <f>IF(X$1="",0,IF(1+операции!X$421=0,0,(операции!X$232)/(1+операции!X$421)))*IF(отчеты!X22=0,0,X22/отчеты!X22)</f>
        <v>0</v>
      </c>
      <c r="Y42" s="136">
        <f>IF(Y$1="",0,IF(1+операции!Y$421=0,0,(операции!Y$232)/(1+операции!Y$421)))*IF(отчеты!Y22=0,0,Y22/отчеты!Y22)</f>
        <v>0</v>
      </c>
      <c r="Z42" s="136">
        <f>IF(Z$1="",0,IF(1+операции!Z$421=0,0,(операции!Z$232)/(1+операции!Z$421)))*IF(отчеты!Z22=0,0,Z22/отчеты!Z22)</f>
        <v>0</v>
      </c>
      <c r="AA42" s="136">
        <f>IF(AA$1="",0,IF(1+операции!AA$421=0,0,(операции!AA$232)/(1+операции!AA$421)))*IF(отчеты!AA22=0,0,AA22/отчеты!AA22)</f>
        <v>0</v>
      </c>
      <c r="AB42" s="123"/>
    </row>
    <row r="43" spans="1:28" ht="3.9" hidden="1"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hidden="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hidden="1"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hidden="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c r="K46" s="134"/>
      <c r="L46" s="130"/>
      <c r="M46" s="135">
        <f>SUM($O46:$AB46)</f>
        <v>0</v>
      </c>
      <c r="N46" s="123"/>
      <c r="O46" s="123"/>
      <c r="P46" s="136">
        <f>IF(P$1="",0,операции!P$250)*IF(аренда!$M$41+аренда!$M$43=0,0,P$11/(аренда!$M$41+аренда!$M$43))</f>
        <v>0</v>
      </c>
      <c r="Q46" s="136">
        <f>IF(Q$1="",0,операции!Q$250)*IF(аренда!$M$41+аренда!$M$43=0,0,Q$11/(аренда!$M$41+аренда!$M$43))</f>
        <v>0</v>
      </c>
      <c r="R46" s="136">
        <f>IF(R$1="",0,операции!R$250)*IF(аренда!$M$41+аренда!$M$43=0,0,R$11/(аренда!$M$41+аренда!$M$43))</f>
        <v>0</v>
      </c>
      <c r="S46" s="136">
        <f>IF(S$1="",0,операции!S$250)*IF(аренда!$M$41+аренда!$M$43=0,0,S$11/(аренда!$M$41+аренда!$M$43))</f>
        <v>0</v>
      </c>
      <c r="T46" s="136">
        <f>IF(T$1="",0,операции!T$250)*IF(аренда!$M$41+аренда!$M$43=0,0,T$11/(аренда!$M$41+аренда!$M$43))</f>
        <v>0</v>
      </c>
      <c r="U46" s="136">
        <f>IF(U$1="",0,операции!U$250)*IF(аренда!$M$41+аренда!$M$43=0,0,U$11/(аренда!$M$41+аренда!$M$43))</f>
        <v>0</v>
      </c>
      <c r="V46" s="136">
        <f>IF(V$1="",0,операции!V$250)*IF(аренда!$M$41+аренда!$M$43=0,0,V$11/(аренда!$M$41+аренда!$M$43))</f>
        <v>0</v>
      </c>
      <c r="W46" s="136">
        <f>IF(W$1="",0,операции!W$250)*IF(аренда!$M$41+аренда!$M$43=0,0,W$11/(аренда!$M$41+аренда!$M$43))</f>
        <v>0</v>
      </c>
      <c r="X46" s="136">
        <f>IF(X$1="",0,операции!X$250)*IF(аренда!$M$41+аренда!$M$43=0,0,X$11/(аренда!$M$41+аренда!$M$43))</f>
        <v>0</v>
      </c>
      <c r="Y46" s="136">
        <f>IF(Y$1="",0,операции!Y$250)*IF(аренда!$M$41+аренда!$M$43=0,0,Y$11/(аренда!$M$41+аренда!$M$43))</f>
        <v>0</v>
      </c>
      <c r="Z46" s="136">
        <f>IF(Z$1="",0,операции!Z$250)*IF(аренда!$M$41+аренда!$M$43=0,0,Z$11/(аренда!$M$41+аренда!$M$43))</f>
        <v>0</v>
      </c>
      <c r="AA46" s="136">
        <f>IF(AA$1="",0,операции!AA$250)*IF(аренда!$M$41+аренда!$M$43=0,0,AA$11/(аренда!$M$41+аренда!$M$43))</f>
        <v>0</v>
      </c>
      <c r="AB46" s="123"/>
    </row>
    <row r="47" spans="1:28" s="126" customFormat="1" ht="3.9" hidden="1"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hidden="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c r="K48" s="134"/>
      <c r="L48" s="130"/>
      <c r="M48" s="135">
        <f>SUM($O48:$AB48)</f>
        <v>0</v>
      </c>
      <c r="N48" s="123"/>
      <c r="O48" s="123"/>
      <c r="P48" s="136">
        <f>IF(P$1="",0,операции!P$250)*IF(аренда!$M$41+аренда!$M$43=0,0,P$11/(аренда!$M$41+аренда!$M$43))</f>
        <v>0</v>
      </c>
      <c r="Q48" s="136">
        <f>IF(Q$1="",0,операции!Q$250)*IF(аренда!$M$41+аренда!$M$43=0,0,Q$11/(аренда!$M$41+аренда!$M$43))</f>
        <v>0</v>
      </c>
      <c r="R48" s="136">
        <f>IF(R$1="",0,операции!R$250)*IF(аренда!$M$41+аренда!$M$43=0,0,R$11/(аренда!$M$41+аренда!$M$43))</f>
        <v>0</v>
      </c>
      <c r="S48" s="136">
        <f>IF(S$1="",0,операции!S$250)*IF(аренда!$M$41+аренда!$M$43=0,0,S$11/(аренда!$M$41+аренда!$M$43))</f>
        <v>0</v>
      </c>
      <c r="T48" s="136">
        <f>IF(T$1="",0,операции!T$250)*IF(аренда!$M$41+аренда!$M$43=0,0,T$11/(аренда!$M$41+аренда!$M$43))</f>
        <v>0</v>
      </c>
      <c r="U48" s="136">
        <f>IF(U$1="",0,операции!U$250)*IF(аренда!$M$41+аренда!$M$43=0,0,U$11/(аренда!$M$41+аренда!$M$43))</f>
        <v>0</v>
      </c>
      <c r="V48" s="136">
        <f>IF(V$1="",0,операции!V$250)*IF(аренда!$M$41+аренда!$M$43=0,0,V$11/(аренда!$M$41+аренда!$M$43))</f>
        <v>0</v>
      </c>
      <c r="W48" s="136">
        <f>IF(W$1="",0,операции!W$250)*IF(аренда!$M$41+аренда!$M$43=0,0,W$11/(аренда!$M$41+аренда!$M$43))</f>
        <v>0</v>
      </c>
      <c r="X48" s="136">
        <f>IF(X$1="",0,операции!X$250)*IF(аренда!$M$41+аренда!$M$43=0,0,X$11/(аренда!$M$41+аренда!$M$43))</f>
        <v>0</v>
      </c>
      <c r="Y48" s="136">
        <f>IF(Y$1="",0,операции!Y$250)*IF(аренда!$M$41+аренда!$M$43=0,0,Y$11/(аренда!$M$41+аренда!$M$43))</f>
        <v>0</v>
      </c>
      <c r="Z48" s="136">
        <f>IF(Z$1="",0,операции!Z$250)*IF(аренда!$M$41+аренда!$M$43=0,0,Z$11/(аренда!$M$41+аренда!$M$43))</f>
        <v>0</v>
      </c>
      <c r="AA48" s="136">
        <f>IF(AA$1="",0,операции!AA$250)*IF(аренда!$M$41+аренда!$M$43=0,0,AA$11/(аренда!$M$41+аренда!$M$43))</f>
        <v>0</v>
      </c>
      <c r="AB48" s="123"/>
    </row>
    <row r="49" spans="1:28" s="126" customFormat="1" ht="3.9" hidden="1"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hidden="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c r="K50" s="134"/>
      <c r="L50" s="130"/>
      <c r="M50" s="135">
        <f>SUM($O50:$AB50)</f>
        <v>0</v>
      </c>
      <c r="N50" s="123"/>
      <c r="O50" s="123"/>
      <c r="P50" s="136">
        <f>IF(P$1="",0,операции!P$250)*IF(аренда!$M$41+аренда!$M$43=0,0,P$11/(аренда!$M$41+аренда!$M$43))</f>
        <v>0</v>
      </c>
      <c r="Q50" s="136">
        <f>IF(Q$1="",0,операции!Q$250)*IF(аренда!$M$41+аренда!$M$43=0,0,Q$11/(аренда!$M$41+аренда!$M$43))</f>
        <v>0</v>
      </c>
      <c r="R50" s="136">
        <f>IF(R$1="",0,операции!R$250)*IF(аренда!$M$41+аренда!$M$43=0,0,R$11/(аренда!$M$41+аренда!$M$43))</f>
        <v>0</v>
      </c>
      <c r="S50" s="136">
        <f>IF(S$1="",0,операции!S$250)*IF(аренда!$M$41+аренда!$M$43=0,0,S$11/(аренда!$M$41+аренда!$M$43))</f>
        <v>0</v>
      </c>
      <c r="T50" s="136">
        <f>IF(T$1="",0,операции!T$250)*IF(аренда!$M$41+аренда!$M$43=0,0,T$11/(аренда!$M$41+аренда!$M$43))</f>
        <v>0</v>
      </c>
      <c r="U50" s="136">
        <f>IF(U$1="",0,операции!U$250)*IF(аренда!$M$41+аренда!$M$43=0,0,U$11/(аренда!$M$41+аренда!$M$43))</f>
        <v>0</v>
      </c>
      <c r="V50" s="136">
        <f>IF(V$1="",0,операции!V$250)*IF(аренда!$M$41+аренда!$M$43=0,0,V$11/(аренда!$M$41+аренда!$M$43))</f>
        <v>0</v>
      </c>
      <c r="W50" s="136">
        <f>IF(W$1="",0,операции!W$250)*IF(аренда!$M$41+аренда!$M$43=0,0,W$11/(аренда!$M$41+аренда!$M$43))</f>
        <v>0</v>
      </c>
      <c r="X50" s="136">
        <f>IF(X$1="",0,операции!X$250)*IF(аренда!$M$41+аренда!$M$43=0,0,X$11/(аренда!$M$41+аренда!$M$43))</f>
        <v>0</v>
      </c>
      <c r="Y50" s="136">
        <f>IF(Y$1="",0,операции!Y$250)*IF(аренда!$M$41+аренда!$M$43=0,0,Y$11/(аренда!$M$41+аренда!$M$43))</f>
        <v>0</v>
      </c>
      <c r="Z50" s="136">
        <f>IF(Z$1="",0,операции!Z$250)*IF(аренда!$M$41+аренда!$M$43=0,0,Z$11/(аренда!$M$41+аренда!$M$43))</f>
        <v>0</v>
      </c>
      <c r="AA50" s="136">
        <f>IF(AA$1="",0,операции!AA$250)*IF(аренда!$M$41+аренда!$M$43=0,0,AA$11/(аренда!$M$41+аренда!$M$43))</f>
        <v>0</v>
      </c>
      <c r="AB50" s="123"/>
    </row>
    <row r="51" spans="1:28" s="126" customFormat="1" ht="3.9" hidden="1"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c r="K52" s="134"/>
      <c r="L52" s="130"/>
      <c r="M52" s="135">
        <f>SUM($O52:$AB52)</f>
        <v>0</v>
      </c>
      <c r="N52" s="123"/>
      <c r="O52" s="123"/>
      <c r="P52" s="136">
        <f>IF(P$1="",0,операции!P$250)*IF(аренда!$M$41+аренда!$M$43=0,0,P$11/(аренда!$M$41+аренда!$M$43))</f>
        <v>0</v>
      </c>
      <c r="Q52" s="136">
        <f>IF(Q$1="",0,операции!Q$250)*IF(аренда!$M$41+аренда!$M$43=0,0,Q$11/(аренда!$M$41+аренда!$M$43))</f>
        <v>0</v>
      </c>
      <c r="R52" s="136">
        <f>IF(R$1="",0,операции!R$250)*IF(аренда!$M$41+аренда!$M$43=0,0,R$11/(аренда!$M$41+аренда!$M$43))</f>
        <v>0</v>
      </c>
      <c r="S52" s="136">
        <f>IF(S$1="",0,операции!S$250)*IF(аренда!$M$41+аренда!$M$43=0,0,S$11/(аренда!$M$41+аренда!$M$43))</f>
        <v>0</v>
      </c>
      <c r="T52" s="136">
        <f>IF(T$1="",0,операции!T$250)*IF(аренда!$M$41+аренда!$M$43=0,0,T$11/(аренда!$M$41+аренда!$M$43))</f>
        <v>0</v>
      </c>
      <c r="U52" s="136">
        <f>IF(U$1="",0,операции!U$250)*IF(аренда!$M$41+аренда!$M$43=0,0,U$11/(аренда!$M$41+аренда!$M$43))</f>
        <v>0</v>
      </c>
      <c r="V52" s="136">
        <f>IF(V$1="",0,операции!V$250)*IF(аренда!$M$41+аренда!$M$43=0,0,V$11/(аренда!$M$41+аренда!$M$43))</f>
        <v>0</v>
      </c>
      <c r="W52" s="136">
        <f>IF(W$1="",0,операции!W$250)*IF(аренда!$M$41+аренда!$M$43=0,0,W$11/(аренда!$M$41+аренда!$M$43))</f>
        <v>0</v>
      </c>
      <c r="X52" s="136">
        <f>IF(X$1="",0,операции!X$250)*IF(аренда!$M$41+аренда!$M$43=0,0,X$11/(аренда!$M$41+аренда!$M$43))</f>
        <v>0</v>
      </c>
      <c r="Y52" s="136">
        <f>IF(Y$1="",0,операции!Y$250)*IF(аренда!$M$41+аренда!$M$43=0,0,Y$11/(аренда!$M$41+аренда!$M$43))</f>
        <v>0</v>
      </c>
      <c r="Z52" s="136">
        <f>IF(Z$1="",0,операции!Z$250)*IF(аренда!$M$41+аренда!$M$43=0,0,Z$11/(аренда!$M$41+аренда!$M$43))</f>
        <v>0</v>
      </c>
      <c r="AA52" s="136">
        <f>IF(AA$1="",0,операции!AA$250)*IF(аренда!$M$41+аренда!$M$43=0,0,AA$11/(аренда!$M$41+аренда!$M$43))</f>
        <v>0</v>
      </c>
      <c r="AB52" s="123"/>
    </row>
    <row r="53" spans="1:28" ht="3.9" hidden="1"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hidden="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hidden="1"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hidden="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IF(P$1="",0,IF(1+операции!P$421=0,0,(операции!P$300)/(1+операции!P$421)))*IF(отчеты!P16=0,0,P16/отчеты!P16)</f>
        <v>0</v>
      </c>
      <c r="Q56" s="136">
        <f>IF(Q$1="",0,IF(1+операции!Q$421=0,0,(операции!Q$300)/(1+операции!Q$421)))*IF(отчеты!Q16=0,0,Q16/отчеты!Q16)</f>
        <v>0</v>
      </c>
      <c r="R56" s="136">
        <f>IF(R$1="",0,IF(1+операции!R$421=0,0,(операции!R$300)/(1+операции!R$421)))*IF(отчеты!R16=0,0,R16/отчеты!R16)</f>
        <v>0</v>
      </c>
      <c r="S56" s="136">
        <f>IF(S$1="",0,IF(1+операции!S$421=0,0,(операции!S$300)/(1+операции!S$421)))*IF(отчеты!S16=0,0,S16/отчеты!S16)</f>
        <v>0</v>
      </c>
      <c r="T56" s="136">
        <f>IF(T$1="",0,IF(1+операции!T$421=0,0,(операции!T$300)/(1+операции!T$421)))*IF(отчеты!T16=0,0,T16/отчеты!T16)</f>
        <v>0</v>
      </c>
      <c r="U56" s="136">
        <f>IF(U$1="",0,IF(1+операции!U$421=0,0,(операции!U$300)/(1+операции!U$421)))*IF(отчеты!U16=0,0,U16/отчеты!U16)</f>
        <v>0</v>
      </c>
      <c r="V56" s="136">
        <f>IF(V$1="",0,IF(1+операции!V$421=0,0,(операции!V$300)/(1+операции!V$421)))*IF(отчеты!V16=0,0,V16/отчеты!V16)</f>
        <v>0</v>
      </c>
      <c r="W56" s="136">
        <f>IF(W$1="",0,IF(1+операции!W$421=0,0,(операции!W$300)/(1+операции!W$421)))*IF(отчеты!W16=0,0,W16/отчеты!W16)</f>
        <v>0</v>
      </c>
      <c r="X56" s="136">
        <f>IF(X$1="",0,IF(1+операции!X$421=0,0,(операции!X$300)/(1+операции!X$421)))*IF(отчеты!X16=0,0,X16/отчеты!X16)</f>
        <v>0</v>
      </c>
      <c r="Y56" s="136">
        <f>IF(Y$1="",0,IF(1+операции!Y$421=0,0,(операции!Y$300)/(1+операции!Y$421)))*IF(отчеты!Y16=0,0,Y16/отчеты!Y16)</f>
        <v>0</v>
      </c>
      <c r="Z56" s="136">
        <f>IF(Z$1="",0,IF(1+операции!Z$421=0,0,(операции!Z$300)/(1+операции!Z$421)))*IF(отчеты!Z16=0,0,Z16/отчеты!Z16)</f>
        <v>0</v>
      </c>
      <c r="AA56" s="136">
        <f>IF(AA$1="",0,IF(1+операции!AA$421=0,0,(операции!AA$300)/(1+операции!AA$421)))*IF(отчеты!AA16=0,0,AA16/отчеты!AA16)</f>
        <v>0</v>
      </c>
      <c r="AB56" s="123"/>
    </row>
    <row r="57" spans="1:28" s="126" customFormat="1" ht="3.9" hidden="1"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hidden="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IF(P$1="",0,IF(1+операции!P$421=0,0,(операции!P$300)/(1+операции!P$421)))*IF(отчеты!P18=0,0,P18/отчеты!P18)</f>
        <v>0</v>
      </c>
      <c r="Q58" s="136">
        <f>IF(Q$1="",0,IF(1+операции!Q$421=0,0,(операции!Q$300)/(1+операции!Q$421)))*IF(отчеты!Q18=0,0,Q18/отчеты!Q18)</f>
        <v>0</v>
      </c>
      <c r="R58" s="136">
        <f>IF(R$1="",0,IF(1+операции!R$421=0,0,(операции!R$300)/(1+операции!R$421)))*IF(отчеты!R18=0,0,R18/отчеты!R18)</f>
        <v>0</v>
      </c>
      <c r="S58" s="136">
        <f>IF(S$1="",0,IF(1+операции!S$421=0,0,(операции!S$300)/(1+операции!S$421)))*IF(отчеты!S18=0,0,S18/отчеты!S18)</f>
        <v>0</v>
      </c>
      <c r="T58" s="136">
        <f>IF(T$1="",0,IF(1+операции!T$421=0,0,(операции!T$300)/(1+операции!T$421)))*IF(отчеты!T18=0,0,T18/отчеты!T18)</f>
        <v>0</v>
      </c>
      <c r="U58" s="136">
        <f>IF(U$1="",0,IF(1+операции!U$421=0,0,(операции!U$300)/(1+операции!U$421)))*IF(отчеты!U18=0,0,U18/отчеты!U18)</f>
        <v>0</v>
      </c>
      <c r="V58" s="136">
        <f>IF(V$1="",0,IF(1+операции!V$421=0,0,(операции!V$300)/(1+операции!V$421)))*IF(отчеты!V18=0,0,V18/отчеты!V18)</f>
        <v>0</v>
      </c>
      <c r="W58" s="136">
        <f>IF(W$1="",0,IF(1+операции!W$421=0,0,(операции!W$300)/(1+операции!W$421)))*IF(отчеты!W18=0,0,W18/отчеты!W18)</f>
        <v>0</v>
      </c>
      <c r="X58" s="136">
        <f>IF(X$1="",0,IF(1+операции!X$421=0,0,(операции!X$300)/(1+операции!X$421)))*IF(отчеты!X18=0,0,X18/отчеты!X18)</f>
        <v>0</v>
      </c>
      <c r="Y58" s="136">
        <f>IF(Y$1="",0,IF(1+операции!Y$421=0,0,(операции!Y$300)/(1+операции!Y$421)))*IF(отчеты!Y18=0,0,Y18/отчеты!Y18)</f>
        <v>0</v>
      </c>
      <c r="Z58" s="136">
        <f>IF(Z$1="",0,IF(1+операции!Z$421=0,0,(операции!Z$300)/(1+операции!Z$421)))*IF(отчеты!Z18=0,0,Z18/отчеты!Z18)</f>
        <v>0</v>
      </c>
      <c r="AA58" s="136">
        <f>IF(AA$1="",0,IF(1+операции!AA$421=0,0,(операции!AA$300)/(1+операции!AA$421)))*IF(отчеты!AA18=0,0,AA18/отчеты!AA18)</f>
        <v>0</v>
      </c>
      <c r="AB58" s="123"/>
    </row>
    <row r="59" spans="1:28" s="126" customFormat="1" ht="3.9" hidden="1"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hidden="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IF(P$1="",0,IF(1+операции!P$421=0,0,(операции!P$300)/(1+операции!P$421)))*IF(отчеты!P20=0,0,P20/отчеты!P20)</f>
        <v>0</v>
      </c>
      <c r="Q60" s="136">
        <f>IF(Q$1="",0,IF(1+операции!Q$421=0,0,(операции!Q$300)/(1+операции!Q$421)))*IF(отчеты!Q20=0,0,Q20/отчеты!Q20)</f>
        <v>0</v>
      </c>
      <c r="R60" s="136">
        <f>IF(R$1="",0,IF(1+операции!R$421=0,0,(операции!R$300)/(1+операции!R$421)))*IF(отчеты!R20=0,0,R20/отчеты!R20)</f>
        <v>0</v>
      </c>
      <c r="S60" s="136">
        <f>IF(S$1="",0,IF(1+операции!S$421=0,0,(операции!S$300)/(1+операции!S$421)))*IF(отчеты!S20=0,0,S20/отчеты!S20)</f>
        <v>0</v>
      </c>
      <c r="T60" s="136">
        <f>IF(T$1="",0,IF(1+операции!T$421=0,0,(операции!T$300)/(1+операции!T$421)))*IF(отчеты!T20=0,0,T20/отчеты!T20)</f>
        <v>0</v>
      </c>
      <c r="U60" s="136">
        <f>IF(U$1="",0,IF(1+операции!U$421=0,0,(операции!U$300)/(1+операции!U$421)))*IF(отчеты!U20=0,0,U20/отчеты!U20)</f>
        <v>0</v>
      </c>
      <c r="V60" s="136">
        <f>IF(V$1="",0,IF(1+операции!V$421=0,0,(операции!V$300)/(1+операции!V$421)))*IF(отчеты!V20=0,0,V20/отчеты!V20)</f>
        <v>0</v>
      </c>
      <c r="W60" s="136">
        <f>IF(W$1="",0,IF(1+операции!W$421=0,0,(операции!W$300)/(1+операции!W$421)))*IF(отчеты!W20=0,0,W20/отчеты!W20)</f>
        <v>0</v>
      </c>
      <c r="X60" s="136">
        <f>IF(X$1="",0,IF(1+операции!X$421=0,0,(операции!X$300)/(1+операции!X$421)))*IF(отчеты!X20=0,0,X20/отчеты!X20)</f>
        <v>0</v>
      </c>
      <c r="Y60" s="136">
        <f>IF(Y$1="",0,IF(1+операции!Y$421=0,0,(операции!Y$300)/(1+операции!Y$421)))*IF(отчеты!Y20=0,0,Y20/отчеты!Y20)</f>
        <v>0</v>
      </c>
      <c r="Z60" s="136">
        <f>IF(Z$1="",0,IF(1+операции!Z$421=0,0,(операции!Z$300)/(1+операции!Z$421)))*IF(отчеты!Z20=0,0,Z20/отчеты!Z20)</f>
        <v>0</v>
      </c>
      <c r="AA60" s="136">
        <f>IF(AA$1="",0,IF(1+операции!AA$421=0,0,(операции!AA$300)/(1+операции!AA$421)))*IF(отчеты!AA20=0,0,AA20/отчеты!AA20)</f>
        <v>0</v>
      </c>
      <c r="AB60" s="123"/>
    </row>
    <row r="61" spans="1:28" s="126" customFormat="1" ht="3.9" hidden="1"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IF(P$1="",0,IF(1+операции!P$421=0,0,(операции!P$300)/(1+операции!P$421)))*IF(отчеты!P22=0,0,P22/отчеты!P22)</f>
        <v>0</v>
      </c>
      <c r="Q62" s="136">
        <f>IF(Q$1="",0,IF(1+операции!Q$421=0,0,(операции!Q$300)/(1+операции!Q$421)))*IF(отчеты!Q22=0,0,Q22/отчеты!Q22)</f>
        <v>0</v>
      </c>
      <c r="R62" s="136">
        <f>IF(R$1="",0,IF(1+операции!R$421=0,0,(операции!R$300)/(1+операции!R$421)))*IF(отчеты!R22=0,0,R22/отчеты!R22)</f>
        <v>0</v>
      </c>
      <c r="S62" s="136">
        <f>IF(S$1="",0,IF(1+операции!S$421=0,0,(операции!S$300)/(1+операции!S$421)))*IF(отчеты!S22=0,0,S22/отчеты!S22)</f>
        <v>0</v>
      </c>
      <c r="T62" s="136">
        <f>IF(T$1="",0,IF(1+операции!T$421=0,0,(операции!T$300)/(1+операции!T$421)))*IF(отчеты!T22=0,0,T22/отчеты!T22)</f>
        <v>0</v>
      </c>
      <c r="U62" s="136">
        <f>IF(U$1="",0,IF(1+операции!U$421=0,0,(операции!U$300)/(1+операции!U$421)))*IF(отчеты!U22=0,0,U22/отчеты!U22)</f>
        <v>0</v>
      </c>
      <c r="V62" s="136">
        <f>IF(V$1="",0,IF(1+операции!V$421=0,0,(операции!V$300)/(1+операции!V$421)))*IF(отчеты!V22=0,0,V22/отчеты!V22)</f>
        <v>0</v>
      </c>
      <c r="W62" s="136">
        <f>IF(W$1="",0,IF(1+операции!W$421=0,0,(операции!W$300)/(1+операции!W$421)))*IF(отчеты!W22=0,0,W22/отчеты!W22)</f>
        <v>0</v>
      </c>
      <c r="X62" s="136">
        <f>IF(X$1="",0,IF(1+операции!X$421=0,0,(операции!X$300)/(1+операции!X$421)))*IF(отчеты!X22=0,0,X22/отчеты!X22)</f>
        <v>0</v>
      </c>
      <c r="Y62" s="136">
        <f>IF(Y$1="",0,IF(1+операции!Y$421=0,0,(операции!Y$300)/(1+операции!Y$421)))*IF(отчеты!Y22=0,0,Y22/отчеты!Y22)</f>
        <v>0</v>
      </c>
      <c r="Z62" s="136">
        <f>IF(Z$1="",0,IF(1+операции!Z$421=0,0,(операции!Z$300)/(1+операции!Z$421)))*IF(отчеты!Z22=0,0,Z22/отчеты!Z22)</f>
        <v>0</v>
      </c>
      <c r="AA62" s="136">
        <f>IF(AA$1="",0,IF(1+операции!AA$421=0,0,(операции!AA$300)/(1+операции!AA$421)))*IF(отчеты!AA22=0,0,AA22/отчеты!AA22)</f>
        <v>0</v>
      </c>
      <c r="AB62" s="123"/>
    </row>
    <row r="63" spans="1:28" ht="3.9" hidden="1"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hidden="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hidden="1"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hidden="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IF(P$1="",0,ФОТ!P$92)</f>
        <v>0</v>
      </c>
      <c r="Q66" s="136">
        <f>IF(Q$1="",0,ФОТ!Q$92)</f>
        <v>0</v>
      </c>
      <c r="R66" s="136">
        <f>IF(R$1="",0,ФОТ!R$92)</f>
        <v>0</v>
      </c>
      <c r="S66" s="136">
        <f>IF(S$1="",0,ФОТ!S$92)</f>
        <v>0</v>
      </c>
      <c r="T66" s="136">
        <f>IF(T$1="",0,ФОТ!T$92)</f>
        <v>0</v>
      </c>
      <c r="U66" s="136">
        <f>IF(U$1="",0,ФОТ!U$92)</f>
        <v>0</v>
      </c>
      <c r="V66" s="136">
        <f>IF(V$1="",0,ФОТ!V$92)</f>
        <v>0</v>
      </c>
      <c r="W66" s="136">
        <f>IF(W$1="",0,ФОТ!W$92)</f>
        <v>0</v>
      </c>
      <c r="X66" s="136">
        <f>IF(X$1="",0,ФОТ!X$92)</f>
        <v>0</v>
      </c>
      <c r="Y66" s="136">
        <f>IF(Y$1="",0,ФОТ!Y$92)</f>
        <v>0</v>
      </c>
      <c r="Z66" s="136">
        <f>IF(Z$1="",0,ФОТ!Z$92)</f>
        <v>0</v>
      </c>
      <c r="AA66" s="136">
        <f>IF(AA$1="",0,ФОТ!AA$92)</f>
        <v>0</v>
      </c>
      <c r="AB66" s="123"/>
    </row>
    <row r="67" spans="1:28" s="126" customFormat="1" ht="3.9" hidden="1"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hidden="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IF(P$1="",0,ФОТ!P$92)</f>
        <v>0</v>
      </c>
      <c r="Q68" s="136">
        <f>IF(Q$1="",0,ФОТ!Q$92)</f>
        <v>0</v>
      </c>
      <c r="R68" s="136">
        <f>IF(R$1="",0,ФОТ!R$92)</f>
        <v>0</v>
      </c>
      <c r="S68" s="136">
        <f>IF(S$1="",0,ФОТ!S$92)</f>
        <v>0</v>
      </c>
      <c r="T68" s="136">
        <f>IF(T$1="",0,ФОТ!T$92)</f>
        <v>0</v>
      </c>
      <c r="U68" s="136">
        <f>IF(U$1="",0,ФОТ!U$92)</f>
        <v>0</v>
      </c>
      <c r="V68" s="136">
        <f>IF(V$1="",0,ФОТ!V$92)</f>
        <v>0</v>
      </c>
      <c r="W68" s="136">
        <f>IF(W$1="",0,ФОТ!W$92)</f>
        <v>0</v>
      </c>
      <c r="X68" s="136">
        <f>IF(X$1="",0,ФОТ!X$92)</f>
        <v>0</v>
      </c>
      <c r="Y68" s="136">
        <f>IF(Y$1="",0,ФОТ!Y$92)</f>
        <v>0</v>
      </c>
      <c r="Z68" s="136">
        <f>IF(Z$1="",0,ФОТ!Z$92)</f>
        <v>0</v>
      </c>
      <c r="AA68" s="136">
        <f>IF(AA$1="",0,ФОТ!AA$92)</f>
        <v>0</v>
      </c>
      <c r="AB68" s="123"/>
    </row>
    <row r="69" spans="1:28" s="126" customFormat="1" ht="3.9" hidden="1"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hidden="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IF(P$1="",0,ФОТ!P$92)</f>
        <v>0</v>
      </c>
      <c r="Q70" s="136">
        <f>IF(Q$1="",0,ФОТ!Q$92)</f>
        <v>0</v>
      </c>
      <c r="R70" s="136">
        <f>IF(R$1="",0,ФОТ!R$92)</f>
        <v>0</v>
      </c>
      <c r="S70" s="136">
        <f>IF(S$1="",0,ФОТ!S$92)</f>
        <v>0</v>
      </c>
      <c r="T70" s="136">
        <f>IF(T$1="",0,ФОТ!T$92)</f>
        <v>0</v>
      </c>
      <c r="U70" s="136">
        <f>IF(U$1="",0,ФОТ!U$92)</f>
        <v>0</v>
      </c>
      <c r="V70" s="136">
        <f>IF(V$1="",0,ФОТ!V$92)</f>
        <v>0</v>
      </c>
      <c r="W70" s="136">
        <f>IF(W$1="",0,ФОТ!W$92)</f>
        <v>0</v>
      </c>
      <c r="X70" s="136">
        <f>IF(X$1="",0,ФОТ!X$92)</f>
        <v>0</v>
      </c>
      <c r="Y70" s="136">
        <f>IF(Y$1="",0,ФОТ!Y$92)</f>
        <v>0</v>
      </c>
      <c r="Z70" s="136">
        <f>IF(Z$1="",0,ФОТ!Z$92)</f>
        <v>0</v>
      </c>
      <c r="AA70" s="136">
        <f>IF(AA$1="",0,ФОТ!AA$92)</f>
        <v>0</v>
      </c>
      <c r="AB70" s="123"/>
    </row>
    <row r="71" spans="1:28" s="126" customFormat="1" ht="3.9" hidden="1"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IF(P$1="",0,ФОТ!P$92)</f>
        <v>0</v>
      </c>
      <c r="Q72" s="136">
        <f>IF(Q$1="",0,ФОТ!Q$92)</f>
        <v>0</v>
      </c>
      <c r="R72" s="136">
        <f>IF(R$1="",0,ФОТ!R$92)</f>
        <v>0</v>
      </c>
      <c r="S72" s="136">
        <f>IF(S$1="",0,ФОТ!S$92)</f>
        <v>0</v>
      </c>
      <c r="T72" s="136">
        <f>IF(T$1="",0,ФОТ!T$92)</f>
        <v>0</v>
      </c>
      <c r="U72" s="136">
        <f>IF(U$1="",0,ФОТ!U$92)</f>
        <v>0</v>
      </c>
      <c r="V72" s="136">
        <f>IF(V$1="",0,ФОТ!V$92)</f>
        <v>0</v>
      </c>
      <c r="W72" s="136">
        <f>IF(W$1="",0,ФОТ!W$92)</f>
        <v>0</v>
      </c>
      <c r="X72" s="136">
        <f>IF(X$1="",0,ФОТ!X$92)</f>
        <v>0</v>
      </c>
      <c r="Y72" s="136">
        <f>IF(Y$1="",0,ФОТ!Y$92)</f>
        <v>0</v>
      </c>
      <c r="Z72" s="136">
        <f>IF(Z$1="",0,ФОТ!Z$92)</f>
        <v>0</v>
      </c>
      <c r="AA72" s="136">
        <f>IF(AA$1="",0,ФОТ!AA$92)</f>
        <v>0</v>
      </c>
      <c r="AB72" s="123"/>
    </row>
    <row r="73" spans="1:28" ht="3.9" hidden="1"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hidden="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hidden="1"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hidden="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IF(P$1="",0,ФОТ!P$110)</f>
        <v>0</v>
      </c>
      <c r="Q76" s="136">
        <f>IF(Q$1="",0,ФОТ!Q$110)</f>
        <v>0</v>
      </c>
      <c r="R76" s="136">
        <f>IF(R$1="",0,ФОТ!R$110)</f>
        <v>0</v>
      </c>
      <c r="S76" s="136">
        <f>IF(S$1="",0,ФОТ!S$110)</f>
        <v>0</v>
      </c>
      <c r="T76" s="136">
        <f>IF(T$1="",0,ФОТ!T$110)</f>
        <v>0</v>
      </c>
      <c r="U76" s="136">
        <f>IF(U$1="",0,ФОТ!U$110)</f>
        <v>0</v>
      </c>
      <c r="V76" s="136">
        <f>IF(V$1="",0,ФОТ!V$110)</f>
        <v>0</v>
      </c>
      <c r="W76" s="136">
        <f>IF(W$1="",0,ФОТ!W$110)</f>
        <v>0</v>
      </c>
      <c r="X76" s="136">
        <f>IF(X$1="",0,ФОТ!X$110)</f>
        <v>0</v>
      </c>
      <c r="Y76" s="136">
        <f>IF(Y$1="",0,ФОТ!Y$110)</f>
        <v>0</v>
      </c>
      <c r="Z76" s="136">
        <f>IF(Z$1="",0,ФОТ!Z$110)</f>
        <v>0</v>
      </c>
      <c r="AA76" s="136">
        <f>IF(AA$1="",0,ФОТ!AA$110)</f>
        <v>0</v>
      </c>
      <c r="AB76" s="123"/>
    </row>
    <row r="77" spans="1:28" s="126" customFormat="1" ht="3.9" hidden="1" customHeight="1" x14ac:dyDescent="0.25">
      <c r="A77" s="149">
        <f>1</f>
        <v>1</v>
      </c>
      <c r="B77" s="131"/>
      <c r="C77" s="123"/>
      <c r="D77" s="123"/>
      <c r="E77" s="123"/>
      <c r="F77" s="123"/>
      <c r="G77" s="123"/>
      <c r="H77" s="123"/>
      <c r="I77" s="124"/>
      <c r="J77" s="123"/>
      <c r="K77" s="124"/>
      <c r="L77" s="123"/>
      <c r="M77" s="125"/>
      <c r="N77" s="123"/>
      <c r="O77" s="123"/>
      <c r="P77" s="136">
        <f>IF(P$1="",0,операции!P$353)*IF(отчеты!P17=0,0,P17/отчеты!P17)</f>
        <v>0</v>
      </c>
      <c r="Q77" s="136">
        <f>IF(Q$1="",0,операции!Q$353)*IF(отчеты!Q17=0,0,Q17/отчеты!Q17)</f>
        <v>0</v>
      </c>
      <c r="R77" s="136">
        <f>IF(R$1="",0,операции!R$353)*IF(отчеты!R17=0,0,R17/отчеты!R17)</f>
        <v>0</v>
      </c>
      <c r="S77" s="136">
        <f>IF(S$1="",0,операции!S$353)*IF(отчеты!S17=0,0,S17/отчеты!S17)</f>
        <v>0</v>
      </c>
      <c r="T77" s="136">
        <f>IF(T$1="",0,операции!T$353)*IF(отчеты!T17=0,0,T17/отчеты!T17)</f>
        <v>0</v>
      </c>
      <c r="U77" s="136">
        <f>IF(U$1="",0,операции!U$353)*IF(отчеты!U17=0,0,U17/отчеты!U17)</f>
        <v>0</v>
      </c>
      <c r="V77" s="136">
        <f>IF(V$1="",0,операции!V$353)*IF(отчеты!V17=0,0,V17/отчеты!V17)</f>
        <v>0</v>
      </c>
      <c r="W77" s="136">
        <f>IF(W$1="",0,операции!W$353)*IF(отчеты!W17=0,0,W17/отчеты!W17)</f>
        <v>0</v>
      </c>
      <c r="X77" s="136">
        <f>IF(X$1="",0,операции!X$353)*IF(отчеты!X17=0,0,X17/отчеты!X17)</f>
        <v>0</v>
      </c>
      <c r="Y77" s="136">
        <f>IF(Y$1="",0,операции!Y$353)*IF(отчеты!Y17=0,0,Y17/отчеты!Y17)</f>
        <v>0</v>
      </c>
      <c r="Z77" s="136">
        <f>IF(Z$1="",0,операции!Z$353)*IF(отчеты!Z17=0,0,Z17/отчеты!Z17)</f>
        <v>0</v>
      </c>
      <c r="AA77" s="136">
        <f>IF(AA$1="",0,операции!AA$353)*IF(отчеты!AA17=0,0,AA17/отчеты!AA17)</f>
        <v>0</v>
      </c>
      <c r="AB77" s="123"/>
    </row>
    <row r="78" spans="1:28" s="126" customFormat="1" hidden="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IF(P$1="",0,ФОТ!P$110)</f>
        <v>0</v>
      </c>
      <c r="Q78" s="136">
        <f>IF(Q$1="",0,ФОТ!Q$110)</f>
        <v>0</v>
      </c>
      <c r="R78" s="136">
        <f>IF(R$1="",0,ФОТ!R$110)</f>
        <v>0</v>
      </c>
      <c r="S78" s="136">
        <f>IF(S$1="",0,ФОТ!S$110)</f>
        <v>0</v>
      </c>
      <c r="T78" s="136">
        <f>IF(T$1="",0,ФОТ!T$110)</f>
        <v>0</v>
      </c>
      <c r="U78" s="136">
        <f>IF(U$1="",0,ФОТ!U$110)</f>
        <v>0</v>
      </c>
      <c r="V78" s="136">
        <f>IF(V$1="",0,ФОТ!V$110)</f>
        <v>0</v>
      </c>
      <c r="W78" s="136">
        <f>IF(W$1="",0,ФОТ!W$110)</f>
        <v>0</v>
      </c>
      <c r="X78" s="136">
        <f>IF(X$1="",0,ФОТ!X$110)</f>
        <v>0</v>
      </c>
      <c r="Y78" s="136">
        <f>IF(Y$1="",0,ФОТ!Y$110)</f>
        <v>0</v>
      </c>
      <c r="Z78" s="136">
        <f>IF(Z$1="",0,ФОТ!Z$110)</f>
        <v>0</v>
      </c>
      <c r="AA78" s="136">
        <f>IF(AA$1="",0,ФОТ!AA$110)</f>
        <v>0</v>
      </c>
      <c r="AB78" s="123"/>
    </row>
    <row r="79" spans="1:28" s="126" customFormat="1" ht="3.9" hidden="1" customHeight="1" x14ac:dyDescent="0.25">
      <c r="A79" s="149">
        <f>1</f>
        <v>1</v>
      </c>
      <c r="B79" s="131"/>
      <c r="C79" s="123"/>
      <c r="D79" s="123"/>
      <c r="E79" s="123"/>
      <c r="F79" s="123"/>
      <c r="G79" s="123"/>
      <c r="H79" s="123"/>
      <c r="I79" s="124"/>
      <c r="J79" s="123"/>
      <c r="K79" s="124"/>
      <c r="L79" s="123"/>
      <c r="M79" s="125"/>
      <c r="N79" s="123"/>
      <c r="O79" s="123"/>
      <c r="P79" s="136">
        <f>IF(P$1="",0,операции!P$353)*IF(отчеты!P19=0,0,P19/отчеты!P19)</f>
        <v>0</v>
      </c>
      <c r="Q79" s="136">
        <f>IF(Q$1="",0,операции!Q$353)*IF(отчеты!Q19=0,0,Q19/отчеты!Q19)</f>
        <v>0</v>
      </c>
      <c r="R79" s="136">
        <f>IF(R$1="",0,операции!R$353)*IF(отчеты!R19=0,0,R19/отчеты!R19)</f>
        <v>0</v>
      </c>
      <c r="S79" s="136">
        <f>IF(S$1="",0,операции!S$353)*IF(отчеты!S19=0,0,S19/отчеты!S19)</f>
        <v>0</v>
      </c>
      <c r="T79" s="136">
        <f>IF(T$1="",0,операции!T$353)*IF(отчеты!T19=0,0,T19/отчеты!T19)</f>
        <v>0</v>
      </c>
      <c r="U79" s="136">
        <f>IF(U$1="",0,операции!U$353)*IF(отчеты!U19=0,0,U19/отчеты!U19)</f>
        <v>0</v>
      </c>
      <c r="V79" s="136">
        <f>IF(V$1="",0,операции!V$353)*IF(отчеты!V19=0,0,V19/отчеты!V19)</f>
        <v>0</v>
      </c>
      <c r="W79" s="136">
        <f>IF(W$1="",0,операции!W$353)*IF(отчеты!W19=0,0,W19/отчеты!W19)</f>
        <v>0</v>
      </c>
      <c r="X79" s="136">
        <f>IF(X$1="",0,операции!X$353)*IF(отчеты!X19=0,0,X19/отчеты!X19)</f>
        <v>0</v>
      </c>
      <c r="Y79" s="136">
        <f>IF(Y$1="",0,операции!Y$353)*IF(отчеты!Y19=0,0,Y19/отчеты!Y19)</f>
        <v>0</v>
      </c>
      <c r="Z79" s="136">
        <f>IF(Z$1="",0,операции!Z$353)*IF(отчеты!Z19=0,0,Z19/отчеты!Z19)</f>
        <v>0</v>
      </c>
      <c r="AA79" s="136">
        <f>IF(AA$1="",0,операции!AA$353)*IF(отчеты!AA19=0,0,AA19/отчеты!AA19)</f>
        <v>0</v>
      </c>
      <c r="AB79" s="123"/>
    </row>
    <row r="80" spans="1:28" s="126" customFormat="1" hidden="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IF(P$1="",0,ФОТ!P$110)</f>
        <v>0</v>
      </c>
      <c r="Q80" s="136">
        <f>IF(Q$1="",0,ФОТ!Q$110)</f>
        <v>0</v>
      </c>
      <c r="R80" s="136">
        <f>IF(R$1="",0,ФОТ!R$110)</f>
        <v>0</v>
      </c>
      <c r="S80" s="136">
        <f>IF(S$1="",0,ФОТ!S$110)</f>
        <v>0</v>
      </c>
      <c r="T80" s="136">
        <f>IF(T$1="",0,ФОТ!T$110)</f>
        <v>0</v>
      </c>
      <c r="U80" s="136">
        <f>IF(U$1="",0,ФОТ!U$110)</f>
        <v>0</v>
      </c>
      <c r="V80" s="136">
        <f>IF(V$1="",0,ФОТ!V$110)</f>
        <v>0</v>
      </c>
      <c r="W80" s="136">
        <f>IF(W$1="",0,ФОТ!W$110)</f>
        <v>0</v>
      </c>
      <c r="X80" s="136">
        <f>IF(X$1="",0,ФОТ!X$110)</f>
        <v>0</v>
      </c>
      <c r="Y80" s="136">
        <f>IF(Y$1="",0,ФОТ!Y$110)</f>
        <v>0</v>
      </c>
      <c r="Z80" s="136">
        <f>IF(Z$1="",0,ФОТ!Z$110)</f>
        <v>0</v>
      </c>
      <c r="AA80" s="136">
        <f>IF(AA$1="",0,ФОТ!AA$110)</f>
        <v>0</v>
      </c>
      <c r="AB80" s="123"/>
    </row>
    <row r="81" spans="1:28" s="126" customFormat="1" ht="3.9" hidden="1" customHeight="1" x14ac:dyDescent="0.25">
      <c r="A81" s="149">
        <f>1</f>
        <v>1</v>
      </c>
      <c r="B81" s="131"/>
      <c r="C81" s="123"/>
      <c r="D81" s="123"/>
      <c r="E81" s="123"/>
      <c r="F81" s="123"/>
      <c r="G81" s="123"/>
      <c r="H81" s="123"/>
      <c r="I81" s="124"/>
      <c r="J81" s="123"/>
      <c r="K81" s="124"/>
      <c r="L81" s="123"/>
      <c r="M81" s="125"/>
      <c r="N81" s="123"/>
      <c r="O81" s="123"/>
      <c r="P81" s="136">
        <f>IF(P$1="",0,операции!P$353)*IF(отчеты!P21=0,0,P21/отчеты!P21)</f>
        <v>0</v>
      </c>
      <c r="Q81" s="136">
        <f>IF(Q$1="",0,операции!Q$353)*IF(отчеты!Q21=0,0,Q21/отчеты!Q21)</f>
        <v>0</v>
      </c>
      <c r="R81" s="136">
        <f>IF(R$1="",0,операции!R$353)*IF(отчеты!R21=0,0,R21/отчеты!R21)</f>
        <v>0</v>
      </c>
      <c r="S81" s="136">
        <f>IF(S$1="",0,операции!S$353)*IF(отчеты!S21=0,0,S21/отчеты!S21)</f>
        <v>0</v>
      </c>
      <c r="T81" s="136">
        <f>IF(T$1="",0,операции!T$353)*IF(отчеты!T21=0,0,T21/отчеты!T21)</f>
        <v>0</v>
      </c>
      <c r="U81" s="136">
        <f>IF(U$1="",0,операции!U$353)*IF(отчеты!U21=0,0,U21/отчеты!U21)</f>
        <v>0</v>
      </c>
      <c r="V81" s="136">
        <f>IF(V$1="",0,операции!V$353)*IF(отчеты!V21=0,0,V21/отчеты!V21)</f>
        <v>0</v>
      </c>
      <c r="W81" s="136">
        <f>IF(W$1="",0,операции!W$353)*IF(отчеты!W21=0,0,W21/отчеты!W21)</f>
        <v>0</v>
      </c>
      <c r="X81" s="136">
        <f>IF(X$1="",0,операции!X$353)*IF(отчеты!X21=0,0,X21/отчеты!X21)</f>
        <v>0</v>
      </c>
      <c r="Y81" s="136">
        <f>IF(Y$1="",0,операции!Y$353)*IF(отчеты!Y21=0,0,Y21/отчеты!Y21)</f>
        <v>0</v>
      </c>
      <c r="Z81" s="136">
        <f>IF(Z$1="",0,операции!Z$353)*IF(отчеты!Z21=0,0,Z21/отчеты!Z21)</f>
        <v>0</v>
      </c>
      <c r="AA81" s="136">
        <f>IF(AA$1="",0,операции!AA$353)*IF(отчеты!AA21=0,0,AA21/отчеты!AA21)</f>
        <v>0</v>
      </c>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IF(P$1="",0,ФОТ!P$110)</f>
        <v>0</v>
      </c>
      <c r="Q82" s="136">
        <f>IF(Q$1="",0,ФОТ!Q$110)</f>
        <v>0</v>
      </c>
      <c r="R82" s="136">
        <f>IF(R$1="",0,ФОТ!R$110)</f>
        <v>0</v>
      </c>
      <c r="S82" s="136">
        <f>IF(S$1="",0,ФОТ!S$110)</f>
        <v>0</v>
      </c>
      <c r="T82" s="136">
        <f>IF(T$1="",0,ФОТ!T$110)</f>
        <v>0</v>
      </c>
      <c r="U82" s="136">
        <f>IF(U$1="",0,ФОТ!U$110)</f>
        <v>0</v>
      </c>
      <c r="V82" s="136">
        <f>IF(V$1="",0,ФОТ!V$110)</f>
        <v>0</v>
      </c>
      <c r="W82" s="136">
        <f>IF(W$1="",0,ФОТ!W$110)</f>
        <v>0</v>
      </c>
      <c r="X82" s="136">
        <f>IF(X$1="",0,ФОТ!X$110)</f>
        <v>0</v>
      </c>
      <c r="Y82" s="136">
        <f>IF(Y$1="",0,ФОТ!Y$110)</f>
        <v>0</v>
      </c>
      <c r="Z82" s="136">
        <f>IF(Z$1="",0,ФОТ!Z$110)</f>
        <v>0</v>
      </c>
      <c r="AA82" s="136">
        <f>IF(AA$1="",0,ФОТ!AA$110)</f>
        <v>0</v>
      </c>
      <c r="AB82" s="123"/>
    </row>
    <row r="83" spans="1:28" ht="3.9" hidden="1"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hidden="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hidden="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IF(P$1="",0,IF(1+операции!P$421=0,0,(операции!P$386)/(1+операции!P$421)))*IF(отчеты!P16=0,0,P16/отчеты!P16)</f>
        <v>0</v>
      </c>
      <c r="Q85" s="136">
        <f>IF(Q$1="",0,IF(1+операции!Q$421=0,0,(операции!Q$386)/(1+операции!Q$421)))*IF(отчеты!Q16=0,0,Q16/отчеты!Q16)</f>
        <v>0</v>
      </c>
      <c r="R85" s="136">
        <f>IF(R$1="",0,IF(1+операции!R$421=0,0,(операции!R$386)/(1+операции!R$421)))*IF(отчеты!R16=0,0,R16/отчеты!R16)</f>
        <v>0</v>
      </c>
      <c r="S85" s="136">
        <f>IF(S$1="",0,IF(1+операции!S$421=0,0,(операции!S$386)/(1+операции!S$421)))*IF(отчеты!S16=0,0,S16/отчеты!S16)</f>
        <v>0</v>
      </c>
      <c r="T85" s="136">
        <f>IF(T$1="",0,IF(1+операции!T$421=0,0,(операции!T$386)/(1+операции!T$421)))*IF(отчеты!T16=0,0,T16/отчеты!T16)</f>
        <v>0</v>
      </c>
      <c r="U85" s="136">
        <f>IF(U$1="",0,IF(1+операции!U$421=0,0,(операции!U$386)/(1+операции!U$421)))*IF(отчеты!U16=0,0,U16/отчеты!U16)</f>
        <v>0</v>
      </c>
      <c r="V85" s="136">
        <f>IF(V$1="",0,IF(1+операции!V$421=0,0,(операции!V$386)/(1+операции!V$421)))*IF(отчеты!V16=0,0,V16/отчеты!V16)</f>
        <v>0</v>
      </c>
      <c r="W85" s="136">
        <f>IF(W$1="",0,IF(1+операции!W$421=0,0,(операции!W$386)/(1+операции!W$421)))*IF(отчеты!W16=0,0,W16/отчеты!W16)</f>
        <v>0</v>
      </c>
      <c r="X85" s="136">
        <f>IF(X$1="",0,IF(1+операции!X$421=0,0,(операции!X$386)/(1+операции!X$421)))*IF(отчеты!X16=0,0,X16/отчеты!X16)</f>
        <v>0</v>
      </c>
      <c r="Y85" s="136">
        <f>IF(Y$1="",0,IF(1+операции!Y$421=0,0,(операции!Y$386)/(1+операции!Y$421)))*IF(отчеты!Y16=0,0,Y16/отчеты!Y16)</f>
        <v>0</v>
      </c>
      <c r="Z85" s="136">
        <f>IF(Z$1="",0,IF(1+операции!Z$421=0,0,(операции!Z$386)/(1+операции!Z$421)))*IF(отчеты!Z16=0,0,Z16/отчеты!Z16)</f>
        <v>0</v>
      </c>
      <c r="AA85" s="136">
        <f>IF(AA$1="",0,IF(1+операции!AA$421=0,0,(операции!AA$386)/(1+операции!AA$421)))*IF(отчеты!AA16=0,0,AA16/отчеты!AA16)</f>
        <v>0</v>
      </c>
      <c r="AB85" s="123"/>
    </row>
    <row r="86" spans="1:28" s="126" customFormat="1" ht="3.9" hidden="1"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hidden="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IF(P$1="",0,IF(1+операции!P$421=0,0,(операции!P$386)/(1+операции!P$421)))*IF(отчеты!P18=0,0,P18/отчеты!P18)</f>
        <v>0</v>
      </c>
      <c r="Q87" s="136">
        <f>IF(Q$1="",0,IF(1+операции!Q$421=0,0,(операции!Q$386)/(1+операции!Q$421)))*IF(отчеты!Q18=0,0,Q18/отчеты!Q18)</f>
        <v>0</v>
      </c>
      <c r="R87" s="136">
        <f>IF(R$1="",0,IF(1+операции!R$421=0,0,(операции!R$386)/(1+операции!R$421)))*IF(отчеты!R18=0,0,R18/отчеты!R18)</f>
        <v>0</v>
      </c>
      <c r="S87" s="136">
        <f>IF(S$1="",0,IF(1+операции!S$421=0,0,(операции!S$386)/(1+операции!S$421)))*IF(отчеты!S18=0,0,S18/отчеты!S18)</f>
        <v>0</v>
      </c>
      <c r="T87" s="136">
        <f>IF(T$1="",0,IF(1+операции!T$421=0,0,(операции!T$386)/(1+операции!T$421)))*IF(отчеты!T18=0,0,T18/отчеты!T18)</f>
        <v>0</v>
      </c>
      <c r="U87" s="136">
        <f>IF(U$1="",0,IF(1+операции!U$421=0,0,(операции!U$386)/(1+операции!U$421)))*IF(отчеты!U18=0,0,U18/отчеты!U18)</f>
        <v>0</v>
      </c>
      <c r="V87" s="136">
        <f>IF(V$1="",0,IF(1+операции!V$421=0,0,(операции!V$386)/(1+операции!V$421)))*IF(отчеты!V18=0,0,V18/отчеты!V18)</f>
        <v>0</v>
      </c>
      <c r="W87" s="136">
        <f>IF(W$1="",0,IF(1+операции!W$421=0,0,(операции!W$386)/(1+операции!W$421)))*IF(отчеты!W18=0,0,W18/отчеты!W18)</f>
        <v>0</v>
      </c>
      <c r="X87" s="136">
        <f>IF(X$1="",0,IF(1+операции!X$421=0,0,(операции!X$386)/(1+операции!X$421)))*IF(отчеты!X18=0,0,X18/отчеты!X18)</f>
        <v>0</v>
      </c>
      <c r="Y87" s="136">
        <f>IF(Y$1="",0,IF(1+операции!Y$421=0,0,(операции!Y$386)/(1+операции!Y$421)))*IF(отчеты!Y18=0,0,Y18/отчеты!Y18)</f>
        <v>0</v>
      </c>
      <c r="Z87" s="136">
        <f>IF(Z$1="",0,IF(1+операции!Z$421=0,0,(операции!Z$386)/(1+операции!Z$421)))*IF(отчеты!Z18=0,0,Z18/отчеты!Z18)</f>
        <v>0</v>
      </c>
      <c r="AA87" s="136">
        <f>IF(AA$1="",0,IF(1+операции!AA$421=0,0,(операции!AA$386)/(1+операции!AA$421)))*IF(отчеты!AA18=0,0,AA18/отчеты!AA18)</f>
        <v>0</v>
      </c>
      <c r="AB87" s="123"/>
    </row>
    <row r="88" spans="1:28" s="126" customFormat="1" ht="3.9" hidden="1"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hidden="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IF(P$1="",0,IF(1+операции!P$421=0,0,(операции!P$386)/(1+операции!P$421)))*IF(отчеты!P20=0,0,P20/отчеты!P20)</f>
        <v>0</v>
      </c>
      <c r="Q89" s="136">
        <f>IF(Q$1="",0,IF(1+операции!Q$421=0,0,(операции!Q$386)/(1+операции!Q$421)))*IF(отчеты!Q20=0,0,Q20/отчеты!Q20)</f>
        <v>0</v>
      </c>
      <c r="R89" s="136">
        <f>IF(R$1="",0,IF(1+операции!R$421=0,0,(операции!R$386)/(1+операции!R$421)))*IF(отчеты!R20=0,0,R20/отчеты!R20)</f>
        <v>0</v>
      </c>
      <c r="S89" s="136">
        <f>IF(S$1="",0,IF(1+операции!S$421=0,0,(операции!S$386)/(1+операции!S$421)))*IF(отчеты!S20=0,0,S20/отчеты!S20)</f>
        <v>0</v>
      </c>
      <c r="T89" s="136">
        <f>IF(T$1="",0,IF(1+операции!T$421=0,0,(операции!T$386)/(1+операции!T$421)))*IF(отчеты!T20=0,0,T20/отчеты!T20)</f>
        <v>0</v>
      </c>
      <c r="U89" s="136">
        <f>IF(U$1="",0,IF(1+операции!U$421=0,0,(операции!U$386)/(1+операции!U$421)))*IF(отчеты!U20=0,0,U20/отчеты!U20)</f>
        <v>0</v>
      </c>
      <c r="V89" s="136">
        <f>IF(V$1="",0,IF(1+операции!V$421=0,0,(операции!V$386)/(1+операции!V$421)))*IF(отчеты!V20=0,0,V20/отчеты!V20)</f>
        <v>0</v>
      </c>
      <c r="W89" s="136">
        <f>IF(W$1="",0,IF(1+операции!W$421=0,0,(операции!W$386)/(1+операции!W$421)))*IF(отчеты!W20=0,0,W20/отчеты!W20)</f>
        <v>0</v>
      </c>
      <c r="X89" s="136">
        <f>IF(X$1="",0,IF(1+операции!X$421=0,0,(операции!X$386)/(1+операции!X$421)))*IF(отчеты!X20=0,0,X20/отчеты!X20)</f>
        <v>0</v>
      </c>
      <c r="Y89" s="136">
        <f>IF(Y$1="",0,IF(1+операции!Y$421=0,0,(операции!Y$386)/(1+операции!Y$421)))*IF(отчеты!Y20=0,0,Y20/отчеты!Y20)</f>
        <v>0</v>
      </c>
      <c r="Z89" s="136">
        <f>IF(Z$1="",0,IF(1+операции!Z$421=0,0,(операции!Z$386)/(1+операции!Z$421)))*IF(отчеты!Z20=0,0,Z20/отчеты!Z20)</f>
        <v>0</v>
      </c>
      <c r="AA89" s="136">
        <f>IF(AA$1="",0,IF(1+операции!AA$421=0,0,(операции!AA$386)/(1+операции!AA$421)))*IF(отчеты!AA20=0,0,AA20/отчеты!AA20)</f>
        <v>0</v>
      </c>
      <c r="AB89" s="123"/>
    </row>
    <row r="90" spans="1:28" s="126" customFormat="1" ht="3.9" hidden="1"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IF(P$1="",0,IF(1+операции!P$421=0,0,(операции!P$386)/(1+операции!P$421)))*IF(отчеты!P22=0,0,P22/отчеты!P22)</f>
        <v>0</v>
      </c>
      <c r="Q91" s="136">
        <f>IF(Q$1="",0,IF(1+операции!Q$421=0,0,(операции!Q$386)/(1+операции!Q$421)))*IF(отчеты!Q22=0,0,Q22/отчеты!Q22)</f>
        <v>0</v>
      </c>
      <c r="R91" s="136">
        <f>IF(R$1="",0,IF(1+операции!R$421=0,0,(операции!R$386)/(1+операции!R$421)))*IF(отчеты!R22=0,0,R22/отчеты!R22)</f>
        <v>0</v>
      </c>
      <c r="S91" s="136">
        <f>IF(S$1="",0,IF(1+операции!S$421=0,0,(операции!S$386)/(1+операции!S$421)))*IF(отчеты!S22=0,0,S22/отчеты!S22)</f>
        <v>0</v>
      </c>
      <c r="T91" s="136">
        <f>IF(T$1="",0,IF(1+операции!T$421=0,0,(операции!T$386)/(1+операции!T$421)))*IF(отчеты!T22=0,0,T22/отчеты!T22)</f>
        <v>0</v>
      </c>
      <c r="U91" s="136">
        <f>IF(U$1="",0,IF(1+операции!U$421=0,0,(операции!U$386)/(1+операции!U$421)))*IF(отчеты!U22=0,0,U22/отчеты!U22)</f>
        <v>0</v>
      </c>
      <c r="V91" s="136">
        <f>IF(V$1="",0,IF(1+операции!V$421=0,0,(операции!V$386)/(1+операции!V$421)))*IF(отчеты!V22=0,0,V22/отчеты!V22)</f>
        <v>0</v>
      </c>
      <c r="W91" s="136">
        <f>IF(W$1="",0,IF(1+операции!W$421=0,0,(операции!W$386)/(1+операции!W$421)))*IF(отчеты!W22=0,0,W22/отчеты!W22)</f>
        <v>0</v>
      </c>
      <c r="X91" s="136">
        <f>IF(X$1="",0,IF(1+операции!X$421=0,0,(операции!X$386)/(1+операции!X$421)))*IF(отчеты!X22=0,0,X22/отчеты!X22)</f>
        <v>0</v>
      </c>
      <c r="Y91" s="136">
        <f>IF(Y$1="",0,IF(1+операции!Y$421=0,0,(операции!Y$386)/(1+операции!Y$421)))*IF(отчеты!Y22=0,0,Y22/отчеты!Y22)</f>
        <v>0</v>
      </c>
      <c r="Z91" s="136">
        <f>IF(Z$1="",0,IF(1+операции!Z$421=0,0,(операции!Z$386)/(1+операции!Z$421)))*IF(отчеты!Z22=0,0,Z22/отчеты!Z22)</f>
        <v>0</v>
      </c>
      <c r="AA91" s="136">
        <f>IF(AA$1="",0,IF(1+операции!AA$421=0,0,(операции!AA$386)/(1+операции!AA$421)))*IF(отчеты!AA22=0,0,AA22/отчеты!AA22)</f>
        <v>0</v>
      </c>
      <c r="AB91" s="123"/>
    </row>
    <row r="92" spans="1:28" ht="3.9" hidden="1"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hidden="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hidden="1"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hidden="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IF(P$1="",0,IF(1+операции!P$421=0,0,(операции!P$404)/(1+операции!P$421)))*IF(отчеты!P16=0,0,P16/отчеты!P16)</f>
        <v>0</v>
      </c>
      <c r="Q95" s="136">
        <f>IF(Q$1="",0,IF(1+операции!Q$421=0,0,(операции!Q$404)/(1+операции!Q$421)))*IF(отчеты!Q16=0,0,Q16/отчеты!Q16)</f>
        <v>0</v>
      </c>
      <c r="R95" s="136">
        <f>IF(R$1="",0,IF(1+операции!R$421=0,0,(операции!R$404)/(1+операции!R$421)))*IF(отчеты!R16=0,0,R16/отчеты!R16)</f>
        <v>0</v>
      </c>
      <c r="S95" s="136">
        <f>IF(S$1="",0,IF(1+операции!S$421=0,0,(операции!S$404)/(1+операции!S$421)))*IF(отчеты!S16=0,0,S16/отчеты!S16)</f>
        <v>0</v>
      </c>
      <c r="T95" s="136">
        <f>IF(T$1="",0,IF(1+операции!T$421=0,0,(операции!T$404)/(1+операции!T$421)))*IF(отчеты!T16=0,0,T16/отчеты!T16)</f>
        <v>0</v>
      </c>
      <c r="U95" s="136">
        <f>IF(U$1="",0,IF(1+операции!U$421=0,0,(операции!U$404)/(1+операции!U$421)))*IF(отчеты!U16=0,0,U16/отчеты!U16)</f>
        <v>0</v>
      </c>
      <c r="V95" s="136">
        <f>IF(V$1="",0,IF(1+операции!V$421=0,0,(операции!V$404)/(1+операции!V$421)))*IF(отчеты!V16=0,0,V16/отчеты!V16)</f>
        <v>0</v>
      </c>
      <c r="W95" s="136">
        <f>IF(W$1="",0,IF(1+операции!W$421=0,0,(операции!W$404)/(1+операции!W$421)))*IF(отчеты!W16=0,0,W16/отчеты!W16)</f>
        <v>0</v>
      </c>
      <c r="X95" s="136">
        <f>IF(X$1="",0,IF(1+операции!X$421=0,0,(операции!X$404)/(1+операции!X$421)))*IF(отчеты!X16=0,0,X16/отчеты!X16)</f>
        <v>0</v>
      </c>
      <c r="Y95" s="136">
        <f>IF(Y$1="",0,IF(1+операции!Y$421=0,0,(операции!Y$404)/(1+операции!Y$421)))*IF(отчеты!Y16=0,0,Y16/отчеты!Y16)</f>
        <v>0</v>
      </c>
      <c r="Z95" s="136">
        <f>IF(Z$1="",0,IF(1+операции!Z$421=0,0,(операции!Z$404)/(1+операции!Z$421)))*IF(отчеты!Z16=0,0,Z16/отчеты!Z16)</f>
        <v>0</v>
      </c>
      <c r="AA95" s="136">
        <f>IF(AA$1="",0,IF(1+операции!AA$421=0,0,(операции!AA$404)/(1+операции!AA$421)))*IF(отчеты!AA16=0,0,AA16/отчеты!AA16)</f>
        <v>0</v>
      </c>
      <c r="AB95" s="123"/>
    </row>
    <row r="96" spans="1:28" s="126" customFormat="1" ht="3.9" hidden="1"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hidden="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IF(P$1="",0,IF(1+операции!P$421=0,0,(операции!P$404)/(1+операции!P$421)))*IF(отчеты!P18=0,0,P18/отчеты!P18)</f>
        <v>0</v>
      </c>
      <c r="Q97" s="136">
        <f>IF(Q$1="",0,IF(1+операции!Q$421=0,0,(операции!Q$404)/(1+операции!Q$421)))*IF(отчеты!Q18=0,0,Q18/отчеты!Q18)</f>
        <v>0</v>
      </c>
      <c r="R97" s="136">
        <f>IF(R$1="",0,IF(1+операции!R$421=0,0,(операции!R$404)/(1+операции!R$421)))*IF(отчеты!R18=0,0,R18/отчеты!R18)</f>
        <v>0</v>
      </c>
      <c r="S97" s="136">
        <f>IF(S$1="",0,IF(1+операции!S$421=0,0,(операции!S$404)/(1+операции!S$421)))*IF(отчеты!S18=0,0,S18/отчеты!S18)</f>
        <v>0</v>
      </c>
      <c r="T97" s="136">
        <f>IF(T$1="",0,IF(1+операции!T$421=0,0,(операции!T$404)/(1+операции!T$421)))*IF(отчеты!T18=0,0,T18/отчеты!T18)</f>
        <v>0</v>
      </c>
      <c r="U97" s="136">
        <f>IF(U$1="",0,IF(1+операции!U$421=0,0,(операции!U$404)/(1+операции!U$421)))*IF(отчеты!U18=0,0,U18/отчеты!U18)</f>
        <v>0</v>
      </c>
      <c r="V97" s="136">
        <f>IF(V$1="",0,IF(1+операции!V$421=0,0,(операции!V$404)/(1+операции!V$421)))*IF(отчеты!V18=0,0,V18/отчеты!V18)</f>
        <v>0</v>
      </c>
      <c r="W97" s="136">
        <f>IF(W$1="",0,IF(1+операции!W$421=0,0,(операции!W$404)/(1+операции!W$421)))*IF(отчеты!W18=0,0,W18/отчеты!W18)</f>
        <v>0</v>
      </c>
      <c r="X97" s="136">
        <f>IF(X$1="",0,IF(1+операции!X$421=0,0,(операции!X$404)/(1+операции!X$421)))*IF(отчеты!X18=0,0,X18/отчеты!X18)</f>
        <v>0</v>
      </c>
      <c r="Y97" s="136">
        <f>IF(Y$1="",0,IF(1+операции!Y$421=0,0,(операции!Y$404)/(1+операции!Y$421)))*IF(отчеты!Y18=0,0,Y18/отчеты!Y18)</f>
        <v>0</v>
      </c>
      <c r="Z97" s="136">
        <f>IF(Z$1="",0,IF(1+операции!Z$421=0,0,(операции!Z$404)/(1+операции!Z$421)))*IF(отчеты!Z18=0,0,Z18/отчеты!Z18)</f>
        <v>0</v>
      </c>
      <c r="AA97" s="136">
        <f>IF(AA$1="",0,IF(1+операции!AA$421=0,0,(операции!AA$404)/(1+операции!AA$421)))*IF(отчеты!AA18=0,0,AA18/отчеты!AA18)</f>
        <v>0</v>
      </c>
      <c r="AB97" s="123"/>
    </row>
    <row r="98" spans="1:28" s="126" customFormat="1" ht="3.9" hidden="1"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hidden="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IF(P$1="",0,IF(1+операции!P$421=0,0,(операции!P$404)/(1+операции!P$421)))*IF(отчеты!P20=0,0,P20/отчеты!P20)</f>
        <v>0</v>
      </c>
      <c r="Q99" s="136">
        <f>IF(Q$1="",0,IF(1+операции!Q$421=0,0,(операции!Q$404)/(1+операции!Q$421)))*IF(отчеты!Q20=0,0,Q20/отчеты!Q20)</f>
        <v>0</v>
      </c>
      <c r="R99" s="136">
        <f>IF(R$1="",0,IF(1+операции!R$421=0,0,(операции!R$404)/(1+операции!R$421)))*IF(отчеты!R20=0,0,R20/отчеты!R20)</f>
        <v>0</v>
      </c>
      <c r="S99" s="136">
        <f>IF(S$1="",0,IF(1+операции!S$421=0,0,(операции!S$404)/(1+операции!S$421)))*IF(отчеты!S20=0,0,S20/отчеты!S20)</f>
        <v>0</v>
      </c>
      <c r="T99" s="136">
        <f>IF(T$1="",0,IF(1+операции!T$421=0,0,(операции!T$404)/(1+операции!T$421)))*IF(отчеты!T20=0,0,T20/отчеты!T20)</f>
        <v>0</v>
      </c>
      <c r="U99" s="136">
        <f>IF(U$1="",0,IF(1+операции!U$421=0,0,(операции!U$404)/(1+операции!U$421)))*IF(отчеты!U20=0,0,U20/отчеты!U20)</f>
        <v>0</v>
      </c>
      <c r="V99" s="136">
        <f>IF(V$1="",0,IF(1+операции!V$421=0,0,(операции!V$404)/(1+операции!V$421)))*IF(отчеты!V20=0,0,V20/отчеты!V20)</f>
        <v>0</v>
      </c>
      <c r="W99" s="136">
        <f>IF(W$1="",0,IF(1+операции!W$421=0,0,(операции!W$404)/(1+операции!W$421)))*IF(отчеты!W20=0,0,W20/отчеты!W20)</f>
        <v>0</v>
      </c>
      <c r="X99" s="136">
        <f>IF(X$1="",0,IF(1+операции!X$421=0,0,(операции!X$404)/(1+операции!X$421)))*IF(отчеты!X20=0,0,X20/отчеты!X20)</f>
        <v>0</v>
      </c>
      <c r="Y99" s="136">
        <f>IF(Y$1="",0,IF(1+операции!Y$421=0,0,(операции!Y$404)/(1+операции!Y$421)))*IF(отчеты!Y20=0,0,Y20/отчеты!Y20)</f>
        <v>0</v>
      </c>
      <c r="Z99" s="136">
        <f>IF(Z$1="",0,IF(1+операции!Z$421=0,0,(операции!Z$404)/(1+операции!Z$421)))*IF(отчеты!Z20=0,0,Z20/отчеты!Z20)</f>
        <v>0</v>
      </c>
      <c r="AA99" s="136">
        <f>IF(AA$1="",0,IF(1+операции!AA$421=0,0,(операции!AA$404)/(1+операции!AA$421)))*IF(отчеты!AA20=0,0,AA20/отчеты!AA20)</f>
        <v>0</v>
      </c>
      <c r="AB99" s="123"/>
    </row>
    <row r="100" spans="1:28" s="126" customFormat="1" ht="3.9" hidden="1"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IF(P$1="",0,IF(1+операции!P$421=0,0,(операции!P$404)/(1+операции!P$421)))*IF(отчеты!P22=0,0,P22/отчеты!P22)</f>
        <v>0</v>
      </c>
      <c r="Q101" s="136">
        <f>IF(Q$1="",0,IF(1+операции!Q$421=0,0,(операции!Q$404)/(1+операции!Q$421)))*IF(отчеты!Q22=0,0,Q22/отчеты!Q22)</f>
        <v>0</v>
      </c>
      <c r="R101" s="136">
        <f>IF(R$1="",0,IF(1+операции!R$421=0,0,(операции!R$404)/(1+операции!R$421)))*IF(отчеты!R22=0,0,R22/отчеты!R22)</f>
        <v>0</v>
      </c>
      <c r="S101" s="136">
        <f>IF(S$1="",0,IF(1+операции!S$421=0,0,(операции!S$404)/(1+операции!S$421)))*IF(отчеты!S22=0,0,S22/отчеты!S22)</f>
        <v>0</v>
      </c>
      <c r="T101" s="136">
        <f>IF(T$1="",0,IF(1+операции!T$421=0,0,(операции!T$404)/(1+операции!T$421)))*IF(отчеты!T22=0,0,T22/отчеты!T22)</f>
        <v>0</v>
      </c>
      <c r="U101" s="136">
        <f>IF(U$1="",0,IF(1+операции!U$421=0,0,(операции!U$404)/(1+операции!U$421)))*IF(отчеты!U22=0,0,U22/отчеты!U22)</f>
        <v>0</v>
      </c>
      <c r="V101" s="136">
        <f>IF(V$1="",0,IF(1+операции!V$421=0,0,(операции!V$404)/(1+операции!V$421)))*IF(отчеты!V22=0,0,V22/отчеты!V22)</f>
        <v>0</v>
      </c>
      <c r="W101" s="136">
        <f>IF(W$1="",0,IF(1+операции!W$421=0,0,(операции!W$404)/(1+операции!W$421)))*IF(отчеты!W22=0,0,W22/отчеты!W22)</f>
        <v>0</v>
      </c>
      <c r="X101" s="136">
        <f>IF(X$1="",0,IF(1+операции!X$421=0,0,(операции!X$404)/(1+операции!X$421)))*IF(отчеты!X22=0,0,X22/отчеты!X22)</f>
        <v>0</v>
      </c>
      <c r="Y101" s="136">
        <f>IF(Y$1="",0,IF(1+операции!Y$421=0,0,(операции!Y$404)/(1+операции!Y$421)))*IF(отчеты!Y22=0,0,Y22/отчеты!Y22)</f>
        <v>0</v>
      </c>
      <c r="Z101" s="136">
        <f>IF(Z$1="",0,IF(1+операции!Z$421=0,0,(операции!Z$404)/(1+операции!Z$421)))*IF(отчеты!Z22=0,0,Z22/отчеты!Z22)</f>
        <v>0</v>
      </c>
      <c r="AA101" s="136">
        <f>IF(AA$1="",0,IF(1+операции!AA$421=0,0,(операции!AA$404)/(1+операции!AA$421)))*IF(отчеты!AA22=0,0,AA22/отчеты!AA22)</f>
        <v>0</v>
      </c>
      <c r="AB101" s="123"/>
    </row>
    <row r="102" spans="1:28" ht="3.9" hidden="1"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hidden="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hidden="1"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hidden="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hidden="1"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hidden="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IF(P$1="",0,SUMIFS(P$34:P106,$J$34:$J106,$J107,$B$34:$B106,$B107)*операции!$P$421)</f>
        <v>0</v>
      </c>
      <c r="Q107" s="136">
        <f>IF(Q$1="",0,SUMIFS(Q$34:Q106,$J$34:$J106,$J107,$B$34:$B106,$B107)*операции!$P$421)</f>
        <v>0</v>
      </c>
      <c r="R107" s="136">
        <f>IF(R$1="",0,SUMIFS(R$34:R106,$J$34:$J106,$J107,$B$34:$B106,$B107)*операции!$P$421)</f>
        <v>0</v>
      </c>
      <c r="S107" s="136">
        <f>IF(S$1="",0,SUMIFS(S$34:S106,$J$34:$J106,$J107,$B$34:$B106,$B107)*операции!$P$421)</f>
        <v>0</v>
      </c>
      <c r="T107" s="136">
        <f>IF(T$1="",0,SUMIFS(T$34:T106,$J$34:$J106,$J107,$B$34:$B106,$B107)*операции!$P$421)</f>
        <v>0</v>
      </c>
      <c r="U107" s="136">
        <f>IF(U$1="",0,SUMIFS(U$34:U106,$J$34:$J106,$J107,$B$34:$B106,$B107)*операции!$P$421)</f>
        <v>0</v>
      </c>
      <c r="V107" s="136">
        <f>IF(V$1="",0,SUMIFS(V$34:V106,$J$34:$J106,$J107,$B$34:$B106,$B107)*операции!$P$421)</f>
        <v>0</v>
      </c>
      <c r="W107" s="136">
        <f>IF(W$1="",0,SUMIFS(W$34:W106,$J$34:$J106,$J107,$B$34:$B106,$B107)*операции!$P$421)</f>
        <v>0</v>
      </c>
      <c r="X107" s="136">
        <f>IF(X$1="",0,SUMIFS(X$34:X106,$J$34:$J106,$J107,$B$34:$B106,$B107)*операции!$P$421)</f>
        <v>0</v>
      </c>
      <c r="Y107" s="136">
        <f>IF(Y$1="",0,SUMIFS(Y$34:Y106,$J$34:$J106,$J107,$B$34:$B106,$B107)*операции!$P$421)</f>
        <v>0</v>
      </c>
      <c r="Z107" s="136">
        <f>IF(Z$1="",0,SUMIFS(Z$34:Z106,$J$34:$J106,$J107,$B$34:$B106,$B107)*операции!$P$421)</f>
        <v>0</v>
      </c>
      <c r="AA107" s="136">
        <f>IF(AA$1="",0,SUMIFS(AA$34:AA106,$J$34:$J106,$J107,$B$34:$B106,$B107)*операции!$P$421)</f>
        <v>0</v>
      </c>
      <c r="AB107" s="123"/>
    </row>
    <row r="108" spans="1:28" s="126" customFormat="1" ht="3.9" hidden="1"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hidden="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IF(P$1="",0,SUMIFS(P$34:P108,$J$34:$J108,$J109,$B$34:$B108,$B109)*операции!$P$421)</f>
        <v>0</v>
      </c>
      <c r="Q109" s="136">
        <f>IF(Q$1="",0,SUMIFS(Q$34:Q108,$J$34:$J108,$J109,$B$34:$B108,$B109)*операции!$P$421)</f>
        <v>0</v>
      </c>
      <c r="R109" s="136">
        <f>IF(R$1="",0,SUMIFS(R$34:R108,$J$34:$J108,$J109,$B$34:$B108,$B109)*операции!$P$421)</f>
        <v>0</v>
      </c>
      <c r="S109" s="136">
        <f>IF(S$1="",0,SUMIFS(S$34:S108,$J$34:$J108,$J109,$B$34:$B108,$B109)*операции!$P$421)</f>
        <v>0</v>
      </c>
      <c r="T109" s="136">
        <f>IF(T$1="",0,SUMIFS(T$34:T108,$J$34:$J108,$J109,$B$34:$B108,$B109)*операции!$P$421)</f>
        <v>0</v>
      </c>
      <c r="U109" s="136">
        <f>IF(U$1="",0,SUMIFS(U$34:U108,$J$34:$J108,$J109,$B$34:$B108,$B109)*операции!$P$421)</f>
        <v>0</v>
      </c>
      <c r="V109" s="136">
        <f>IF(V$1="",0,SUMIFS(V$34:V108,$J$34:$J108,$J109,$B$34:$B108,$B109)*операции!$P$421)</f>
        <v>0</v>
      </c>
      <c r="W109" s="136">
        <f>IF(W$1="",0,SUMIFS(W$34:W108,$J$34:$J108,$J109,$B$34:$B108,$B109)*операции!$P$421)</f>
        <v>0</v>
      </c>
      <c r="X109" s="136">
        <f>IF(X$1="",0,SUMIFS(X$34:X108,$J$34:$J108,$J109,$B$34:$B108,$B109)*операции!$P$421)</f>
        <v>0</v>
      </c>
      <c r="Y109" s="136">
        <f>IF(Y$1="",0,SUMIFS(Y$34:Y108,$J$34:$J108,$J109,$B$34:$B108,$B109)*операции!$P$421)</f>
        <v>0</v>
      </c>
      <c r="Z109" s="136">
        <f>IF(Z$1="",0,SUMIFS(Z$34:Z108,$J$34:$J108,$J109,$B$34:$B108,$B109)*операции!$P$421)</f>
        <v>0</v>
      </c>
      <c r="AA109" s="136">
        <f>IF(AA$1="",0,SUMIFS(AA$34:AA108,$J$34:$J108,$J109,$B$34:$B108,$B109)*операции!$P$421)</f>
        <v>0</v>
      </c>
      <c r="AB109" s="123"/>
    </row>
    <row r="110" spans="1:28" s="126" customFormat="1" ht="3.9" hidden="1"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IF(P$1="",0,SUMIFS(P$34:P110,$J$34:$J110,$J111,$B$34:$B110,$B111)*операции!$P$421)</f>
        <v>0</v>
      </c>
      <c r="Q111" s="136">
        <f>IF(Q$1="",0,SUMIFS(Q$34:Q110,$J$34:$J110,$J111,$B$34:$B110,$B111)*операции!$P$421)</f>
        <v>0</v>
      </c>
      <c r="R111" s="136">
        <f>IF(R$1="",0,SUMIFS(R$34:R110,$J$34:$J110,$J111,$B$34:$B110,$B111)*операции!$P$421)</f>
        <v>0</v>
      </c>
      <c r="S111" s="136">
        <f>IF(S$1="",0,SUMIFS(S$34:S110,$J$34:$J110,$J111,$B$34:$B110,$B111)*операции!$P$421)</f>
        <v>0</v>
      </c>
      <c r="T111" s="136">
        <f>IF(T$1="",0,SUMIFS(T$34:T110,$J$34:$J110,$J111,$B$34:$B110,$B111)*операции!$P$421)</f>
        <v>0</v>
      </c>
      <c r="U111" s="136">
        <f>IF(U$1="",0,SUMIFS(U$34:U110,$J$34:$J110,$J111,$B$34:$B110,$B111)*операции!$P$421)</f>
        <v>0</v>
      </c>
      <c r="V111" s="136">
        <f>IF(V$1="",0,SUMIFS(V$34:V110,$J$34:$J110,$J111,$B$34:$B110,$B111)*операции!$P$421)</f>
        <v>0</v>
      </c>
      <c r="W111" s="136">
        <f>IF(W$1="",0,SUMIFS(W$34:W110,$J$34:$J110,$J111,$B$34:$B110,$B111)*операции!$P$421)</f>
        <v>0</v>
      </c>
      <c r="X111" s="136">
        <f>IF(X$1="",0,SUMIFS(X$34:X110,$J$34:$J110,$J111,$B$34:$B110,$B111)*операции!$P$421)</f>
        <v>0</v>
      </c>
      <c r="Y111" s="136">
        <f>IF(Y$1="",0,SUMIFS(Y$34:Y110,$J$34:$J110,$J111,$B$34:$B110,$B111)*операции!$P$421)</f>
        <v>0</v>
      </c>
      <c r="Z111" s="136">
        <f>IF(Z$1="",0,SUMIFS(Z$34:Z110,$J$34:$J110,$J111,$B$34:$B110,$B111)*операции!$P$421)</f>
        <v>0</v>
      </c>
      <c r="AA111" s="136">
        <f>IF(AA$1="",0,SUMIFS(AA$34:AA110,$J$34:$J110,$J111,$B$34:$B110,$B111)*операции!$P$421)</f>
        <v>0</v>
      </c>
      <c r="AB111" s="123"/>
    </row>
    <row r="112" spans="1:28" ht="3.9" hidden="1"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hidden="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hidden="1"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hidden="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hidden="1"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hidden="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IF(P$1="",0,IF(1+операции!P$421=0,0,(операции!P$449+операции!P$464)/(1+операции!P$421)))*IF(капитал!$M$26+капитал!$M$78+капитал!$M$109=0,0,(капитал!$M$26+капитал!$M$78-(капитал!$J$87+капитал!$J$50*капитал!$J$32+капитал!$J$84)/1000)/(капитал!$M$26+капитал!$M$78+капитал!$M$109))</f>
        <v>0</v>
      </c>
      <c r="Q117" s="93">
        <f>IF(Q$1="",0,IF(1+операции!Q$421=0,0,(операции!Q$449+операции!Q$464)/(1+операции!Q$421)))*IF(капитал!$M$26+капитал!$M$78+капитал!$M$109=0,0,(капитал!$M$26+капитал!$M$78-(капитал!$J$87+капитал!$J$50*капитал!$J$32+капитал!$J$84)/1000)/(капитал!$M$26+капитал!$M$78+капитал!$M$109))</f>
        <v>0</v>
      </c>
      <c r="R117" s="93">
        <f>IF(R$1="",0,IF(1+операции!R$421=0,0,(операции!R$449+операции!R$464)/(1+операции!R$421)))*IF(капитал!$M$26+капитал!$M$78+капитал!$M$109=0,0,(капитал!$M$26+капитал!$M$78-(капитал!$J$87+капитал!$J$50*капитал!$J$32+капитал!$J$84)/1000)/(капитал!$M$26+капитал!$M$78+капитал!$M$109))</f>
        <v>0</v>
      </c>
      <c r="S117" s="93">
        <f>IF(S$1="",0,IF(1+операции!S$421=0,0,(операции!S$449+операции!S$464)/(1+операции!S$421)))*IF(капитал!$M$26+капитал!$M$78+капитал!$M$109=0,0,(капитал!$M$26+капитал!$M$78-(капитал!$J$87+капитал!$J$50*капитал!$J$32+капитал!$J$84)/1000)/(капитал!$M$26+капитал!$M$78+капитал!$M$109))</f>
        <v>0</v>
      </c>
      <c r="T117" s="93">
        <f>IF(T$1="",0,IF(1+операции!T$421=0,0,(операции!T$449+операции!T$464)/(1+операции!T$421)))*IF(капитал!$M$26+капитал!$M$78+капитал!$M$109=0,0,(капитал!$M$26+капитал!$M$78-(капитал!$J$87+капитал!$J$50*капитал!$J$32+капитал!$J$84)/1000)/(капитал!$M$26+капитал!$M$78+капитал!$M$109))</f>
        <v>0</v>
      </c>
      <c r="U117" s="93">
        <f>IF(U$1="",0,IF(1+операции!U$421=0,0,(операции!U$449+операции!U$464)/(1+операции!U$421)))*IF(капитал!$M$26+капитал!$M$78+капитал!$M$109=0,0,(капитал!$M$26+капитал!$M$78-(капитал!$J$87+капитал!$J$50*капитал!$J$32+капитал!$J$84)/1000)/(капитал!$M$26+капитал!$M$78+капитал!$M$109))</f>
        <v>0</v>
      </c>
      <c r="V117" s="93">
        <f>IF(V$1="",0,IF(1+операции!V$421=0,0,(операции!V$449+операции!V$464)/(1+операции!V$421)))*IF(капитал!$M$26+капитал!$M$78+капитал!$M$109=0,0,(капитал!$M$26+капитал!$M$78-(капитал!$J$87+капитал!$J$50*капитал!$J$32+капитал!$J$84)/1000)/(капитал!$M$26+капитал!$M$78+капитал!$M$109))</f>
        <v>0</v>
      </c>
      <c r="W117" s="93">
        <f>IF(W$1="",0,IF(1+операции!W$421=0,0,(операции!W$449+операции!W$464)/(1+операции!W$421)))*IF(капитал!$M$26+капитал!$M$78+капитал!$M$109=0,0,(капитал!$M$26+капитал!$M$78-(капитал!$J$87+капитал!$J$50*капитал!$J$32+капитал!$J$84)/1000)/(капитал!$M$26+капитал!$M$78+капитал!$M$109))</f>
        <v>0</v>
      </c>
      <c r="X117" s="93">
        <f>IF(X$1="",0,IF(1+операции!X$421=0,0,(операции!X$449+операции!X$464)/(1+операции!X$421)))*IF(капитал!$M$26+капитал!$M$78+капитал!$M$109=0,0,(капитал!$M$26+капитал!$M$78-(капитал!$J$87+капитал!$J$50*капитал!$J$32+капитал!$J$84)/1000)/(капитал!$M$26+капитал!$M$78+капитал!$M$109))</f>
        <v>0</v>
      </c>
      <c r="Y117" s="93">
        <f>IF(Y$1="",0,IF(1+операции!Y$421=0,0,(операции!Y$449+операции!Y$464)/(1+операции!Y$421)))*IF(капитал!$M$26+капитал!$M$78+капитал!$M$109=0,0,(капитал!$M$26+капитал!$M$78-(капитал!$J$87+капитал!$J$50*капитал!$J$32+капитал!$J$84)/1000)/(капитал!$M$26+капитал!$M$78+капитал!$M$109))</f>
        <v>0</v>
      </c>
      <c r="Z117" s="93">
        <f>IF(Z$1="",0,IF(1+операции!Z$421=0,0,(операции!Z$449+операции!Z$464)/(1+операции!Z$421)))*IF(капитал!$M$26+капитал!$M$78+капитал!$M$109=0,0,(капитал!$M$26+капитал!$M$78-(капитал!$J$87+капитал!$J$50*капитал!$J$32+капитал!$J$84)/1000)/(капитал!$M$26+капитал!$M$78+капитал!$M$109))</f>
        <v>0</v>
      </c>
      <c r="AA117" s="93">
        <f>IF(AA$1="",0,IF(1+операции!AA$421=0,0,(операции!AA$449+операции!AA$464)/(1+операции!AA$421)))*IF(капитал!$M$26+капитал!$M$78+капитал!$M$109=0,0,(капитал!$M$26+капитал!$M$78-(капитал!$J$87+капитал!$J$50*капитал!$J$32+капитал!$J$84)/1000)/(капитал!$M$26+капитал!$M$78+капитал!$M$109))</f>
        <v>0</v>
      </c>
      <c r="AB117" s="3"/>
    </row>
    <row r="118" spans="1:28" s="5" customFormat="1" ht="3.9" hidden="1"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hidden="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IF(P$1="",0,операции!P$449+операции!P$464)*IF(капитал!$M$26+капитал!$M$78+капитал!$M$109=0,0,(капитал!$M$26+капитал!$M$78-(капитал!$J$87+капитал!$J$50*капитал!$J$32+капитал!$J$84)/1000)/(капитал!$M$26+капитал!$M$78+капитал!$M$109))</f>
        <v>0</v>
      </c>
      <c r="Q119" s="93">
        <f>IF(Q$1="",0,операции!Q$449+операции!Q$464)*IF(капитал!$M$26+капитал!$M$78+капитал!$M$109=0,0,(капитал!$M$26+капитал!$M$78-(капитал!$J$87+капитал!$J$50*капитал!$J$32+капитал!$J$84)/1000)/(капитал!$M$26+капитал!$M$78+капитал!$M$109))</f>
        <v>0</v>
      </c>
      <c r="R119" s="93">
        <f>IF(R$1="",0,операции!R$449+операции!R$464)*IF(капитал!$M$26+капитал!$M$78+капитал!$M$109=0,0,(капитал!$M$26+капитал!$M$78-(капитал!$J$87+капитал!$J$50*капитал!$J$32+капитал!$J$84)/1000)/(капитал!$M$26+капитал!$M$78+капитал!$M$109))</f>
        <v>0</v>
      </c>
      <c r="S119" s="93">
        <f>IF(S$1="",0,операции!S$449+операции!S$464)*IF(капитал!$M$26+капитал!$M$78+капитал!$M$109=0,0,(капитал!$M$26+капитал!$M$78-(капитал!$J$87+капитал!$J$50*капитал!$J$32+капитал!$J$84)/1000)/(капитал!$M$26+капитал!$M$78+капитал!$M$109))</f>
        <v>0</v>
      </c>
      <c r="T119" s="93">
        <f>IF(T$1="",0,операции!T$449+операции!T$464)*IF(капитал!$M$26+капитал!$M$78+капитал!$M$109=0,0,(капитал!$M$26+капитал!$M$78-(капитал!$J$87+капитал!$J$50*капитал!$J$32+капитал!$J$84)/1000)/(капитал!$M$26+капитал!$M$78+капитал!$M$109))</f>
        <v>0</v>
      </c>
      <c r="U119" s="93">
        <f>IF(U$1="",0,операции!U$449+операции!U$464)*IF(капитал!$M$26+капитал!$M$78+капитал!$M$109=0,0,(капитал!$M$26+капитал!$M$78-(капитал!$J$87+капитал!$J$50*капитал!$J$32+капитал!$J$84)/1000)/(капитал!$M$26+капитал!$M$78+капитал!$M$109))</f>
        <v>0</v>
      </c>
      <c r="V119" s="93">
        <f>IF(V$1="",0,операции!V$449+операции!V$464)*IF(капитал!$M$26+капитал!$M$78+капитал!$M$109=0,0,(капитал!$M$26+капитал!$M$78-(капитал!$J$87+капитал!$J$50*капитал!$J$32+капитал!$J$84)/1000)/(капитал!$M$26+капитал!$M$78+капитал!$M$109))</f>
        <v>0</v>
      </c>
      <c r="W119" s="93">
        <f>IF(W$1="",0,операции!W$449+операции!W$464)*IF(капитал!$M$26+капитал!$M$78+капитал!$M$109=0,0,(капитал!$M$26+капитал!$M$78-(капитал!$J$87+капитал!$J$50*капитал!$J$32+капитал!$J$84)/1000)/(капитал!$M$26+капитал!$M$78+капитал!$M$109))</f>
        <v>0</v>
      </c>
      <c r="X119" s="93">
        <f>IF(X$1="",0,операции!X$449+операции!X$464)*IF(капитал!$M$26+капитал!$M$78+капитал!$M$109=0,0,(капитал!$M$26+капитал!$M$78-(капитал!$J$87+капитал!$J$50*капитал!$J$32+капитал!$J$84)/1000)/(капитал!$M$26+капитал!$M$78+капитал!$M$109))</f>
        <v>0</v>
      </c>
      <c r="Y119" s="93">
        <f>IF(Y$1="",0,операции!Y$449+операции!Y$464)*IF(капитал!$M$26+капитал!$M$78+капитал!$M$109=0,0,(капитал!$M$26+капитал!$M$78-(капитал!$J$87+капитал!$J$50*капитал!$J$32+капитал!$J$84)/1000)/(капитал!$M$26+капитал!$M$78+капитал!$M$109))</f>
        <v>0</v>
      </c>
      <c r="Z119" s="93">
        <f>IF(Z$1="",0,операции!Z$449+операции!Z$464)*IF(капитал!$M$26+капитал!$M$78+капитал!$M$109=0,0,(капитал!$M$26+капитал!$M$78-(капитал!$J$87+капитал!$J$50*капитал!$J$32+капитал!$J$84)/1000)/(капитал!$M$26+капитал!$M$78+капитал!$M$109))</f>
        <v>0</v>
      </c>
      <c r="AA119" s="93">
        <f>IF(AA$1="",0,операции!AA$449+операции!AA$464)*IF(капитал!$M$26+капитал!$M$78+капитал!$M$109=0,0,(капитал!$M$26+капитал!$M$78-(капитал!$J$87+капитал!$J$50*капитал!$J$32+капитал!$J$84)/1000)/(капитал!$M$26+капитал!$M$78+капитал!$M$109))</f>
        <v>0</v>
      </c>
      <c r="AB119" s="3"/>
    </row>
    <row r="120" spans="1:28" s="5" customFormat="1" ht="3.9" hidden="1"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hidden="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IF(P$1="",0,операции!P$449+операции!P$464)*IF(капитал!$M$26+капитал!$M$78+капитал!$M$109=0,0,(капитал!$M$26+капитал!$M$78-(капитал!$J$87+капитал!$J$50*капитал!$J$32+капитал!$J$84)/1000)/(капитал!$M$26+капитал!$M$78+капитал!$M$109))</f>
        <v>0</v>
      </c>
      <c r="Q121" s="93">
        <f>IF(Q$1="",0,операции!Q$449+операции!Q$464)*IF(капитал!$M$26+капитал!$M$78+капитал!$M$109=0,0,(капитал!$M$26+капитал!$M$78-(капитал!$J$87+капитал!$J$50*капитал!$J$32+капитал!$J$84)/1000)/(капитал!$M$26+капитал!$M$78+капитал!$M$109))</f>
        <v>0</v>
      </c>
      <c r="R121" s="93">
        <f>IF(R$1="",0,операции!R$449+операции!R$464)*IF(капитал!$M$26+капитал!$M$78+капитал!$M$109=0,0,(капитал!$M$26+капитал!$M$78-(капитал!$J$87+капитал!$J$50*капитал!$J$32+капитал!$J$84)/1000)/(капитал!$M$26+капитал!$M$78+капитал!$M$109))</f>
        <v>0</v>
      </c>
      <c r="S121" s="93">
        <f>IF(S$1="",0,операции!S$449+операции!S$464)*IF(капитал!$M$26+капитал!$M$78+капитал!$M$109=0,0,(капитал!$M$26+капитал!$M$78-(капитал!$J$87+капитал!$J$50*капитал!$J$32+капитал!$J$84)/1000)/(капитал!$M$26+капитал!$M$78+капитал!$M$109))</f>
        <v>0</v>
      </c>
      <c r="T121" s="93">
        <f>IF(T$1="",0,операции!T$449+операции!T$464)*IF(капитал!$M$26+капитал!$M$78+капитал!$M$109=0,0,(капитал!$M$26+капитал!$M$78-(капитал!$J$87+капитал!$J$50*капитал!$J$32+капитал!$J$84)/1000)/(капитал!$M$26+капитал!$M$78+капитал!$M$109))</f>
        <v>0</v>
      </c>
      <c r="U121" s="93">
        <f>IF(U$1="",0,операции!U$449+операции!U$464)*IF(капитал!$M$26+капитал!$M$78+капитал!$M$109=0,0,(капитал!$M$26+капитал!$M$78-(капитал!$J$87+капитал!$J$50*капитал!$J$32+капитал!$J$84)/1000)/(капитал!$M$26+капитал!$M$78+капитал!$M$109))</f>
        <v>0</v>
      </c>
      <c r="V121" s="93">
        <f>IF(V$1="",0,операции!V$449+операции!V$464)*IF(капитал!$M$26+капитал!$M$78+капитал!$M$109=0,0,(капитал!$M$26+капитал!$M$78-(капитал!$J$87+капитал!$J$50*капитал!$J$32+капитал!$J$84)/1000)/(капитал!$M$26+капитал!$M$78+капитал!$M$109))</f>
        <v>0</v>
      </c>
      <c r="W121" s="93">
        <f>IF(W$1="",0,операции!W$449+операции!W$464)*IF(капитал!$M$26+капитал!$M$78+капитал!$M$109=0,0,(капитал!$M$26+капитал!$M$78-(капитал!$J$87+капитал!$J$50*капитал!$J$32+капитал!$J$84)/1000)/(капитал!$M$26+капитал!$M$78+капитал!$M$109))</f>
        <v>0</v>
      </c>
      <c r="X121" s="93">
        <f>IF(X$1="",0,операции!X$449+операции!X$464)*IF(капитал!$M$26+капитал!$M$78+капитал!$M$109=0,0,(капитал!$M$26+капитал!$M$78-(капитал!$J$87+капитал!$J$50*капитал!$J$32+капитал!$J$84)/1000)/(капитал!$M$26+капитал!$M$78+капитал!$M$109))</f>
        <v>0</v>
      </c>
      <c r="Y121" s="93">
        <f>IF(Y$1="",0,операции!Y$449+операции!Y$464)*IF(капитал!$M$26+капитал!$M$78+капитал!$M$109=0,0,(капитал!$M$26+капитал!$M$78-(капитал!$J$87+капитал!$J$50*капитал!$J$32+капитал!$J$84)/1000)/(капитал!$M$26+капитал!$M$78+капитал!$M$109))</f>
        <v>0</v>
      </c>
      <c r="Z121" s="93">
        <f>IF(Z$1="",0,операции!Z$449+операции!Z$464)*IF(капитал!$M$26+капитал!$M$78+капитал!$M$109=0,0,(капитал!$M$26+капитал!$M$78-(капитал!$J$87+капитал!$J$50*капитал!$J$32+капитал!$J$84)/1000)/(капитал!$M$26+капитал!$M$78+капитал!$M$109))</f>
        <v>0</v>
      </c>
      <c r="AA121" s="93">
        <f>IF(AA$1="",0,операции!AA$449+операции!AA$464)*IF(капитал!$M$26+капитал!$M$78+капитал!$M$109=0,0,(капитал!$M$26+капитал!$M$78-(капитал!$J$87+капитал!$J$50*капитал!$J$32+капитал!$J$84)/1000)/(капитал!$M$26+капитал!$M$78+капитал!$M$109))</f>
        <v>0</v>
      </c>
      <c r="AB121" s="3"/>
    </row>
    <row r="122" spans="1:28" s="5" customFormat="1" ht="3.9" hidden="1"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IF(P$1="",0,операции!P$449+операции!P$464)*IF(капитал!$M$26+капитал!$M$78+капитал!$M$109=0,0,(капитал!$M$26+капитал!$M$78-(капитал!$J$87+капитал!$J$50*капитал!$J$32+капитал!$J$84)/1000)/(капитал!$M$26+капитал!$M$78+капитал!$M$109))</f>
        <v>0</v>
      </c>
      <c r="Q123" s="93">
        <f>IF(Q$1="",0,операции!Q$449+операции!Q$464)*IF(капитал!$M$26+капитал!$M$78+капитал!$M$109=0,0,(капитал!$M$26+капитал!$M$78-(капитал!$J$87+капитал!$J$50*капитал!$J$32+капитал!$J$84)/1000)/(капитал!$M$26+капитал!$M$78+капитал!$M$109))</f>
        <v>0</v>
      </c>
      <c r="R123" s="93">
        <f>IF(R$1="",0,операции!R$449+операции!R$464)*IF(капитал!$M$26+капитал!$M$78+капитал!$M$109=0,0,(капитал!$M$26+капитал!$M$78-(капитал!$J$87+капитал!$J$50*капитал!$J$32+капитал!$J$84)/1000)/(капитал!$M$26+капитал!$M$78+капитал!$M$109))</f>
        <v>0</v>
      </c>
      <c r="S123" s="93">
        <f>IF(S$1="",0,операции!S$449+операции!S$464)*IF(капитал!$M$26+капитал!$M$78+капитал!$M$109=0,0,(капитал!$M$26+капитал!$M$78-(капитал!$J$87+капитал!$J$50*капитал!$J$32+капитал!$J$84)/1000)/(капитал!$M$26+капитал!$M$78+капитал!$M$109))</f>
        <v>0</v>
      </c>
      <c r="T123" s="93">
        <f>IF(T$1="",0,операции!T$449+операции!T$464)*IF(капитал!$M$26+капитал!$M$78+капитал!$M$109=0,0,(капитал!$M$26+капитал!$M$78-(капитал!$J$87+капитал!$J$50*капитал!$J$32+капитал!$J$84)/1000)/(капитал!$M$26+капитал!$M$78+капитал!$M$109))</f>
        <v>0</v>
      </c>
      <c r="U123" s="93">
        <f>IF(U$1="",0,операции!U$449+операции!U$464)*IF(капитал!$M$26+капитал!$M$78+капитал!$M$109=0,0,(капитал!$M$26+капитал!$M$78-(капитал!$J$87+капитал!$J$50*капитал!$J$32+капитал!$J$84)/1000)/(капитал!$M$26+капитал!$M$78+капитал!$M$109))</f>
        <v>0</v>
      </c>
      <c r="V123" s="93">
        <f>IF(V$1="",0,операции!V$449+операции!V$464)*IF(капитал!$M$26+капитал!$M$78+капитал!$M$109=0,0,(капитал!$M$26+капитал!$M$78-(капитал!$J$87+капитал!$J$50*капитал!$J$32+капитал!$J$84)/1000)/(капитал!$M$26+капитал!$M$78+капитал!$M$109))</f>
        <v>0</v>
      </c>
      <c r="W123" s="93">
        <f>IF(W$1="",0,операции!W$449+операции!W$464)*IF(капитал!$M$26+капитал!$M$78+капитал!$M$109=0,0,(капитал!$M$26+капитал!$M$78-(капитал!$J$87+капитал!$J$50*капитал!$J$32+капитал!$J$84)/1000)/(капитал!$M$26+капитал!$M$78+капитал!$M$109))</f>
        <v>0</v>
      </c>
      <c r="X123" s="93">
        <f>IF(X$1="",0,операции!X$449+операции!X$464)*IF(капитал!$M$26+капитал!$M$78+капитал!$M$109=0,0,(капитал!$M$26+капитал!$M$78-(капитал!$J$87+капитал!$J$50*капитал!$J$32+капитал!$J$84)/1000)/(капитал!$M$26+капитал!$M$78+капитал!$M$109))</f>
        <v>0</v>
      </c>
      <c r="Y123" s="93">
        <f>IF(Y$1="",0,операции!Y$449+операции!Y$464)*IF(капитал!$M$26+капитал!$M$78+капитал!$M$109=0,0,(капитал!$M$26+капитал!$M$78-(капитал!$J$87+капитал!$J$50*капитал!$J$32+капитал!$J$84)/1000)/(капитал!$M$26+капитал!$M$78+капитал!$M$109))</f>
        <v>0</v>
      </c>
      <c r="Z123" s="93">
        <f>IF(Z$1="",0,операции!Z$449+операции!Z$464)*IF(капитал!$M$26+капитал!$M$78+капитал!$M$109=0,0,(капитал!$M$26+капитал!$M$78-(капитал!$J$87+капитал!$J$50*капитал!$J$32+капитал!$J$84)/1000)/(капитал!$M$26+капитал!$M$78+капитал!$M$109))</f>
        <v>0</v>
      </c>
      <c r="AA123" s="93">
        <f>IF(AA$1="",0,операции!AA$449+операции!AA$464)*IF(капитал!$M$26+капитал!$M$78+капитал!$M$109=0,0,(капитал!$M$26+капитал!$M$78-(капитал!$J$87+капитал!$J$50*капитал!$J$32+капитал!$J$84)/1000)/(капитал!$M$26+капитал!$M$78+капитал!$M$109))</f>
        <v>0</v>
      </c>
      <c r="AB123" s="3"/>
    </row>
    <row r="124" spans="1:28" ht="3.9" hidden="1"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hidden="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hidden="1"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hidden="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IF(P$1="",0,(P$16-P$26-P$117)*операции!P$424)</f>
        <v>0</v>
      </c>
      <c r="Q127" s="93">
        <f>IF(Q$1="",0,(Q$16-Q$26-Q$117)*операции!Q$424)</f>
        <v>0</v>
      </c>
      <c r="R127" s="93">
        <f>IF(R$1="",0,(R$16-R$26-R$117)*операции!R$424)</f>
        <v>0</v>
      </c>
      <c r="S127" s="93">
        <f>IF(S$1="",0,(S$16-S$26-S$117)*операции!S$424)</f>
        <v>0</v>
      </c>
      <c r="T127" s="93">
        <f>IF(T$1="",0,(T$16-T$26-T$117)*операции!T$424)</f>
        <v>0</v>
      </c>
      <c r="U127" s="93">
        <f>IF(U$1="",0,(U$16-U$26-U$117)*операции!U$424)</f>
        <v>0</v>
      </c>
      <c r="V127" s="93">
        <f>IF(V$1="",0,(V$16-V$26-V$117)*операции!V$424)</f>
        <v>0</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hidden="1"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hidden="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IF(P$1="",0,IF(P$78&gt;операции!P$436*операции!P$427*P$18,операции!P$436*операции!P$427*P$18,(P$18-P$78)*операции!P$427))</f>
        <v>0</v>
      </c>
      <c r="Q129" s="93">
        <f>IF(Q$1="",0,IF(Q$78&gt;операции!Q$436*операции!Q$427*Q$18,операции!Q$436*операции!Q$427*Q$18,(Q$18-Q$78)*операции!Q$427))</f>
        <v>0</v>
      </c>
      <c r="R129" s="93">
        <f>IF(R$1="",0,IF(R$78&gt;операции!R$436*операции!R$427*R$18,операции!R$436*операции!R$427*R$18,(R$18-R$78)*операции!R$427))</f>
        <v>0</v>
      </c>
      <c r="S129" s="93">
        <f>IF(S$1="",0,IF(S$78&gt;операции!S$436*операции!S$427*S$18,операции!S$436*операции!S$427*S$18,(S$18-S$78)*операции!S$427))</f>
        <v>0</v>
      </c>
      <c r="T129" s="93">
        <f>IF(T$1="",0,IF(T$78&gt;операции!T$436*операции!T$427*T$18,операции!T$436*операции!T$427*T$18,(T$18-T$78)*операции!T$427))</f>
        <v>0</v>
      </c>
      <c r="U129" s="93">
        <f>IF(U$1="",0,IF(U$78&gt;операции!U$436*операции!U$427*U$18,операции!U$436*операции!U$427*U$18,(U$18-U$78)*операции!U$427))</f>
        <v>0</v>
      </c>
      <c r="V129" s="93">
        <f>IF(V$1="",0,IF(V$78&gt;операции!V$436*операции!V$427*V$18,операции!V$436*операции!V$427*V$18,(V$18-V$78)*операции!V$427))</f>
        <v>0</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hidden="1"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hidden="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IF(P$1="",0,IF((P$20-P$30)*операции!P$430&lt;операции!P$439*P$20,операции!P$439*P$20,(P$20-P$30)*операции!P$430))</f>
        <v>0</v>
      </c>
      <c r="Q131" s="93">
        <f>IF(Q$1="",0,IF((Q$20-Q$30)*операции!Q$430&lt;операции!Q$439*Q$20,операции!Q$439*Q$20,(Q$20-Q$30)*операции!Q$430))</f>
        <v>0</v>
      </c>
      <c r="R131" s="93">
        <f>IF(R$1="",0,IF((R$20-R$30)*операции!R$430&lt;операции!R$439*R$20,операции!R$439*R$20,(R$20-R$30)*операции!R$430))</f>
        <v>0</v>
      </c>
      <c r="S131" s="93">
        <f>IF(S$1="",0,IF((S$20-S$30)*операции!S$430&lt;операции!S$439*S$20,операции!S$439*S$20,(S$20-S$30)*операции!S$430))</f>
        <v>0</v>
      </c>
      <c r="T131" s="93">
        <f>IF(T$1="",0,IF((T$20-T$30)*операции!T$430&lt;операции!T$439*T$20,операции!T$439*T$20,(T$20-T$30)*операции!T$430))</f>
        <v>0</v>
      </c>
      <c r="U131" s="93">
        <f>IF(U$1="",0,IF((U$20-U$30)*операции!U$430&lt;операции!U$439*U$20,операции!U$439*U$20,(U$20-U$30)*операции!U$430))</f>
        <v>0</v>
      </c>
      <c r="V131" s="93">
        <f>IF(V$1="",0,IF((V$20-V$30)*операции!V$430&lt;операции!V$439*V$20,операции!V$439*V$20,(V$20-V$30)*операции!V$430))</f>
        <v>0</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hidden="1"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0</v>
      </c>
      <c r="U133" s="93">
        <f>IF(U$1="",0,IF(U$78&gt;операции!U$436*операции!U$433*U$18,операции!U$436*операции!U$433*U$18,(U$18-U$78)*операции!U$433))</f>
        <v>0</v>
      </c>
      <c r="V133" s="93">
        <f>IF(V$1="",0,IF(V$78&gt;операции!V$436*операции!V$433*V$18,операции!V$436*операции!V$433*V$18,(V$18-V$78)*операции!V$433))</f>
        <v>0</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hidden="1"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hidden="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hidden="1"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hidden="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2">IF(Q$1="",0,Q16-Q26-Q117-Q127)</f>
        <v>0</v>
      </c>
      <c r="R137" s="93">
        <f t="shared" si="2"/>
        <v>0</v>
      </c>
      <c r="S137" s="93">
        <f t="shared" si="2"/>
        <v>0</v>
      </c>
      <c r="T137" s="93">
        <f t="shared" si="2"/>
        <v>0</v>
      </c>
      <c r="U137" s="93">
        <f t="shared" si="2"/>
        <v>0</v>
      </c>
      <c r="V137" s="93">
        <f t="shared" si="2"/>
        <v>0</v>
      </c>
      <c r="W137" s="93">
        <f t="shared" si="2"/>
        <v>0</v>
      </c>
      <c r="X137" s="93">
        <f t="shared" si="2"/>
        <v>0</v>
      </c>
      <c r="Y137" s="93">
        <f t="shared" si="2"/>
        <v>0</v>
      </c>
      <c r="Z137" s="93">
        <f t="shared" si="2"/>
        <v>0</v>
      </c>
      <c r="AA137" s="93">
        <f t="shared" si="2"/>
        <v>0</v>
      </c>
      <c r="AB137" s="3"/>
    </row>
    <row r="138" spans="1:28" s="5" customFormat="1" ht="3.9" hidden="1"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hidden="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3">IF(Q$1="",0,Q18-Q28-Q119-Q129)</f>
        <v>0</v>
      </c>
      <c r="R139" s="93">
        <f t="shared" si="3"/>
        <v>0</v>
      </c>
      <c r="S139" s="93">
        <f t="shared" si="3"/>
        <v>0</v>
      </c>
      <c r="T139" s="93">
        <f t="shared" si="3"/>
        <v>0</v>
      </c>
      <c r="U139" s="93">
        <f t="shared" si="3"/>
        <v>0</v>
      </c>
      <c r="V139" s="93">
        <f t="shared" si="3"/>
        <v>0</v>
      </c>
      <c r="W139" s="93">
        <f t="shared" si="3"/>
        <v>0</v>
      </c>
      <c r="X139" s="93">
        <f t="shared" si="3"/>
        <v>0</v>
      </c>
      <c r="Y139" s="93">
        <f t="shared" si="3"/>
        <v>0</v>
      </c>
      <c r="Z139" s="93">
        <f t="shared" si="3"/>
        <v>0</v>
      </c>
      <c r="AA139" s="93">
        <f t="shared" si="3"/>
        <v>0</v>
      </c>
      <c r="AB139" s="3"/>
    </row>
    <row r="140" spans="1:28" s="5" customFormat="1" ht="3.9" hidden="1"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hidden="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4">IF(Q$1="",0,Q20-Q30-Q121-Q131)</f>
        <v>0</v>
      </c>
      <c r="R141" s="93">
        <f t="shared" si="4"/>
        <v>0</v>
      </c>
      <c r="S141" s="93">
        <f t="shared" si="4"/>
        <v>0</v>
      </c>
      <c r="T141" s="93">
        <f t="shared" si="4"/>
        <v>0</v>
      </c>
      <c r="U141" s="93">
        <f t="shared" si="4"/>
        <v>0</v>
      </c>
      <c r="V141" s="93">
        <f t="shared" si="4"/>
        <v>0</v>
      </c>
      <c r="W141" s="93">
        <f t="shared" si="4"/>
        <v>0</v>
      </c>
      <c r="X141" s="93">
        <f t="shared" si="4"/>
        <v>0</v>
      </c>
      <c r="Y141" s="93">
        <f t="shared" si="4"/>
        <v>0</v>
      </c>
      <c r="Z141" s="93">
        <f t="shared" si="4"/>
        <v>0</v>
      </c>
      <c r="AA141" s="93">
        <f t="shared" si="4"/>
        <v>0</v>
      </c>
      <c r="AB141" s="3"/>
    </row>
    <row r="142" spans="1:28" s="5" customFormat="1" ht="3.9" hidden="1"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5">IF(Q$1="",0,Q22-Q32-Q123-Q133)</f>
        <v>0</v>
      </c>
      <c r="R143" s="93">
        <f t="shared" si="5"/>
        <v>0</v>
      </c>
      <c r="S143" s="93">
        <f t="shared" si="5"/>
        <v>0</v>
      </c>
      <c r="T143" s="93">
        <f t="shared" si="5"/>
        <v>0</v>
      </c>
      <c r="U143" s="93">
        <f t="shared" si="5"/>
        <v>0</v>
      </c>
      <c r="V143" s="93">
        <f t="shared" si="5"/>
        <v>0</v>
      </c>
      <c r="W143" s="93">
        <f t="shared" si="5"/>
        <v>0</v>
      </c>
      <c r="X143" s="93">
        <f t="shared" si="5"/>
        <v>0</v>
      </c>
      <c r="Y143" s="93">
        <f t="shared" si="5"/>
        <v>0</v>
      </c>
      <c r="Z143" s="93">
        <f t="shared" si="5"/>
        <v>0</v>
      </c>
      <c r="AA143" s="93">
        <f t="shared" si="5"/>
        <v>0</v>
      </c>
      <c r="AB143" s="3"/>
    </row>
    <row r="144" spans="1:28" ht="3.9" hidden="1"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hidden="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hidden="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hidden="1"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hidden="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hidden="1"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hidden="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hidden="1"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hidden="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IF(P$1="",0,IF(1+операции!$P$421=0,0,операции!$P$421*(капитал!$M$102+капитал!$M$109)/(1+операции!$P$421)))*IF(капитал!$M$26+капитал!$M$78+капитал!$M$109=0,0,(капитал!$M$26+капитал!$M$78-(капитал!$J$87+капитал!$J$50*капитал!$J$32+капитал!$J$84)/1000)/(капитал!$M$26+капитал!$M$78+капитал!$M$109))</f>
        <v>0</v>
      </c>
      <c r="Q152" s="223"/>
      <c r="R152" s="223"/>
      <c r="S152" s="223"/>
      <c r="T152" s="223"/>
      <c r="U152" s="223"/>
      <c r="V152" s="223"/>
      <c r="W152" s="223"/>
      <c r="X152" s="223"/>
      <c r="Y152" s="223"/>
      <c r="Z152" s="223"/>
      <c r="AA152" s="223"/>
      <c r="AB152" s="155"/>
    </row>
    <row r="153" spans="1:28" ht="3.9" hidden="1"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hidden="1"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hidden="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IF(P$1="",0,P$16*(1+операции!P$421)+P152)</f>
        <v>0</v>
      </c>
      <c r="Q155" s="172">
        <f>IF(Q$1="",0,Q$16*(1+операции!Q$421))</f>
        <v>0</v>
      </c>
      <c r="R155" s="172">
        <f>IF(R$1="",0,R$16*(1+операции!R$421))</f>
        <v>0</v>
      </c>
      <c r="S155" s="172">
        <f>IF(S$1="",0,S$16*(1+операции!S$421))</f>
        <v>0</v>
      </c>
      <c r="T155" s="172">
        <f>IF(T$1="",0,T$16*(1+операции!T$421))</f>
        <v>0</v>
      </c>
      <c r="U155" s="172">
        <f>IF(U$1="",0,U$16*(1+операции!U$421))</f>
        <v>0</v>
      </c>
      <c r="V155" s="172">
        <f>IF(V$1="",0,V$16*(1+операции!V$421))</f>
        <v>0</v>
      </c>
      <c r="W155" s="172">
        <f>IF(W$1="",0,W$16*(1+операции!W$421))</f>
        <v>0</v>
      </c>
      <c r="X155" s="172">
        <f>IF(X$1="",0,X$16*(1+операции!X$421))</f>
        <v>0</v>
      </c>
      <c r="Y155" s="172">
        <f>IF(Y$1="",0,Y$16*(1+операции!Y$421))</f>
        <v>0</v>
      </c>
      <c r="Z155" s="172">
        <f>IF(Z$1="",0,Z$16*(1+операции!Z$421))</f>
        <v>0</v>
      </c>
      <c r="AA155" s="172">
        <f>IF(AA$1="",0,AA$16*(1+операции!AA$421))</f>
        <v>0</v>
      </c>
      <c r="AB155" s="3"/>
    </row>
    <row r="156" spans="1:28" s="5" customFormat="1" ht="3.9" hidden="1"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hidden="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IF(P$1="",0,P18)</f>
        <v>0</v>
      </c>
      <c r="Q157" s="172">
        <f t="shared" ref="Q157:AA157" si="6">IF(Q$1="",0,Q18)</f>
        <v>0</v>
      </c>
      <c r="R157" s="172">
        <f t="shared" si="6"/>
        <v>0</v>
      </c>
      <c r="S157" s="172">
        <f t="shared" si="6"/>
        <v>0</v>
      </c>
      <c r="T157" s="172">
        <f t="shared" si="6"/>
        <v>0</v>
      </c>
      <c r="U157" s="172">
        <f t="shared" si="6"/>
        <v>0</v>
      </c>
      <c r="V157" s="172">
        <f t="shared" si="6"/>
        <v>0</v>
      </c>
      <c r="W157" s="172">
        <f t="shared" si="6"/>
        <v>0</v>
      </c>
      <c r="X157" s="172">
        <f t="shared" si="6"/>
        <v>0</v>
      </c>
      <c r="Y157" s="172">
        <f t="shared" si="6"/>
        <v>0</v>
      </c>
      <c r="Z157" s="172">
        <f t="shared" si="6"/>
        <v>0</v>
      </c>
      <c r="AA157" s="172">
        <f t="shared" si="6"/>
        <v>0</v>
      </c>
      <c r="AB157" s="3"/>
    </row>
    <row r="158" spans="1:28" s="5" customFormat="1" ht="3.9" hidden="1"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hidden="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IF(P$1="",0,P20)</f>
        <v>0</v>
      </c>
      <c r="Q159" s="172">
        <f t="shared" ref="Q159:AA159" si="7">IF(Q$1="",0,Q20)</f>
        <v>0</v>
      </c>
      <c r="R159" s="172">
        <f t="shared" si="7"/>
        <v>0</v>
      </c>
      <c r="S159" s="172">
        <f t="shared" si="7"/>
        <v>0</v>
      </c>
      <c r="T159" s="172">
        <f t="shared" si="7"/>
        <v>0</v>
      </c>
      <c r="U159" s="172">
        <f t="shared" si="7"/>
        <v>0</v>
      </c>
      <c r="V159" s="172">
        <f t="shared" si="7"/>
        <v>0</v>
      </c>
      <c r="W159" s="172">
        <f t="shared" si="7"/>
        <v>0</v>
      </c>
      <c r="X159" s="172">
        <f t="shared" si="7"/>
        <v>0</v>
      </c>
      <c r="Y159" s="172">
        <f t="shared" si="7"/>
        <v>0</v>
      </c>
      <c r="Z159" s="172">
        <f t="shared" si="7"/>
        <v>0</v>
      </c>
      <c r="AA159" s="172">
        <f t="shared" si="7"/>
        <v>0</v>
      </c>
      <c r="AB159" s="3"/>
    </row>
    <row r="160" spans="1:28" s="5" customFormat="1" ht="3.9" hidden="1"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IF(P$1="",0,P22)</f>
        <v>0</v>
      </c>
      <c r="Q161" s="172">
        <f t="shared" ref="Q161:AA161" si="8">IF(Q$1="",0,Q22)</f>
        <v>0</v>
      </c>
      <c r="R161" s="172">
        <f t="shared" si="8"/>
        <v>0</v>
      </c>
      <c r="S161" s="172">
        <f t="shared" si="8"/>
        <v>0</v>
      </c>
      <c r="T161" s="172">
        <f t="shared" si="8"/>
        <v>0</v>
      </c>
      <c r="U161" s="172">
        <f t="shared" si="8"/>
        <v>0</v>
      </c>
      <c r="V161" s="172">
        <f t="shared" si="8"/>
        <v>0</v>
      </c>
      <c r="W161" s="172">
        <f t="shared" si="8"/>
        <v>0</v>
      </c>
      <c r="X161" s="172">
        <f t="shared" si="8"/>
        <v>0</v>
      </c>
      <c r="Y161" s="172">
        <f t="shared" si="8"/>
        <v>0</v>
      </c>
      <c r="Z161" s="172">
        <f t="shared" si="8"/>
        <v>0</v>
      </c>
      <c r="AA161" s="172">
        <f t="shared" si="8"/>
        <v>0</v>
      </c>
      <c r="AB161" s="3"/>
    </row>
    <row r="162" spans="1:28" ht="3.9" hidden="1"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hidden="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hidden="1"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hidden="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IF(P$1="",0,ФОТ!P$92+ФОТ!P$125+операции!P$265*IF(аренда!$M$41+аренда!$M$43=0,0,P$11/(аренда!$M$41+аренда!$M$43))+(операции!P$232+операции!P$315+операции!P$386+операции!P$404)*IF(отчеты!P16=0,0,P16/отчеты!P16))</f>
        <v>0</v>
      </c>
      <c r="Q165" s="176">
        <f>IF(Q$1="",0,ФОТ!Q$92+ФОТ!Q$125+операции!Q$265*IF(аренда!$M$41+аренда!$M$43=0,0,Q$11/(аренда!$M$41+аренда!$M$43))+(операции!Q$232+операции!Q$315+операции!Q$386+операции!Q$404)*IF(отчеты!Q16=0,0,Q16/отчеты!Q16)+P$16*операции!P$421-P$107+P$127)</f>
        <v>0</v>
      </c>
      <c r="R165" s="176">
        <f>IF(R$1="",0,ФОТ!R$92+ФОТ!R$125+операции!R$265*IF(аренда!$M$41+аренда!$M$43=0,0,R$11/(аренда!$M$41+аренда!$M$43))+(операции!R$232+операции!R$315+операции!R$386+операции!R$404)*IF(отчеты!R16=0,0,R16/отчеты!R16)+Q$16*операции!Q$421-Q$107+Q$127)</f>
        <v>0</v>
      </c>
      <c r="S165" s="176">
        <f>IF(S$1="",0,ФОТ!S$92+ФОТ!S$125+операции!S$265*IF(аренда!$M$41+аренда!$M$43=0,0,S$11/(аренда!$M$41+аренда!$M$43))+(операции!S$232+операции!S$315+операции!S$386+операции!S$404)*IF(отчеты!S16=0,0,S16/отчеты!S16)+R$16*операции!R$421-R$107+R$127)</f>
        <v>0</v>
      </c>
      <c r="T165" s="176">
        <f>IF(T$1="",0,ФОТ!T$92+ФОТ!T$125+операции!T$265*IF(аренда!$M$41+аренда!$M$43=0,0,T$11/(аренда!$M$41+аренда!$M$43))+(операции!T$232+операции!T$315+операции!T$386+операции!T$404)*IF(отчеты!T16=0,0,T16/отчеты!T16)+S$16*операции!S$421-S$107+S$127)</f>
        <v>0</v>
      </c>
      <c r="U165" s="176">
        <f>IF(U$1="",0,ФОТ!U$92+ФОТ!U$125+операции!U$265*IF(аренда!$M$41+аренда!$M$43=0,0,U$11/(аренда!$M$41+аренда!$M$43))+(операции!U$232+операции!U$315+операции!U$386+операции!U$404)*IF(отчеты!U16=0,0,U16/отчеты!U16)+T$16*операции!T$421-T$107+T$127)</f>
        <v>0</v>
      </c>
      <c r="V165" s="176">
        <f>IF(V$1="",0,ФОТ!V$92+ФОТ!V$125+операции!V$265*IF(аренда!$M$41+аренда!$M$43=0,0,V$11/(аренда!$M$41+аренда!$M$43))+(операции!V$232+операции!V$315+операции!V$386+операции!V$404)*IF(отчеты!V16=0,0,V16/отчеты!V16)+U$16*операции!U$421-U$107+U$127)</f>
        <v>0</v>
      </c>
      <c r="W165" s="176">
        <f>IF(W$1="",0,ФОТ!W$92+ФОТ!W$125+операции!W$265*IF(аренда!$M$41+аренда!$M$43=0,0,W$11/(аренда!$M$41+аренда!$M$43))+(операции!W$232+операции!W$315+операции!W$386+операции!W$404)*IF(отчеты!W16=0,0,W16/отчеты!W16)+V$16*операции!V$421-V$107+V$127)</f>
        <v>0</v>
      </c>
      <c r="X165" s="176">
        <f>IF(X$1="",0,ФОТ!X$92+ФОТ!X$125+операции!X$265*IF(аренда!$M$41+аренда!$M$43=0,0,X$11/(аренда!$M$41+аренда!$M$43))+(операции!X$232+операции!X$315+операции!X$386+операции!X$404)*IF(отчеты!X16=0,0,X16/отчеты!X16)+W$16*операции!W$421-W$107+W$127)</f>
        <v>0</v>
      </c>
      <c r="Y165" s="176">
        <f>IF(Y$1="",0,ФОТ!Y$92+ФОТ!Y$125+операции!Y$265*IF(аренда!$M$41+аренда!$M$43=0,0,Y$11/(аренда!$M$41+аренда!$M$43))+(операции!Y$232+операции!Y$315+операции!Y$386+операции!Y$404)*IF(отчеты!Y16=0,0,Y16/отчеты!Y16)+X$16*операции!X$421-X$107+X$127)</f>
        <v>0</v>
      </c>
      <c r="Z165" s="176">
        <f>IF(Z$1="",0,ФОТ!Z$92+ФОТ!Z$125+операции!Z$265*IF(аренда!$M$41+аренда!$M$43=0,0,Z$11/(аренда!$M$41+аренда!$M$43))+(операции!Z$232+операции!Z$315+операции!Z$386+операции!Z$404)*IF(отчеты!Z16=0,0,Z16/отчеты!Z16)+Y$16*операции!Y$421-Y$107+Y$127)</f>
        <v>0</v>
      </c>
      <c r="AA165" s="176">
        <f>IF(AA$1="",0,ФОТ!AA$92+ФОТ!AA$125+операции!AA$265*IF(аренда!$M$41+аренда!$M$43=0,0,AA$11/(аренда!$M$41+аренда!$M$43))+(операции!AA$232+операции!AA$315+операции!AA$386+операции!AA$404)*IF(отчеты!AA16=0,0,AA16/отчеты!AA16)+Z$16*операции!Z$421-Z$107+Z$127)</f>
        <v>0</v>
      </c>
      <c r="AB165" s="3"/>
    </row>
    <row r="166" spans="1:28" s="5" customFormat="1" ht="3.9" hidden="1"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hidden="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IF(P$1="",0,ФОТ!P$92+ФОТ!P$125+операции!P$265*IF(аренда!$M$41+аренда!$M$43=0,0,P$11/(аренда!$M$41+аренда!$M$43))+(операции!P$232+операции!P$315+операции!P$386+операции!P$404)*IF(отчеты!P18=0,0,P18/отчеты!P18))</f>
        <v>0</v>
      </c>
      <c r="Q167" s="176">
        <f>IF(Q$1="",0,ФОТ!Q$92+ФОТ!Q$125+операции!Q$265*IF(аренда!$M$41+аренда!$M$43=0,0,Q$11/(аренда!$M$41+аренда!$M$43))+(операции!Q$232+операции!Q$315+операции!Q$386+операции!Q$404)*IF(отчеты!Q18=0,0,Q18/отчеты!Q18)+P$129)</f>
        <v>0</v>
      </c>
      <c r="R167" s="176">
        <f>IF(R$1="",0,ФОТ!R$92+ФОТ!R$125+операции!R$265*IF(аренда!$M$41+аренда!$M$43=0,0,R$11/(аренда!$M$41+аренда!$M$43))+(операции!R$232+операции!R$315+операции!R$386+операции!R$404)*IF(отчеты!R18=0,0,R18/отчеты!R18)+Q$129)</f>
        <v>0</v>
      </c>
      <c r="S167" s="176">
        <f>IF(S$1="",0,ФОТ!S$92+ФОТ!S$125+операции!S$265*IF(аренда!$M$41+аренда!$M$43=0,0,S$11/(аренда!$M$41+аренда!$M$43))+(операции!S$232+операции!S$315+операции!S$386+операции!S$404)*IF(отчеты!S18=0,0,S18/отчеты!S18)+R$129)</f>
        <v>0</v>
      </c>
      <c r="T167" s="176">
        <f>IF(T$1="",0,ФОТ!T$92+ФОТ!T$125+операции!T$265*IF(аренда!$M$41+аренда!$M$43=0,0,T$11/(аренда!$M$41+аренда!$M$43))+(операции!T$232+операции!T$315+операции!T$386+операции!T$404)*IF(отчеты!T18=0,0,T18/отчеты!T18)+S$129)</f>
        <v>0</v>
      </c>
      <c r="U167" s="176">
        <f>IF(U$1="",0,ФОТ!U$92+ФОТ!U$125+операции!U$265*IF(аренда!$M$41+аренда!$M$43=0,0,U$11/(аренда!$M$41+аренда!$M$43))+(операции!U$232+операции!U$315+операции!U$386+операции!U$404)*IF(отчеты!U18=0,0,U18/отчеты!U18)+T$129)</f>
        <v>0</v>
      </c>
      <c r="V167" s="176">
        <f>IF(V$1="",0,ФОТ!V$92+ФОТ!V$125+операции!V$265*IF(аренда!$M$41+аренда!$M$43=0,0,V$11/(аренда!$M$41+аренда!$M$43))+(операции!V$232+операции!V$315+операции!V$386+операции!V$404)*IF(отчеты!V18=0,0,V18/отчеты!V18)+U$129)</f>
        <v>0</v>
      </c>
      <c r="W167" s="176">
        <f>IF(W$1="",0,ФОТ!W$92+ФОТ!W$125+операции!W$265*IF(аренда!$M$41+аренда!$M$43=0,0,W$11/(аренда!$M$41+аренда!$M$43))+(операции!W$232+операции!W$315+операции!W$386+операции!W$404)*IF(отчеты!W18=0,0,W18/отчеты!W18)+V$129)</f>
        <v>0</v>
      </c>
      <c r="X167" s="176">
        <f>IF(X$1="",0,ФОТ!X$92+ФОТ!X$125+операции!X$265*IF(аренда!$M$41+аренда!$M$43=0,0,X$11/(аренда!$M$41+аренда!$M$43))+(операции!X$232+операции!X$315+операции!X$386+операции!X$404)*IF(отчеты!X18=0,0,X18/отчеты!X18)+W$129)</f>
        <v>0</v>
      </c>
      <c r="Y167" s="176">
        <f>IF(Y$1="",0,ФОТ!Y$92+ФОТ!Y$125+операции!Y$265*IF(аренда!$M$41+аренда!$M$43=0,0,Y$11/(аренда!$M$41+аренда!$M$43))+(операции!Y$232+операции!Y$315+операции!Y$386+операции!Y$404)*IF(отчеты!Y18=0,0,Y18/отчеты!Y18)+X$129)</f>
        <v>0</v>
      </c>
      <c r="Z167" s="176">
        <f>IF(Z$1="",0,ФОТ!Z$92+ФОТ!Z$125+операции!Z$265*IF(аренда!$M$41+аренда!$M$43=0,0,Z$11/(аренда!$M$41+аренда!$M$43))+(операции!Z$232+операции!Z$315+операции!Z$386+операции!Z$404)*IF(отчеты!Z18=0,0,Z18/отчеты!Z18)+Y$129)</f>
        <v>0</v>
      </c>
      <c r="AA167" s="176">
        <f>IF(AA$1="",0,ФОТ!AA$92+ФОТ!AA$125+операции!AA$265*IF(аренда!$M$41+аренда!$M$43=0,0,AA$11/(аренда!$M$41+аренда!$M$43))+(операции!AA$232+операции!AA$315+операции!AA$386+операции!AA$404)*IF(отчеты!AA18=0,0,AA18/отчеты!AA18)+Z$129)</f>
        <v>0</v>
      </c>
      <c r="AB167" s="3"/>
    </row>
    <row r="168" spans="1:28" s="5" customFormat="1" ht="3.9" hidden="1"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hidden="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IF(P$1="",0,ФОТ!P$92+ФОТ!P$125+операции!P$265*IF(аренда!$M$41+аренда!$M$43=0,0,P$11/(аренда!$M$41+аренда!$M$43))+(операции!P$232+операции!P$315+операции!P$386+операции!P$404)*IF(отчеты!P20=0,0,P20/отчеты!P20))</f>
        <v>0</v>
      </c>
      <c r="Q169" s="176">
        <f>IF(Q$1="",0,ФОТ!Q$92+ФОТ!Q$125+операции!Q$265*IF(аренда!$M$41+аренда!$M$43=0,0,Q$11/(аренда!$M$41+аренда!$M$43))+(операции!Q$232+операции!Q$315+операции!Q$386+операции!Q$404)*IF(отчеты!Q20=0,0,Q20/отчеты!Q20)+P$131)</f>
        <v>0</v>
      </c>
      <c r="R169" s="176">
        <f>IF(R$1="",0,ФОТ!R$92+ФОТ!R$125+операции!R$265*IF(аренда!$M$41+аренда!$M$43=0,0,R$11/(аренда!$M$41+аренда!$M$43))+(операции!R$232+операции!R$315+операции!R$386+операции!R$404)*IF(отчеты!R20=0,0,R20/отчеты!R20)+Q$131)</f>
        <v>0</v>
      </c>
      <c r="S169" s="176">
        <f>IF(S$1="",0,ФОТ!S$92+ФОТ!S$125+операции!S$265*IF(аренда!$M$41+аренда!$M$43=0,0,S$11/(аренда!$M$41+аренда!$M$43))+(операции!S$232+операции!S$315+операции!S$386+операции!S$404)*IF(отчеты!S20=0,0,S20/отчеты!S20)+R$131)</f>
        <v>0</v>
      </c>
      <c r="T169" s="176">
        <f>IF(T$1="",0,ФОТ!T$92+ФОТ!T$125+операции!T$265*IF(аренда!$M$41+аренда!$M$43=0,0,T$11/(аренда!$M$41+аренда!$M$43))+(операции!T$232+операции!T$315+операции!T$386+операции!T$404)*IF(отчеты!T20=0,0,T20/отчеты!T20)+S$131)</f>
        <v>0</v>
      </c>
      <c r="U169" s="176">
        <f>IF(U$1="",0,ФОТ!U$92+ФОТ!U$125+операции!U$265*IF(аренда!$M$41+аренда!$M$43=0,0,U$11/(аренда!$M$41+аренда!$M$43))+(операции!U$232+операции!U$315+операции!U$386+операции!U$404)*IF(отчеты!U20=0,0,U20/отчеты!U20)+T$131)</f>
        <v>0</v>
      </c>
      <c r="V169" s="176">
        <f>IF(V$1="",0,ФОТ!V$92+ФОТ!V$125+операции!V$265*IF(аренда!$M$41+аренда!$M$43=0,0,V$11/(аренда!$M$41+аренда!$M$43))+(операции!V$232+операции!V$315+операции!V$386+операции!V$404)*IF(отчеты!V20=0,0,V20/отчеты!V20)+U$131)</f>
        <v>0</v>
      </c>
      <c r="W169" s="176">
        <f>IF(W$1="",0,ФОТ!W$92+ФОТ!W$125+операции!W$265*IF(аренда!$M$41+аренда!$M$43=0,0,W$11/(аренда!$M$41+аренда!$M$43))+(операции!W$232+операции!W$315+операции!W$386+операции!W$404)*IF(отчеты!W20=0,0,W20/отчеты!W20)+V$131)</f>
        <v>0</v>
      </c>
      <c r="X169" s="176">
        <f>IF(X$1="",0,ФОТ!X$92+ФОТ!X$125+операции!X$265*IF(аренда!$M$41+аренда!$M$43=0,0,X$11/(аренда!$M$41+аренда!$M$43))+(операции!X$232+операции!X$315+операции!X$386+операции!X$404)*IF(отчеты!X20=0,0,X20/отчеты!X20)+W$131)</f>
        <v>0</v>
      </c>
      <c r="Y169" s="176">
        <f>IF(Y$1="",0,ФОТ!Y$92+ФОТ!Y$125+операции!Y$265*IF(аренда!$M$41+аренда!$M$43=0,0,Y$11/(аренда!$M$41+аренда!$M$43))+(операции!Y$232+операции!Y$315+операции!Y$386+операции!Y$404)*IF(отчеты!Y20=0,0,Y20/отчеты!Y20)+X$131)</f>
        <v>0</v>
      </c>
      <c r="Z169" s="176">
        <f>IF(Z$1="",0,ФОТ!Z$92+ФОТ!Z$125+операции!Z$265*IF(аренда!$M$41+аренда!$M$43=0,0,Z$11/(аренда!$M$41+аренда!$M$43))+(операции!Z$232+операции!Z$315+операции!Z$386+операции!Z$404)*IF(отчеты!Z20=0,0,Z20/отчеты!Z20)+Y$131)</f>
        <v>0</v>
      </c>
      <c r="AA169" s="176">
        <f>IF(AA$1="",0,ФОТ!AA$92+ФОТ!AA$125+операции!AA$265*IF(аренда!$M$41+аренда!$M$43=0,0,AA$11/(аренда!$M$41+аренда!$M$43))+(операции!AA$232+операции!AA$315+операции!AA$386+операции!AA$404)*IF(отчеты!AA20=0,0,AA20/отчеты!AA20)+Z$131)</f>
        <v>0</v>
      </c>
      <c r="AB169" s="3"/>
    </row>
    <row r="170" spans="1:28" s="5" customFormat="1" ht="3.9" hidden="1"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IF(P$1="",0,ФОТ!P$92+ФОТ!P$125+операции!P$265*IF(аренда!$M$41+аренда!$M$43=0,0,P$11/(аренда!$M$41+аренда!$M$43))+(операции!P$232+операции!P$315+операции!P$386+операции!P$404)*IF(отчеты!P22=0,0,P22/отчеты!P22))</f>
        <v>0</v>
      </c>
      <c r="Q171" s="176">
        <f>IF(Q$1="",0,ФОТ!Q$92+ФОТ!Q$125+операции!Q$265*IF(аренда!$M$41+аренда!$M$43=0,0,Q$11/(аренда!$M$41+аренда!$M$43))+(операции!Q$232+операции!Q$315+операции!Q$386+операции!Q$404)*IF(отчеты!Q22=0,0,Q22/отчеты!Q22)+P$133)</f>
        <v>0</v>
      </c>
      <c r="R171" s="176">
        <f>IF(R$1="",0,ФОТ!R$92+ФОТ!R$125+операции!R$265*IF(аренда!$M$41+аренда!$M$43=0,0,R$11/(аренда!$M$41+аренда!$M$43))+(операции!R$232+операции!R$315+операции!R$386+операции!R$404)*IF(отчеты!R22=0,0,R22/отчеты!R22)+Q$133)</f>
        <v>0</v>
      </c>
      <c r="S171" s="176">
        <f>IF(S$1="",0,ФОТ!S$92+ФОТ!S$125+операции!S$265*IF(аренда!$M$41+аренда!$M$43=0,0,S$11/(аренда!$M$41+аренда!$M$43))+(операции!S$232+операции!S$315+операции!S$386+операции!S$404)*IF(отчеты!S22=0,0,S22/отчеты!S22)+R$133)</f>
        <v>0</v>
      </c>
      <c r="T171" s="176">
        <f>IF(T$1="",0,ФОТ!T$92+ФОТ!T$125+операции!T$265*IF(аренда!$M$41+аренда!$M$43=0,0,T$11/(аренда!$M$41+аренда!$M$43))+(операции!T$232+операции!T$315+операции!T$386+операции!T$404)*IF(отчеты!T22=0,0,T22/отчеты!T22)+S$133)</f>
        <v>0</v>
      </c>
      <c r="U171" s="176">
        <f>IF(U$1="",0,ФОТ!U$92+ФОТ!U$125+операции!U$265*IF(аренда!$M$41+аренда!$M$43=0,0,U$11/(аренда!$M$41+аренда!$M$43))+(операции!U$232+операции!U$315+операции!U$386+операции!U$404)*IF(отчеты!U22=0,0,U22/отчеты!U22)+T$133)</f>
        <v>0</v>
      </c>
      <c r="V171" s="176">
        <f>IF(V$1="",0,ФОТ!V$92+ФОТ!V$125+операции!V$265*IF(аренда!$M$41+аренда!$M$43=0,0,V$11/(аренда!$M$41+аренда!$M$43))+(операции!V$232+операции!V$315+операции!V$386+операции!V$404)*IF(отчеты!V22=0,0,V22/отчеты!V22)+U$133)</f>
        <v>0</v>
      </c>
      <c r="W171" s="176">
        <f>IF(W$1="",0,ФОТ!W$92+ФОТ!W$125+операции!W$265*IF(аренда!$M$41+аренда!$M$43=0,0,W$11/(аренда!$M$41+аренда!$M$43))+(операции!W$232+операции!W$315+операции!W$386+операции!W$404)*IF(отчеты!W22=0,0,W22/отчеты!W22)+V$133)</f>
        <v>0</v>
      </c>
      <c r="X171" s="176">
        <f>IF(X$1="",0,ФОТ!X$92+ФОТ!X$125+операции!X$265*IF(аренда!$M$41+аренда!$M$43=0,0,X$11/(аренда!$M$41+аренда!$M$43))+(операции!X$232+операции!X$315+операции!X$386+операции!X$404)*IF(отчеты!X22=0,0,X22/отчеты!X22)+W$133)</f>
        <v>0</v>
      </c>
      <c r="Y171" s="176">
        <f>IF(Y$1="",0,ФОТ!Y$92+ФОТ!Y$125+операции!Y$265*IF(аренда!$M$41+аренда!$M$43=0,0,Y$11/(аренда!$M$41+аренда!$M$43))+(операции!Y$232+операции!Y$315+операции!Y$386+операции!Y$404)*IF(отчеты!Y22=0,0,Y22/отчеты!Y22)+X$133)</f>
        <v>0</v>
      </c>
      <c r="Z171" s="176">
        <f>IF(Z$1="",0,ФОТ!Z$92+ФОТ!Z$125+операции!Z$265*IF(аренда!$M$41+аренда!$M$43=0,0,Z$11/(аренда!$M$41+аренда!$M$43))+(операции!Z$232+операции!Z$315+операции!Z$386+операции!Z$404)*IF(отчеты!Z22=0,0,Z22/отчеты!Z22)+Y$133)</f>
        <v>0</v>
      </c>
      <c r="AA171" s="176">
        <f>IF(AA$1="",0,ФОТ!AA$92+ФОТ!AA$125+операции!AA$265*IF(аренда!$M$41+аренда!$M$43=0,0,AA$11/(аренда!$M$41+аренда!$M$43))+(операции!AA$232+операции!AA$315+операции!AA$386+операции!AA$404)*IF(отчеты!AA22=0,0,AA22/отчеты!AA22)+Z$133)</f>
        <v>0</v>
      </c>
      <c r="AB171" s="3"/>
    </row>
    <row r="172" spans="1:28" ht="3.9" hidden="1"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hidden="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hidden="1"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hidden="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9">IF(R$1="",0,R155-R165)</f>
        <v>0</v>
      </c>
      <c r="S175" s="179">
        <f t="shared" si="9"/>
        <v>0</v>
      </c>
      <c r="T175" s="179">
        <f t="shared" si="9"/>
        <v>0</v>
      </c>
      <c r="U175" s="179">
        <f t="shared" si="9"/>
        <v>0</v>
      </c>
      <c r="V175" s="179">
        <f t="shared" si="9"/>
        <v>0</v>
      </c>
      <c r="W175" s="179">
        <f t="shared" si="9"/>
        <v>0</v>
      </c>
      <c r="X175" s="179">
        <f t="shared" si="9"/>
        <v>0</v>
      </c>
      <c r="Y175" s="179">
        <f t="shared" si="9"/>
        <v>0</v>
      </c>
      <c r="Z175" s="179">
        <f t="shared" si="9"/>
        <v>0</v>
      </c>
      <c r="AA175" s="179">
        <f t="shared" si="9"/>
        <v>0</v>
      </c>
      <c r="AB175" s="3"/>
    </row>
    <row r="176" spans="1:28" s="5" customFormat="1" ht="3.9" hidden="1"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hidden="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10">IF(R$1="",0,R157-R167)</f>
        <v>0</v>
      </c>
      <c r="S177" s="179">
        <f t="shared" si="10"/>
        <v>0</v>
      </c>
      <c r="T177" s="179">
        <f t="shared" si="10"/>
        <v>0</v>
      </c>
      <c r="U177" s="179">
        <f t="shared" si="10"/>
        <v>0</v>
      </c>
      <c r="V177" s="179">
        <f t="shared" si="10"/>
        <v>0</v>
      </c>
      <c r="W177" s="179">
        <f t="shared" si="10"/>
        <v>0</v>
      </c>
      <c r="X177" s="179">
        <f t="shared" si="10"/>
        <v>0</v>
      </c>
      <c r="Y177" s="179">
        <f t="shared" si="10"/>
        <v>0</v>
      </c>
      <c r="Z177" s="179">
        <f t="shared" si="10"/>
        <v>0</v>
      </c>
      <c r="AA177" s="179">
        <f t="shared" si="10"/>
        <v>0</v>
      </c>
      <c r="AB177" s="3"/>
    </row>
    <row r="178" spans="1:28" s="5" customFormat="1" ht="3.9" hidden="1"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hidden="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11">IF(Q$1="",0,Q159-Q169)</f>
        <v>0</v>
      </c>
      <c r="R179" s="179">
        <f t="shared" si="11"/>
        <v>0</v>
      </c>
      <c r="S179" s="179">
        <f t="shared" si="11"/>
        <v>0</v>
      </c>
      <c r="T179" s="179">
        <f t="shared" si="11"/>
        <v>0</v>
      </c>
      <c r="U179" s="179">
        <f t="shared" si="11"/>
        <v>0</v>
      </c>
      <c r="V179" s="179">
        <f t="shared" si="11"/>
        <v>0</v>
      </c>
      <c r="W179" s="179">
        <f t="shared" si="11"/>
        <v>0</v>
      </c>
      <c r="X179" s="179">
        <f t="shared" si="11"/>
        <v>0</v>
      </c>
      <c r="Y179" s="179">
        <f t="shared" si="11"/>
        <v>0</v>
      </c>
      <c r="Z179" s="179">
        <f t="shared" si="11"/>
        <v>0</v>
      </c>
      <c r="AA179" s="179">
        <f t="shared" si="11"/>
        <v>0</v>
      </c>
      <c r="AB179" s="3"/>
    </row>
    <row r="180" spans="1:28" s="5" customFormat="1" ht="3.9" hidden="1"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12">IF(Q$1="",0,Q161-Q171)</f>
        <v>0</v>
      </c>
      <c r="R181" s="179">
        <f t="shared" si="12"/>
        <v>0</v>
      </c>
      <c r="S181" s="179">
        <f t="shared" si="12"/>
        <v>0</v>
      </c>
      <c r="T181" s="179">
        <f t="shared" si="12"/>
        <v>0</v>
      </c>
      <c r="U181" s="179">
        <f t="shared" si="12"/>
        <v>0</v>
      </c>
      <c r="V181" s="179">
        <f t="shared" si="12"/>
        <v>0</v>
      </c>
      <c r="W181" s="179">
        <f t="shared" si="12"/>
        <v>0</v>
      </c>
      <c r="X181" s="179">
        <f t="shared" si="12"/>
        <v>0</v>
      </c>
      <c r="Y181" s="179">
        <f t="shared" si="12"/>
        <v>0</v>
      </c>
      <c r="Z181" s="179">
        <f t="shared" si="12"/>
        <v>0</v>
      </c>
      <c r="AA181" s="179">
        <f t="shared" si="12"/>
        <v>0</v>
      </c>
      <c r="AB181" s="3"/>
    </row>
    <row r="182" spans="1:28" ht="3.9" hidden="1"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hidden="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hidden="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hidden="1"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hidden="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hidden="1"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hidden="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hidden="1"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hidden="1"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капитал!$J$20*IF(аренда!$M$41+аренда!$M$43=0,0,P$11/(аренда!$M$41+аренда!$M$43))+(капитал!$M$26+капитал!$M$78-(капитал!$J$87+капитал!$J$50*капитал!$J$32+капитал!$J$84)/1000)</f>
        <v>0</v>
      </c>
      <c r="N190" s="3"/>
      <c r="O190" s="3"/>
      <c r="P190" s="46"/>
      <c r="Q190" s="46"/>
      <c r="R190" s="46"/>
      <c r="S190" s="46"/>
      <c r="T190" s="46"/>
      <c r="U190" s="46"/>
      <c r="V190" s="46"/>
      <c r="W190" s="46"/>
      <c r="X190" s="46"/>
      <c r="Y190" s="46"/>
      <c r="Z190" s="46"/>
      <c r="AA190" s="46"/>
      <c r="AB190" s="3"/>
    </row>
    <row r="191" spans="1:28" ht="3.9" hidden="1"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hidden="1"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hidden="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v>
      </c>
      <c r="Q193" s="185">
        <f>IF(Q$1="",0,P193*(1+операции!Q$445))</f>
        <v>0</v>
      </c>
      <c r="R193" s="185">
        <f>IF(R$1="",0,Q193*(1+операции!R$445))</f>
        <v>0</v>
      </c>
      <c r="S193" s="185">
        <f>IF(S$1="",0,R193*(1+операции!S$445))</f>
        <v>0</v>
      </c>
      <c r="T193" s="185">
        <f>IF(T$1="",0,S193*(1+операции!T$445))</f>
        <v>0</v>
      </c>
      <c r="U193" s="185">
        <f>IF(U$1="",0,T193*(1+операции!U$445))</f>
        <v>0</v>
      </c>
      <c r="V193" s="185">
        <f>IF(V$1="",0,U193*(1+операции!V$445))</f>
        <v>0</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hidden="1"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hidden="1"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hidden="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13">IF(Q$1="",0,IF(Q$193=0,0,Q175/Q$193))</f>
        <v>0</v>
      </c>
      <c r="R196" s="179">
        <f t="shared" si="13"/>
        <v>0</v>
      </c>
      <c r="S196" s="179">
        <f t="shared" si="13"/>
        <v>0</v>
      </c>
      <c r="T196" s="179">
        <f t="shared" si="13"/>
        <v>0</v>
      </c>
      <c r="U196" s="179">
        <f t="shared" si="13"/>
        <v>0</v>
      </c>
      <c r="V196" s="179">
        <f t="shared" si="13"/>
        <v>0</v>
      </c>
      <c r="W196" s="179">
        <f t="shared" si="13"/>
        <v>0</v>
      </c>
      <c r="X196" s="179">
        <f t="shared" si="13"/>
        <v>0</v>
      </c>
      <c r="Y196" s="179">
        <f t="shared" si="13"/>
        <v>0</v>
      </c>
      <c r="Z196" s="179">
        <f t="shared" si="13"/>
        <v>0</v>
      </c>
      <c r="AA196" s="179">
        <f t="shared" si="13"/>
        <v>0</v>
      </c>
      <c r="AB196" s="3"/>
    </row>
    <row r="197" spans="1:28" s="5" customFormat="1" ht="3.9" hidden="1"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hidden="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4">IF(Q$1="",0,IF(Q$193=0,0,Q177/Q$193))</f>
        <v>0</v>
      </c>
      <c r="R198" s="179">
        <f t="shared" si="14"/>
        <v>0</v>
      </c>
      <c r="S198" s="179">
        <f t="shared" si="14"/>
        <v>0</v>
      </c>
      <c r="T198" s="179">
        <f t="shared" si="14"/>
        <v>0</v>
      </c>
      <c r="U198" s="179">
        <f t="shared" si="14"/>
        <v>0</v>
      </c>
      <c r="V198" s="179">
        <f t="shared" si="14"/>
        <v>0</v>
      </c>
      <c r="W198" s="179">
        <f t="shared" si="14"/>
        <v>0</v>
      </c>
      <c r="X198" s="179">
        <f t="shared" si="14"/>
        <v>0</v>
      </c>
      <c r="Y198" s="179">
        <f t="shared" si="14"/>
        <v>0</v>
      </c>
      <c r="Z198" s="179">
        <f t="shared" si="14"/>
        <v>0</v>
      </c>
      <c r="AA198" s="179">
        <f t="shared" si="14"/>
        <v>0</v>
      </c>
      <c r="AB198" s="3"/>
    </row>
    <row r="199" spans="1:28" s="5" customFormat="1" ht="3.9" hidden="1"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hidden="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5">IF(Q$1="",0,IF(Q$193=0,0,Q179/Q$193))</f>
        <v>0</v>
      </c>
      <c r="R200" s="179">
        <f t="shared" si="15"/>
        <v>0</v>
      </c>
      <c r="S200" s="179">
        <f t="shared" si="15"/>
        <v>0</v>
      </c>
      <c r="T200" s="179">
        <f t="shared" si="15"/>
        <v>0</v>
      </c>
      <c r="U200" s="179">
        <f t="shared" si="15"/>
        <v>0</v>
      </c>
      <c r="V200" s="179">
        <f t="shared" si="15"/>
        <v>0</v>
      </c>
      <c r="W200" s="179">
        <f t="shared" si="15"/>
        <v>0</v>
      </c>
      <c r="X200" s="179">
        <f t="shared" si="15"/>
        <v>0</v>
      </c>
      <c r="Y200" s="179">
        <f t="shared" si="15"/>
        <v>0</v>
      </c>
      <c r="Z200" s="179">
        <f t="shared" si="15"/>
        <v>0</v>
      </c>
      <c r="AA200" s="179">
        <f t="shared" si="15"/>
        <v>0</v>
      </c>
      <c r="AB200" s="3"/>
    </row>
    <row r="201" spans="1:28" s="5" customFormat="1" ht="3.9" hidden="1"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6">IF(Q$1="",0,IF(Q$193=0,0,Q181/Q$193))</f>
        <v>0</v>
      </c>
      <c r="R202" s="179">
        <f t="shared" si="16"/>
        <v>0</v>
      </c>
      <c r="S202" s="179">
        <f t="shared" si="16"/>
        <v>0</v>
      </c>
      <c r="T202" s="179">
        <f t="shared" si="16"/>
        <v>0</v>
      </c>
      <c r="U202" s="179">
        <f t="shared" si="16"/>
        <v>0</v>
      </c>
      <c r="V202" s="179">
        <f t="shared" si="16"/>
        <v>0</v>
      </c>
      <c r="W202" s="179">
        <f t="shared" si="16"/>
        <v>0</v>
      </c>
      <c r="X202" s="179">
        <f t="shared" si="16"/>
        <v>0</v>
      </c>
      <c r="Y202" s="179">
        <f t="shared" si="16"/>
        <v>0</v>
      </c>
      <c r="Z202" s="179">
        <f t="shared" si="16"/>
        <v>0</v>
      </c>
      <c r="AA202" s="179">
        <f t="shared" si="16"/>
        <v>0</v>
      </c>
      <c r="AB202" s="3"/>
    </row>
    <row r="203" spans="1:28" ht="3.9" hidden="1"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hidden="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hidden="1"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hidden="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hidden="1"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hidden="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hidden="1"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hidden="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hidden="1"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hidden="1"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hidden="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hidden="1"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hidden="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hidden="1"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hidden="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hidden="1"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hidden="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hidden="1"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hidden="1"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hidden="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hidden="1"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hidden="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hidden="1"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hidden="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hidden="1"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hidden="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hidden="1"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hidden="1"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hidden="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hidden="1"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hidden="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hidden="1"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hidden="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hidden="1"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hidden="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hidden="1"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hidden="1"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hidden="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hidden="1"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hidden="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46"/>
      <c r="Q246" s="46"/>
      <c r="R246" s="46"/>
      <c r="S246" s="46"/>
      <c r="T246" s="46"/>
      <c r="U246" s="46"/>
      <c r="V246" s="46"/>
      <c r="W246" s="46"/>
      <c r="X246" s="46"/>
      <c r="Y246" s="46"/>
      <c r="Z246" s="46"/>
      <c r="AA246" s="46"/>
      <c r="AB246" s="3"/>
    </row>
    <row r="247" spans="1:28" s="5" customFormat="1" ht="3.9" hidden="1"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hidden="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hidden="1"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hidden="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hidden="1"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hidden="1"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hidden="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hidden="1"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hidden="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t="e">
        <f>IRR(P256:AA256)</f>
        <v>#NUM!</v>
      </c>
      <c r="N256" s="3"/>
      <c r="O256" s="3"/>
      <c r="P256" s="179">
        <f>-$M$190</f>
        <v>0</v>
      </c>
      <c r="Q256" s="179">
        <f>P175</f>
        <v>0</v>
      </c>
      <c r="R256" s="179">
        <f t="shared" ref="R256:AA256" si="17">Q175</f>
        <v>0</v>
      </c>
      <c r="S256" s="179">
        <f t="shared" si="17"/>
        <v>0</v>
      </c>
      <c r="T256" s="179">
        <f t="shared" si="17"/>
        <v>0</v>
      </c>
      <c r="U256" s="179">
        <f t="shared" si="17"/>
        <v>0</v>
      </c>
      <c r="V256" s="179">
        <f t="shared" si="17"/>
        <v>0</v>
      </c>
      <c r="W256" s="179">
        <f t="shared" si="17"/>
        <v>0</v>
      </c>
      <c r="X256" s="179">
        <f t="shared" si="17"/>
        <v>0</v>
      </c>
      <c r="Y256" s="179">
        <f t="shared" si="17"/>
        <v>0</v>
      </c>
      <c r="Z256" s="179">
        <f t="shared" si="17"/>
        <v>0</v>
      </c>
      <c r="AA256" s="179">
        <f t="shared" si="17"/>
        <v>0</v>
      </c>
      <c r="AB256" s="3"/>
    </row>
    <row r="257" spans="1:28" s="5" customFormat="1" ht="3.9" hidden="1"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hidden="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t="e">
        <f>IRR(P258:AA258)</f>
        <v>#NUM!</v>
      </c>
      <c r="N258" s="3"/>
      <c r="O258" s="3"/>
      <c r="P258" s="179">
        <f>-$M$190</f>
        <v>0</v>
      </c>
      <c r="Q258" s="179">
        <f>P177</f>
        <v>0</v>
      </c>
      <c r="R258" s="179">
        <f t="shared" ref="R258:AA258" si="18">Q177</f>
        <v>0</v>
      </c>
      <c r="S258" s="179">
        <f t="shared" si="18"/>
        <v>0</v>
      </c>
      <c r="T258" s="179">
        <f t="shared" si="18"/>
        <v>0</v>
      </c>
      <c r="U258" s="179">
        <f t="shared" si="18"/>
        <v>0</v>
      </c>
      <c r="V258" s="179">
        <f t="shared" si="18"/>
        <v>0</v>
      </c>
      <c r="W258" s="179">
        <f t="shared" si="18"/>
        <v>0</v>
      </c>
      <c r="X258" s="179">
        <f t="shared" si="18"/>
        <v>0</v>
      </c>
      <c r="Y258" s="179">
        <f t="shared" si="18"/>
        <v>0</v>
      </c>
      <c r="Z258" s="179">
        <f t="shared" si="18"/>
        <v>0</v>
      </c>
      <c r="AA258" s="179">
        <f t="shared" si="18"/>
        <v>0</v>
      </c>
      <c r="AB258" s="3"/>
    </row>
    <row r="259" spans="1:28" s="5" customFormat="1" ht="3.9" hidden="1"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hidden="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t="e">
        <f>IRR(P260:AA260)</f>
        <v>#NUM!</v>
      </c>
      <c r="N260" s="3"/>
      <c r="O260" s="3"/>
      <c r="P260" s="179">
        <f>-$M$190</f>
        <v>0</v>
      </c>
      <c r="Q260" s="179">
        <f>P179</f>
        <v>0</v>
      </c>
      <c r="R260" s="179">
        <f t="shared" ref="R260:AA260" si="19">Q179</f>
        <v>0</v>
      </c>
      <c r="S260" s="179">
        <f t="shared" si="19"/>
        <v>0</v>
      </c>
      <c r="T260" s="179">
        <f t="shared" si="19"/>
        <v>0</v>
      </c>
      <c r="U260" s="179">
        <f t="shared" si="19"/>
        <v>0</v>
      </c>
      <c r="V260" s="179">
        <f t="shared" si="19"/>
        <v>0</v>
      </c>
      <c r="W260" s="179">
        <f t="shared" si="19"/>
        <v>0</v>
      </c>
      <c r="X260" s="179">
        <f t="shared" si="19"/>
        <v>0</v>
      </c>
      <c r="Y260" s="179">
        <f t="shared" si="19"/>
        <v>0</v>
      </c>
      <c r="Z260" s="179">
        <f t="shared" si="19"/>
        <v>0</v>
      </c>
      <c r="AA260" s="179">
        <f t="shared" si="19"/>
        <v>0</v>
      </c>
      <c r="AB260" s="3"/>
    </row>
    <row r="261" spans="1:28" s="5" customFormat="1" ht="3.9" hidden="1"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t="e">
        <f>IRR(P262:AA262)</f>
        <v>#NUM!</v>
      </c>
      <c r="N262" s="3"/>
      <c r="O262" s="3"/>
      <c r="P262" s="179">
        <f>-$M$190</f>
        <v>0</v>
      </c>
      <c r="Q262" s="179">
        <f>P181</f>
        <v>0</v>
      </c>
      <c r="R262" s="179">
        <f t="shared" ref="R262:AA262" si="20">Q181</f>
        <v>0</v>
      </c>
      <c r="S262" s="179">
        <f t="shared" si="20"/>
        <v>0</v>
      </c>
      <c r="T262" s="179">
        <f t="shared" si="20"/>
        <v>0</v>
      </c>
      <c r="U262" s="179">
        <f t="shared" si="20"/>
        <v>0</v>
      </c>
      <c r="V262" s="179">
        <f t="shared" si="20"/>
        <v>0</v>
      </c>
      <c r="W262" s="179">
        <f t="shared" si="20"/>
        <v>0</v>
      </c>
      <c r="X262" s="179">
        <f t="shared" si="20"/>
        <v>0</v>
      </c>
      <c r="Y262" s="179">
        <f t="shared" si="20"/>
        <v>0</v>
      </c>
      <c r="Z262" s="179">
        <f t="shared" si="20"/>
        <v>0</v>
      </c>
      <c r="AA262" s="179">
        <f t="shared" si="20"/>
        <v>0</v>
      </c>
      <c r="AB262" s="3"/>
    </row>
    <row r="263" spans="1:28" ht="3.9" hidden="1"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hidden="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hidden="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hidden="1"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hidden="1" x14ac:dyDescent="0.25">
      <c r="A267" s="149">
        <f>1</f>
        <v>1</v>
      </c>
      <c r="B267" s="131"/>
      <c r="C267" s="2"/>
      <c r="D267" s="2"/>
      <c r="E267" s="2"/>
      <c r="F267" s="2"/>
      <c r="G267" s="2"/>
      <c r="H267" s="2"/>
      <c r="I267" s="28"/>
      <c r="J267" s="2"/>
      <c r="K267" s="28"/>
      <c r="L267" s="2"/>
      <c r="M267" s="52"/>
      <c r="N267" s="2"/>
      <c r="O267" s="2"/>
      <c r="P267" s="36"/>
      <c r="Q267" s="36"/>
      <c r="R267" s="36"/>
      <c r="S267" s="36"/>
      <c r="T267" s="36"/>
      <c r="U267" s="36"/>
      <c r="V267" s="36"/>
      <c r="W267" s="36"/>
      <c r="X267" s="36"/>
      <c r="Y267" s="36"/>
      <c r="Z267" s="36"/>
      <c r="AA267" s="36"/>
      <c r="AB267" s="2"/>
    </row>
    <row r="268" spans="1:28" hidden="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idden="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idden="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hidden="1" x14ac:dyDescent="0.25">
      <c r="A271" s="149">
        <f>1</f>
        <v>1</v>
      </c>
      <c r="B271" s="131"/>
      <c r="C271" s="2"/>
      <c r="D271" s="2"/>
      <c r="E271" s="2"/>
      <c r="F271" s="2"/>
      <c r="G271" s="2"/>
      <c r="H271" s="2"/>
      <c r="I271" s="28"/>
      <c r="J271" s="2"/>
      <c r="K271" s="28"/>
      <c r="L271" s="2"/>
      <c r="M271" s="52"/>
      <c r="N271" s="2"/>
      <c r="O271" s="2"/>
      <c r="P271" s="36"/>
      <c r="Q271" s="36"/>
      <c r="R271" s="36"/>
      <c r="S271" s="36"/>
      <c r="T271" s="36"/>
      <c r="U271" s="36"/>
      <c r="V271" s="36"/>
      <c r="W271" s="36"/>
      <c r="X271" s="36"/>
      <c r="Y271" s="36"/>
      <c r="Z271" s="36"/>
      <c r="AA271" s="36"/>
      <c r="AB271" s="2"/>
    </row>
    <row r="272" spans="1:28" hidden="1" x14ac:dyDescent="0.25">
      <c r="A272" s="149">
        <f>1</f>
        <v>1</v>
      </c>
      <c r="B272" s="131"/>
      <c r="C272" s="2"/>
      <c r="D272" s="2"/>
      <c r="E272" s="2"/>
      <c r="F272" s="2"/>
      <c r="G272" s="2"/>
      <c r="H272" s="2"/>
      <c r="I272" s="28"/>
      <c r="J272" s="2"/>
      <c r="K272" s="28"/>
      <c r="L272" s="2"/>
      <c r="M272" s="52"/>
      <c r="N272" s="2"/>
      <c r="O272" s="2"/>
      <c r="P272" s="36"/>
      <c r="Q272" s="36"/>
      <c r="R272" s="36"/>
      <c r="S272" s="36"/>
      <c r="T272" s="36"/>
      <c r="U272" s="36"/>
      <c r="V272" s="36"/>
      <c r="W272" s="36"/>
      <c r="X272" s="36"/>
      <c r="Y272" s="36"/>
      <c r="Z272" s="36"/>
      <c r="AA272" s="36"/>
      <c r="AB272" s="2"/>
    </row>
    <row r="273" spans="1:28" hidden="1" x14ac:dyDescent="0.25">
      <c r="A273" s="149">
        <f>1</f>
        <v>1</v>
      </c>
      <c r="B273" s="131"/>
      <c r="C273" s="2"/>
      <c r="D273" s="2"/>
      <c r="E273" s="2"/>
      <c r="F273" s="2"/>
      <c r="G273" s="2"/>
      <c r="H273" s="2"/>
      <c r="I273" s="28"/>
      <c r="J273" s="2"/>
      <c r="K273" s="28"/>
      <c r="L273" s="2"/>
      <c r="M273" s="52"/>
      <c r="N273" s="2"/>
      <c r="O273" s="2"/>
      <c r="P273" s="36"/>
      <c r="Q273" s="36"/>
      <c r="R273" s="36"/>
      <c r="S273" s="36"/>
      <c r="T273" s="36"/>
      <c r="U273" s="36"/>
      <c r="V273" s="36"/>
      <c r="W273" s="36"/>
      <c r="X273" s="36"/>
      <c r="Y273" s="36"/>
      <c r="Z273" s="36"/>
      <c r="AA273" s="36"/>
      <c r="AB273" s="2"/>
    </row>
    <row r="274" spans="1:28" hidden="1"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hidden="1"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hidden="1" x14ac:dyDescent="0.25">
      <c r="A276" s="149">
        <f>1</f>
        <v>1</v>
      </c>
      <c r="B276" s="131"/>
      <c r="C276" s="2"/>
      <c r="D276" s="2"/>
      <c r="E276" s="2"/>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idden="1" x14ac:dyDescent="0.25">
      <c r="A277" s="149">
        <f>1</f>
        <v>1</v>
      </c>
      <c r="B277" s="131"/>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x14ac:dyDescent="0.25">
      <c r="P278" s="57"/>
      <c r="Q278" s="57"/>
      <c r="R278" s="57"/>
      <c r="S278" s="57"/>
      <c r="T278" s="57"/>
      <c r="U278" s="57"/>
      <c r="V278" s="57"/>
      <c r="W278" s="57"/>
      <c r="X278" s="57"/>
      <c r="Y278" s="57"/>
      <c r="Z278" s="57"/>
      <c r="AA278" s="57"/>
    </row>
  </sheetData>
  <autoFilter ref="A8:B277">
    <filterColumn colId="1">
      <filters>
        <filter val="УСН(6%)-ИП"/>
      </filters>
    </filterColumn>
  </autoFilter>
  <conditionalFormatting sqref="A2:XFD2 A3:B6 F3:XFD4 F5:F6 H5:XFD6 E1:XFD1 A7:XFD10 A11:D11 H11:O11 AB11:XFD11 A12:XFD1048576">
    <cfRule type="cellIs" dxfId="8538" priority="1833" operator="equal">
      <formula>0</formula>
    </cfRule>
  </conditionalFormatting>
  <conditionalFormatting sqref="P16:AA16">
    <cfRule type="expression" dxfId="8537" priority="1832">
      <formula>P$1=""</formula>
    </cfRule>
  </conditionalFormatting>
  <conditionalFormatting sqref="P18:AA18">
    <cfRule type="expression" dxfId="8536" priority="1831">
      <formula>P$1=""</formula>
    </cfRule>
  </conditionalFormatting>
  <conditionalFormatting sqref="P20:AA20">
    <cfRule type="expression" dxfId="8535" priority="1830">
      <formula>P$1=""</formula>
    </cfRule>
  </conditionalFormatting>
  <conditionalFormatting sqref="P22:AA22">
    <cfRule type="expression" dxfId="8534" priority="1829">
      <formula>P$1=""</formula>
    </cfRule>
  </conditionalFormatting>
  <conditionalFormatting sqref="P26:AA26">
    <cfRule type="expression" dxfId="8533" priority="1828">
      <formula>P$1=""</formula>
    </cfRule>
  </conditionalFormatting>
  <conditionalFormatting sqref="P28:AA28">
    <cfRule type="expression" dxfId="8532" priority="1827">
      <formula>P$1=""</formula>
    </cfRule>
  </conditionalFormatting>
  <conditionalFormatting sqref="P30:AA30">
    <cfRule type="expression" dxfId="8531" priority="1826">
      <formula>P$1=""</formula>
    </cfRule>
  </conditionalFormatting>
  <conditionalFormatting sqref="P32:AA32">
    <cfRule type="expression" dxfId="8530" priority="1825">
      <formula>P$1=""</formula>
    </cfRule>
  </conditionalFormatting>
  <conditionalFormatting sqref="P36:AA36">
    <cfRule type="expression" dxfId="8529" priority="1824">
      <formula>P$1=""</formula>
    </cfRule>
  </conditionalFormatting>
  <conditionalFormatting sqref="P38:AA38">
    <cfRule type="expression" dxfId="8528" priority="1823">
      <formula>P$1=""</formula>
    </cfRule>
  </conditionalFormatting>
  <conditionalFormatting sqref="P40:AA40">
    <cfRule type="expression" dxfId="8527" priority="1822">
      <formula>P$1=""</formula>
    </cfRule>
  </conditionalFormatting>
  <conditionalFormatting sqref="P42:AA42">
    <cfRule type="expression" dxfId="8526" priority="1821">
      <formula>P$1=""</formula>
    </cfRule>
  </conditionalFormatting>
  <conditionalFormatting sqref="P42:AA42 P40:AA40 P38:AA38">
    <cfRule type="expression" dxfId="8525" priority="1820">
      <formula>P$1=""</formula>
    </cfRule>
  </conditionalFormatting>
  <conditionalFormatting sqref="P46:AA46">
    <cfRule type="expression" dxfId="8524" priority="1819">
      <formula>P$1=""</formula>
    </cfRule>
  </conditionalFormatting>
  <conditionalFormatting sqref="P48:AA48">
    <cfRule type="expression" dxfId="8523" priority="1818">
      <formula>P$1=""</formula>
    </cfRule>
  </conditionalFormatting>
  <conditionalFormatting sqref="P50:AA50">
    <cfRule type="expression" dxfId="8522" priority="1817">
      <formula>P$1=""</formula>
    </cfRule>
  </conditionalFormatting>
  <conditionalFormatting sqref="P52:AA52">
    <cfRule type="expression" dxfId="8521" priority="1816">
      <formula>P$1=""</formula>
    </cfRule>
  </conditionalFormatting>
  <conditionalFormatting sqref="P52:AA52 P50:AA50 P48:AA48">
    <cfRule type="expression" dxfId="8520" priority="1815">
      <formula>P$1=""</formula>
    </cfRule>
  </conditionalFormatting>
  <conditionalFormatting sqref="P52:AA52 P50:AA50 P48:AA48">
    <cfRule type="expression" dxfId="8519" priority="1814">
      <formula>P$1=""</formula>
    </cfRule>
  </conditionalFormatting>
  <conditionalFormatting sqref="P56:AA56">
    <cfRule type="expression" dxfId="8518" priority="1813">
      <formula>P$1=""</formula>
    </cfRule>
  </conditionalFormatting>
  <conditionalFormatting sqref="P58:AA58">
    <cfRule type="expression" dxfId="8517" priority="1812">
      <formula>P$1=""</formula>
    </cfRule>
  </conditionalFormatting>
  <conditionalFormatting sqref="P60:AA60">
    <cfRule type="expression" dxfId="8516" priority="1811">
      <formula>P$1=""</formula>
    </cfRule>
  </conditionalFormatting>
  <conditionalFormatting sqref="P62:AA62">
    <cfRule type="expression" dxfId="8515" priority="1810">
      <formula>P$1=""</formula>
    </cfRule>
  </conditionalFormatting>
  <conditionalFormatting sqref="P62:AA62 P60:AA60 P58:AA58">
    <cfRule type="expression" dxfId="8514" priority="1809">
      <formula>P$1=""</formula>
    </cfRule>
  </conditionalFormatting>
  <conditionalFormatting sqref="P62:AA62 P60:AA60 P58:AA58">
    <cfRule type="expression" dxfId="8513" priority="1808">
      <formula>P$1=""</formula>
    </cfRule>
  </conditionalFormatting>
  <conditionalFormatting sqref="P62:AA62 P60:AA60 P58:AA58">
    <cfRule type="expression" dxfId="8512" priority="1807">
      <formula>P$1=""</formula>
    </cfRule>
  </conditionalFormatting>
  <conditionalFormatting sqref="P66:AA66">
    <cfRule type="expression" dxfId="8511" priority="1806">
      <formula>P$1=""</formula>
    </cfRule>
  </conditionalFormatting>
  <conditionalFormatting sqref="P68:AA68">
    <cfRule type="expression" dxfId="8510" priority="1805">
      <formula>P$1=""</formula>
    </cfRule>
  </conditionalFormatting>
  <conditionalFormatting sqref="P70:AA70">
    <cfRule type="expression" dxfId="8509" priority="1804">
      <formula>P$1=""</formula>
    </cfRule>
  </conditionalFormatting>
  <conditionalFormatting sqref="P72:AA72">
    <cfRule type="expression" dxfId="8508" priority="1803">
      <formula>P$1=""</formula>
    </cfRule>
  </conditionalFormatting>
  <conditionalFormatting sqref="P72:AA72 P70:AA70 P68:AA68">
    <cfRule type="expression" dxfId="8507" priority="1802">
      <formula>P$1=""</formula>
    </cfRule>
  </conditionalFormatting>
  <conditionalFormatting sqref="P72:AA72 P70:AA70 P68:AA68">
    <cfRule type="expression" dxfId="8506" priority="1801">
      <formula>P$1=""</formula>
    </cfRule>
  </conditionalFormatting>
  <conditionalFormatting sqref="P72:AA72 P70:AA70 P68:AA68">
    <cfRule type="expression" dxfId="8505" priority="1800">
      <formula>P$1=""</formula>
    </cfRule>
  </conditionalFormatting>
  <conditionalFormatting sqref="P72:AA72 P70:AA70 P68:AA68">
    <cfRule type="expression" dxfId="8504" priority="1799">
      <formula>P$1=""</formula>
    </cfRule>
  </conditionalFormatting>
  <conditionalFormatting sqref="P76:AA82">
    <cfRule type="expression" dxfId="8503" priority="1798">
      <formula>P$1=""</formula>
    </cfRule>
  </conditionalFormatting>
  <conditionalFormatting sqref="P78:AA78">
    <cfRule type="expression" dxfId="8502" priority="1797">
      <formula>P$1=""</formula>
    </cfRule>
  </conditionalFormatting>
  <conditionalFormatting sqref="P80:AA80">
    <cfRule type="expression" dxfId="8501" priority="1796">
      <formula>P$1=""</formula>
    </cfRule>
  </conditionalFormatting>
  <conditionalFormatting sqref="P82:AA82">
    <cfRule type="expression" dxfId="8500" priority="1795">
      <formula>P$1=""</formula>
    </cfRule>
  </conditionalFormatting>
  <conditionalFormatting sqref="P82:AA82 P80:AA80 P78:AA78">
    <cfRule type="expression" dxfId="8499" priority="1794">
      <formula>P$1=""</formula>
    </cfRule>
  </conditionalFormatting>
  <conditionalFormatting sqref="P82:AA82 P80:AA80 P78:AA78">
    <cfRule type="expression" dxfId="8498" priority="1793">
      <formula>P$1=""</formula>
    </cfRule>
  </conditionalFormatting>
  <conditionalFormatting sqref="P82:AA82 P80:AA80 P78:AA78">
    <cfRule type="expression" dxfId="8497" priority="1792">
      <formula>P$1=""</formula>
    </cfRule>
  </conditionalFormatting>
  <conditionalFormatting sqref="P82:AA82 P80:AA80 P78:AA78">
    <cfRule type="expression" dxfId="8496" priority="1791">
      <formula>P$1=""</formula>
    </cfRule>
  </conditionalFormatting>
  <conditionalFormatting sqref="P82:AA82 P80:AA80 P78:AA78">
    <cfRule type="expression" dxfId="8495" priority="1790">
      <formula>P$1=""</formula>
    </cfRule>
  </conditionalFormatting>
  <conditionalFormatting sqref="P85:AA85">
    <cfRule type="expression" dxfId="8494" priority="1789">
      <formula>P$1=""</formula>
    </cfRule>
  </conditionalFormatting>
  <conditionalFormatting sqref="P87:AA87">
    <cfRule type="expression" dxfId="8493" priority="1788">
      <formula>P$1=""</formula>
    </cfRule>
  </conditionalFormatting>
  <conditionalFormatting sqref="P89:AA89">
    <cfRule type="expression" dxfId="8492" priority="1787">
      <formula>P$1=""</formula>
    </cfRule>
  </conditionalFormatting>
  <conditionalFormatting sqref="P91:AA91">
    <cfRule type="expression" dxfId="8491" priority="1786">
      <formula>P$1=""</formula>
    </cfRule>
  </conditionalFormatting>
  <conditionalFormatting sqref="P91:AA91 P89:AA89 P87:AA87">
    <cfRule type="expression" dxfId="8490" priority="1785">
      <formula>P$1=""</formula>
    </cfRule>
  </conditionalFormatting>
  <conditionalFormatting sqref="P91:AA91 P89:AA89 P87:AA87">
    <cfRule type="expression" dxfId="8489" priority="1784">
      <formula>P$1=""</formula>
    </cfRule>
  </conditionalFormatting>
  <conditionalFormatting sqref="P91:AA91 P89:AA89 P87:AA87">
    <cfRule type="expression" dxfId="8488" priority="1783">
      <formula>P$1=""</formula>
    </cfRule>
  </conditionalFormatting>
  <conditionalFormatting sqref="P91:AA91 P89:AA89 P87:AA87">
    <cfRule type="expression" dxfId="8487" priority="1782">
      <formula>P$1=""</formula>
    </cfRule>
  </conditionalFormatting>
  <conditionalFormatting sqref="P95:AA95">
    <cfRule type="expression" dxfId="8486" priority="1781">
      <formula>P$1=""</formula>
    </cfRule>
  </conditionalFormatting>
  <conditionalFormatting sqref="P97:AA97">
    <cfRule type="expression" dxfId="8485" priority="1780">
      <formula>P$1=""</formula>
    </cfRule>
  </conditionalFormatting>
  <conditionalFormatting sqref="P99:AA99">
    <cfRule type="expression" dxfId="8484" priority="1779">
      <formula>P$1=""</formula>
    </cfRule>
  </conditionalFormatting>
  <conditionalFormatting sqref="P101:AA101">
    <cfRule type="expression" dxfId="8483" priority="1778">
      <formula>P$1=""</formula>
    </cfRule>
  </conditionalFormatting>
  <conditionalFormatting sqref="P101:AA101 P99:AA99 P97:AA97">
    <cfRule type="expression" dxfId="8482" priority="1777">
      <formula>P$1=""</formula>
    </cfRule>
  </conditionalFormatting>
  <conditionalFormatting sqref="P101:AA101 P99:AA99 P97:AA97">
    <cfRule type="expression" dxfId="8481" priority="1776">
      <formula>P$1=""</formula>
    </cfRule>
  </conditionalFormatting>
  <conditionalFormatting sqref="P101:AA101 P99:AA99 P97:AA97">
    <cfRule type="expression" dxfId="8480" priority="1775">
      <formula>P$1=""</formula>
    </cfRule>
  </conditionalFormatting>
  <conditionalFormatting sqref="P101:AA101 P99:AA99 P97:AA97">
    <cfRule type="expression" dxfId="8479" priority="1774">
      <formula>P$1=""</formula>
    </cfRule>
  </conditionalFormatting>
  <conditionalFormatting sqref="P101:AA101 P99:AA99 P97:AA97">
    <cfRule type="expression" dxfId="8478" priority="1773">
      <formula>P$1=""</formula>
    </cfRule>
  </conditionalFormatting>
  <conditionalFormatting sqref="P105:AA105">
    <cfRule type="expression" dxfId="8477" priority="1772">
      <formula>P$1=""</formula>
    </cfRule>
  </conditionalFormatting>
  <conditionalFormatting sqref="P107:AA107">
    <cfRule type="expression" dxfId="8476" priority="1771">
      <formula>P$1=""</formula>
    </cfRule>
  </conditionalFormatting>
  <conditionalFormatting sqref="P109:AA109">
    <cfRule type="expression" dxfId="8475" priority="1770">
      <formula>P$1=""</formula>
    </cfRule>
  </conditionalFormatting>
  <conditionalFormatting sqref="P111:AA111">
    <cfRule type="expression" dxfId="8474" priority="1769">
      <formula>P$1=""</formula>
    </cfRule>
  </conditionalFormatting>
  <conditionalFormatting sqref="P107:AA107 P109:AA109 P111:AA111">
    <cfRule type="expression" dxfId="8473" priority="1768">
      <formula>P$1=""</formula>
    </cfRule>
  </conditionalFormatting>
  <conditionalFormatting sqref="P107:AA107 P109:AA109 P111:AA111">
    <cfRule type="expression" dxfId="8472" priority="1767">
      <formula>P$1=""</formula>
    </cfRule>
  </conditionalFormatting>
  <conditionalFormatting sqref="P107:AA107 P109:AA109 P111:AA111">
    <cfRule type="expression" dxfId="8471" priority="1766">
      <formula>P$1=""</formula>
    </cfRule>
  </conditionalFormatting>
  <conditionalFormatting sqref="P107:AA107 P109:AA109 P111:AA111">
    <cfRule type="expression" dxfId="8470" priority="1765">
      <formula>P$1=""</formula>
    </cfRule>
  </conditionalFormatting>
  <conditionalFormatting sqref="P107:AA107 P109:AA109 P111:AA111">
    <cfRule type="expression" dxfId="8469" priority="1764">
      <formula>P$1=""</formula>
    </cfRule>
  </conditionalFormatting>
  <conditionalFormatting sqref="P111:AA111 P109:AA109">
    <cfRule type="expression" dxfId="8468" priority="1763">
      <formula>P$1=""</formula>
    </cfRule>
  </conditionalFormatting>
  <conditionalFormatting sqref="P117:AA117">
    <cfRule type="expression" dxfId="8467" priority="1762">
      <formula>P$1=""</formula>
    </cfRule>
  </conditionalFormatting>
  <conditionalFormatting sqref="P119:AA119">
    <cfRule type="expression" dxfId="8466" priority="1761">
      <formula>P$1=""</formula>
    </cfRule>
  </conditionalFormatting>
  <conditionalFormatting sqref="P121:AA121">
    <cfRule type="expression" dxfId="8465" priority="1760">
      <formula>P$1=""</formula>
    </cfRule>
  </conditionalFormatting>
  <conditionalFormatting sqref="P123:AA123">
    <cfRule type="expression" dxfId="8464" priority="1759">
      <formula>P$1=""</formula>
    </cfRule>
  </conditionalFormatting>
  <conditionalFormatting sqref="P119:AA119 P121:AA121 P123:AA123">
    <cfRule type="expression" dxfId="8463" priority="1758">
      <formula>P$1=""</formula>
    </cfRule>
  </conditionalFormatting>
  <conditionalFormatting sqref="P119:AA119 P121:AA121 P123:AA123">
    <cfRule type="expression" dxfId="8462" priority="1757">
      <formula>P$1=""</formula>
    </cfRule>
  </conditionalFormatting>
  <conditionalFormatting sqref="P119:AA119 P121:AA121 P123:AA123">
    <cfRule type="expression" dxfId="8461" priority="1756">
      <formula>P$1=""</formula>
    </cfRule>
  </conditionalFormatting>
  <conditionalFormatting sqref="P119:AA119 P121:AA121 P123:AA123">
    <cfRule type="expression" dxfId="8460" priority="1755">
      <formula>P$1=""</formula>
    </cfRule>
  </conditionalFormatting>
  <conditionalFormatting sqref="P119:AA119 P121:AA121 P123:AA123">
    <cfRule type="expression" dxfId="8459" priority="1754">
      <formula>P$1=""</formula>
    </cfRule>
  </conditionalFormatting>
  <conditionalFormatting sqref="P123:AA123 P121:AA121">
    <cfRule type="expression" dxfId="8458" priority="1753">
      <formula>P$1=""</formula>
    </cfRule>
  </conditionalFormatting>
  <conditionalFormatting sqref="P32:AA32 P30:AA30 P28:AA28">
    <cfRule type="expression" dxfId="8457" priority="1752">
      <formula>P$1=""</formula>
    </cfRule>
  </conditionalFormatting>
  <conditionalFormatting sqref="P119:AA119">
    <cfRule type="expression" dxfId="8456" priority="1751">
      <formula>P$1=""</formula>
    </cfRule>
  </conditionalFormatting>
  <conditionalFormatting sqref="P123:AA123 P121:AA121">
    <cfRule type="expression" dxfId="8455" priority="1750">
      <formula>P$1=""</formula>
    </cfRule>
  </conditionalFormatting>
  <conditionalFormatting sqref="P123:AA123 P121:AA121">
    <cfRule type="expression" dxfId="8454" priority="1749">
      <formula>P$1=""</formula>
    </cfRule>
  </conditionalFormatting>
  <conditionalFormatting sqref="P127:AA127">
    <cfRule type="expression" dxfId="8453" priority="1748">
      <formula>P$1=""</formula>
    </cfRule>
  </conditionalFormatting>
  <conditionalFormatting sqref="P129:AA129">
    <cfRule type="expression" dxfId="8452" priority="1747">
      <formula>P$1=""</formula>
    </cfRule>
  </conditionalFormatting>
  <conditionalFormatting sqref="P131:AA131">
    <cfRule type="expression" dxfId="8451" priority="1746">
      <formula>P$1=""</formula>
    </cfRule>
  </conditionalFormatting>
  <conditionalFormatting sqref="P133:AA133">
    <cfRule type="expression" dxfId="8450" priority="1745">
      <formula>P$1=""</formula>
    </cfRule>
  </conditionalFormatting>
  <conditionalFormatting sqref="P131:AA131 P129:AA129 P133:AA133">
    <cfRule type="expression" dxfId="8449" priority="1744">
      <formula>P$1=""</formula>
    </cfRule>
  </conditionalFormatting>
  <conditionalFormatting sqref="P131:AA131 P129:AA129 P133:AA133">
    <cfRule type="expression" dxfId="8448" priority="1743">
      <formula>P$1=""</formula>
    </cfRule>
  </conditionalFormatting>
  <conditionalFormatting sqref="P131:AA131 P129:AA129 P133:AA133">
    <cfRule type="expression" dxfId="8447" priority="1742">
      <formula>P$1=""</formula>
    </cfRule>
  </conditionalFormatting>
  <conditionalFormatting sqref="P131:AA131 P129:AA129 P133:AA133">
    <cfRule type="expression" dxfId="8446" priority="1741">
      <formula>P$1=""</formula>
    </cfRule>
  </conditionalFormatting>
  <conditionalFormatting sqref="P131:AA131 P129:AA129 P133:AA133">
    <cfRule type="expression" dxfId="8445" priority="1740">
      <formula>P$1=""</formula>
    </cfRule>
  </conditionalFormatting>
  <conditionalFormatting sqref="P131:AA131 P133:AA133">
    <cfRule type="expression" dxfId="8444" priority="1739">
      <formula>P$1=""</formula>
    </cfRule>
  </conditionalFormatting>
  <conditionalFormatting sqref="P129:AA129">
    <cfRule type="expression" dxfId="8443" priority="1738">
      <formula>P$1=""</formula>
    </cfRule>
  </conditionalFormatting>
  <conditionalFormatting sqref="P131:AA131 P133:AA133">
    <cfRule type="expression" dxfId="8442" priority="1737">
      <formula>P$1=""</formula>
    </cfRule>
  </conditionalFormatting>
  <conditionalFormatting sqref="P131:AA131 P133:AA133">
    <cfRule type="expression" dxfId="8441" priority="1736">
      <formula>P$1=""</formula>
    </cfRule>
  </conditionalFormatting>
  <conditionalFormatting sqref="P133:AA133">
    <cfRule type="expression" dxfId="8440" priority="1735">
      <formula>P$1=""</formula>
    </cfRule>
  </conditionalFormatting>
  <conditionalFormatting sqref="P133:AA133">
    <cfRule type="expression" dxfId="8439" priority="1734">
      <formula>P$1=""</formula>
    </cfRule>
  </conditionalFormatting>
  <conditionalFormatting sqref="P133:AA133">
    <cfRule type="expression" dxfId="8438" priority="1733">
      <formula>P$1=""</formula>
    </cfRule>
  </conditionalFormatting>
  <conditionalFormatting sqref="P133:AA133">
    <cfRule type="expression" dxfId="8437" priority="1732">
      <formula>P$1=""</formula>
    </cfRule>
  </conditionalFormatting>
  <conditionalFormatting sqref="P137:AA137">
    <cfRule type="expression" dxfId="8436" priority="1731">
      <formula>P$1=""</formula>
    </cfRule>
  </conditionalFormatting>
  <conditionalFormatting sqref="P139:AA139">
    <cfRule type="expression" dxfId="8435" priority="1730">
      <formula>P$1=""</formula>
    </cfRule>
  </conditionalFormatting>
  <conditionalFormatting sqref="P141:AA141">
    <cfRule type="expression" dxfId="8434" priority="1729">
      <formula>P$1=""</formula>
    </cfRule>
  </conditionalFormatting>
  <conditionalFormatting sqref="P143:AA143">
    <cfRule type="expression" dxfId="8433" priority="1728">
      <formula>P$1=""</formula>
    </cfRule>
  </conditionalFormatting>
  <conditionalFormatting sqref="P139:AA139 P141:AA141 P143:AA143">
    <cfRule type="expression" dxfId="8432" priority="1727">
      <formula>P$1=""</formula>
    </cfRule>
  </conditionalFormatting>
  <conditionalFormatting sqref="P139:AA139 P141:AA141 P143:AA143">
    <cfRule type="expression" dxfId="8431" priority="1726">
      <formula>P$1=""</formula>
    </cfRule>
  </conditionalFormatting>
  <conditionalFormatting sqref="P139:AA139 P141:AA141 P143:AA143">
    <cfRule type="expression" dxfId="8430" priority="1725">
      <formula>P$1=""</formula>
    </cfRule>
  </conditionalFormatting>
  <conditionalFormatting sqref="P139:AA139 P141:AA141 P143:AA143">
    <cfRule type="expression" dxfId="8429" priority="1724">
      <formula>P$1=""</formula>
    </cfRule>
  </conditionalFormatting>
  <conditionalFormatting sqref="P139:AA139 P141:AA141 P143:AA143">
    <cfRule type="expression" dxfId="8428" priority="1723">
      <formula>P$1=""</formula>
    </cfRule>
  </conditionalFormatting>
  <conditionalFormatting sqref="P141:AA141 P143:AA143">
    <cfRule type="expression" dxfId="8427" priority="1722">
      <formula>P$1=""</formula>
    </cfRule>
  </conditionalFormatting>
  <conditionalFormatting sqref="P139:AA139">
    <cfRule type="expression" dxfId="8426" priority="1721">
      <formula>P$1=""</formula>
    </cfRule>
  </conditionalFormatting>
  <conditionalFormatting sqref="P141:AA141 P143:AA143">
    <cfRule type="expression" dxfId="8425" priority="1720">
      <formula>P$1=""</formula>
    </cfRule>
  </conditionalFormatting>
  <conditionalFormatting sqref="P141:AA141 P143:AA143">
    <cfRule type="expression" dxfId="8424" priority="1719">
      <formula>P$1=""</formula>
    </cfRule>
  </conditionalFormatting>
  <conditionalFormatting sqref="P143:AA143">
    <cfRule type="expression" dxfId="8423" priority="1718">
      <formula>P$1=""</formula>
    </cfRule>
  </conditionalFormatting>
  <conditionalFormatting sqref="P143:AA143">
    <cfRule type="expression" dxfId="8422" priority="1717">
      <formula>P$1=""</formula>
    </cfRule>
  </conditionalFormatting>
  <conditionalFormatting sqref="P143:AA143">
    <cfRule type="expression" dxfId="8421" priority="1716">
      <formula>P$1=""</formula>
    </cfRule>
  </conditionalFormatting>
  <conditionalFormatting sqref="P143:AA143">
    <cfRule type="expression" dxfId="8420" priority="1715">
      <formula>P$1=""</formula>
    </cfRule>
  </conditionalFormatting>
  <conditionalFormatting sqref="P137:AA137">
    <cfRule type="expression" dxfId="8419" priority="1714">
      <formula>P$1=""</formula>
    </cfRule>
  </conditionalFormatting>
  <conditionalFormatting sqref="P137:AA137">
    <cfRule type="expression" dxfId="8418" priority="1713">
      <formula>P$1=""</formula>
    </cfRule>
  </conditionalFormatting>
  <conditionalFormatting sqref="P137:AA137">
    <cfRule type="expression" dxfId="8417" priority="1712">
      <formula>P$1=""</formula>
    </cfRule>
  </conditionalFormatting>
  <conditionalFormatting sqref="P137:AA137">
    <cfRule type="expression" dxfId="8416" priority="1711">
      <formula>P$1=""</formula>
    </cfRule>
  </conditionalFormatting>
  <conditionalFormatting sqref="P137:AA137">
    <cfRule type="expression" dxfId="8415" priority="1710">
      <formula>P$1=""</formula>
    </cfRule>
  </conditionalFormatting>
  <conditionalFormatting sqref="P137:AA137">
    <cfRule type="expression" dxfId="8414" priority="1709">
      <formula>P$1=""</formula>
    </cfRule>
  </conditionalFormatting>
  <conditionalFormatting sqref="P137:AA137">
    <cfRule type="expression" dxfId="8413" priority="1708">
      <formula>P$1=""</formula>
    </cfRule>
  </conditionalFormatting>
  <conditionalFormatting sqref="P143:AA143 P141:AA141">
    <cfRule type="expression" dxfId="8412" priority="1707">
      <formula>P$1=""</formula>
    </cfRule>
  </conditionalFormatting>
  <conditionalFormatting sqref="P143:AA143 P141:AA141">
    <cfRule type="expression" dxfId="8411" priority="1706">
      <formula>P$1=""</formula>
    </cfRule>
  </conditionalFormatting>
  <conditionalFormatting sqref="P155:AA155">
    <cfRule type="expression" dxfId="8410" priority="1705">
      <formula>P$1=""</formula>
    </cfRule>
  </conditionalFormatting>
  <conditionalFormatting sqref="P157:AA157">
    <cfRule type="expression" dxfId="8409" priority="1704">
      <formula>P$1=""</formula>
    </cfRule>
  </conditionalFormatting>
  <conditionalFormatting sqref="P159:AA159">
    <cfRule type="expression" dxfId="8408" priority="1703">
      <formula>P$1=""</formula>
    </cfRule>
  </conditionalFormatting>
  <conditionalFormatting sqref="P161:AA161">
    <cfRule type="expression" dxfId="8407" priority="1702">
      <formula>P$1=""</formula>
    </cfRule>
  </conditionalFormatting>
  <conditionalFormatting sqref="P157:AA157 P159:AA159 P161:AA161">
    <cfRule type="expression" dxfId="8406" priority="1701">
      <formula>P$1=""</formula>
    </cfRule>
  </conditionalFormatting>
  <conditionalFormatting sqref="P157:AA157 P159:AA159 P161:AA161">
    <cfRule type="expression" dxfId="8405" priority="1700">
      <formula>P$1=""</formula>
    </cfRule>
  </conditionalFormatting>
  <conditionalFormatting sqref="P157:AA157 P159:AA159 P161:AA161">
    <cfRule type="expression" dxfId="8404" priority="1699">
      <formula>P$1=""</formula>
    </cfRule>
  </conditionalFormatting>
  <conditionalFormatting sqref="P157:AA157 P159:AA159 P161:AA161">
    <cfRule type="expression" dxfId="8403" priority="1698">
      <formula>P$1=""</formula>
    </cfRule>
  </conditionalFormatting>
  <conditionalFormatting sqref="P157:AA157 P159:AA159 P161:AA161">
    <cfRule type="expression" dxfId="8402" priority="1697">
      <formula>P$1=""</formula>
    </cfRule>
  </conditionalFormatting>
  <conditionalFormatting sqref="P159:AA159 P161:AA161">
    <cfRule type="expression" dxfId="8401" priority="1696">
      <formula>P$1=""</formula>
    </cfRule>
  </conditionalFormatting>
  <conditionalFormatting sqref="P157:AA157">
    <cfRule type="expression" dxfId="8400" priority="1695">
      <formula>P$1=""</formula>
    </cfRule>
  </conditionalFormatting>
  <conditionalFormatting sqref="P159:AA159 P161:AA161">
    <cfRule type="expression" dxfId="8399" priority="1694">
      <formula>P$1=""</formula>
    </cfRule>
  </conditionalFormatting>
  <conditionalFormatting sqref="P159:AA159 P161:AA161">
    <cfRule type="expression" dxfId="8398" priority="1693">
      <formula>P$1=""</formula>
    </cfRule>
  </conditionalFormatting>
  <conditionalFormatting sqref="P161:AA161">
    <cfRule type="expression" dxfId="8397" priority="1692">
      <formula>P$1=""</formula>
    </cfRule>
  </conditionalFormatting>
  <conditionalFormatting sqref="P161:AA161">
    <cfRule type="expression" dxfId="8396" priority="1691">
      <formula>P$1=""</formula>
    </cfRule>
  </conditionalFormatting>
  <conditionalFormatting sqref="P161:AA161">
    <cfRule type="expression" dxfId="8395" priority="1690">
      <formula>P$1=""</formula>
    </cfRule>
  </conditionalFormatting>
  <conditionalFormatting sqref="P161:AA161">
    <cfRule type="expression" dxfId="8394" priority="1689">
      <formula>P$1=""</formula>
    </cfRule>
  </conditionalFormatting>
  <conditionalFormatting sqref="P155:AA155">
    <cfRule type="expression" dxfId="8393" priority="1688">
      <formula>P$1=""</formula>
    </cfRule>
  </conditionalFormatting>
  <conditionalFormatting sqref="P155:AA155">
    <cfRule type="expression" dxfId="8392" priority="1687">
      <formula>P$1=""</formula>
    </cfRule>
  </conditionalFormatting>
  <conditionalFormatting sqref="P155:AA155">
    <cfRule type="expression" dxfId="8391" priority="1686">
      <formula>P$1=""</formula>
    </cfRule>
  </conditionalFormatting>
  <conditionalFormatting sqref="P155:AA155">
    <cfRule type="expression" dxfId="8390" priority="1685">
      <formula>P$1=""</formula>
    </cfRule>
  </conditionalFormatting>
  <conditionalFormatting sqref="P155:AA155">
    <cfRule type="expression" dxfId="8389" priority="1684">
      <formula>P$1=""</formula>
    </cfRule>
  </conditionalFormatting>
  <conditionalFormatting sqref="P155:AA155">
    <cfRule type="expression" dxfId="8388" priority="1683">
      <formula>P$1=""</formula>
    </cfRule>
  </conditionalFormatting>
  <conditionalFormatting sqref="P155:AA155">
    <cfRule type="expression" dxfId="8387" priority="1682">
      <formula>P$1=""</formula>
    </cfRule>
  </conditionalFormatting>
  <conditionalFormatting sqref="P161:AA161 P159:AA159">
    <cfRule type="expression" dxfId="8386" priority="1681">
      <formula>P$1=""</formula>
    </cfRule>
  </conditionalFormatting>
  <conditionalFormatting sqref="P161:AA161 P159:AA159">
    <cfRule type="expression" dxfId="8385" priority="1680">
      <formula>P$1=""</formula>
    </cfRule>
  </conditionalFormatting>
  <conditionalFormatting sqref="P161:AA161 P159:AA159">
    <cfRule type="expression" dxfId="8384" priority="1679">
      <formula>P$1=""</formula>
    </cfRule>
  </conditionalFormatting>
  <conditionalFormatting sqref="P161:AA161 P159:AA159">
    <cfRule type="expression" dxfId="8383" priority="1678">
      <formula>P$1=""</formula>
    </cfRule>
  </conditionalFormatting>
  <conditionalFormatting sqref="P165:AA165">
    <cfRule type="expression" dxfId="8382" priority="1677">
      <formula>P$1=""</formula>
    </cfRule>
  </conditionalFormatting>
  <conditionalFormatting sqref="P167:AA167">
    <cfRule type="expression" dxfId="8381" priority="1676">
      <formula>P$1=""</formula>
    </cfRule>
  </conditionalFormatting>
  <conditionalFormatting sqref="P169:AA169">
    <cfRule type="expression" dxfId="8380" priority="1675">
      <formula>P$1=""</formula>
    </cfRule>
  </conditionalFormatting>
  <conditionalFormatting sqref="P171:AA171">
    <cfRule type="expression" dxfId="8379" priority="1674">
      <formula>P$1=""</formula>
    </cfRule>
  </conditionalFormatting>
  <conditionalFormatting sqref="P167:AA167 P169:AA169 P171:AA171">
    <cfRule type="expression" dxfId="8378" priority="1673">
      <formula>P$1=""</formula>
    </cfRule>
  </conditionalFormatting>
  <conditionalFormatting sqref="P167:AA167 P169:AA169 P171:AA171">
    <cfRule type="expression" dxfId="8377" priority="1672">
      <formula>P$1=""</formula>
    </cfRule>
  </conditionalFormatting>
  <conditionalFormatting sqref="P167:AA167 P169:AA169 P171:AA171">
    <cfRule type="expression" dxfId="8376" priority="1671">
      <formula>P$1=""</formula>
    </cfRule>
  </conditionalFormatting>
  <conditionalFormatting sqref="P167:AA167 P169:AA169 P171:AA171">
    <cfRule type="expression" dxfId="8375" priority="1670">
      <formula>P$1=""</formula>
    </cfRule>
  </conditionalFormatting>
  <conditionalFormatting sqref="P167:AA167 P169:AA169 P171:AA171">
    <cfRule type="expression" dxfId="8374" priority="1669">
      <formula>P$1=""</formula>
    </cfRule>
  </conditionalFormatting>
  <conditionalFormatting sqref="P169:AA169 P171:AA171">
    <cfRule type="expression" dxfId="8373" priority="1668">
      <formula>P$1=""</formula>
    </cfRule>
  </conditionalFormatting>
  <conditionalFormatting sqref="P167:AA167">
    <cfRule type="expression" dxfId="8372" priority="1667">
      <formula>P$1=""</formula>
    </cfRule>
  </conditionalFormatting>
  <conditionalFormatting sqref="P169:AA169 P171:AA171">
    <cfRule type="expression" dxfId="8371" priority="1666">
      <formula>P$1=""</formula>
    </cfRule>
  </conditionalFormatting>
  <conditionalFormatting sqref="P169:AA169 P171:AA171">
    <cfRule type="expression" dxfId="8370" priority="1665">
      <formula>P$1=""</formula>
    </cfRule>
  </conditionalFormatting>
  <conditionalFormatting sqref="P171:AA171">
    <cfRule type="expression" dxfId="8369" priority="1664">
      <formula>P$1=""</formula>
    </cfRule>
  </conditionalFormatting>
  <conditionalFormatting sqref="P171:AA171">
    <cfRule type="expression" dxfId="8368" priority="1663">
      <formula>P$1=""</formula>
    </cfRule>
  </conditionalFormatting>
  <conditionalFormatting sqref="P171:AA171">
    <cfRule type="expression" dxfId="8367" priority="1662">
      <formula>P$1=""</formula>
    </cfRule>
  </conditionalFormatting>
  <conditionalFormatting sqref="P171:AA171">
    <cfRule type="expression" dxfId="8366" priority="1661">
      <formula>P$1=""</formula>
    </cfRule>
  </conditionalFormatting>
  <conditionalFormatting sqref="P165:AA165">
    <cfRule type="expression" dxfId="8365" priority="1660">
      <formula>P$1=""</formula>
    </cfRule>
  </conditionalFormatting>
  <conditionalFormatting sqref="P165:AA165">
    <cfRule type="expression" dxfId="8364" priority="1659">
      <formula>P$1=""</formula>
    </cfRule>
  </conditionalFormatting>
  <conditionalFormatting sqref="P165:AA165">
    <cfRule type="expression" dxfId="8363" priority="1658">
      <formula>P$1=""</formula>
    </cfRule>
  </conditionalFormatting>
  <conditionalFormatting sqref="P165:AA165">
    <cfRule type="expression" dxfId="8362" priority="1657">
      <formula>P$1=""</formula>
    </cfRule>
  </conditionalFormatting>
  <conditionalFormatting sqref="P165:AA165">
    <cfRule type="expression" dxfId="8361" priority="1656">
      <formula>P$1=""</formula>
    </cfRule>
  </conditionalFormatting>
  <conditionalFormatting sqref="P165:AA165">
    <cfRule type="expression" dxfId="8360" priority="1655">
      <formula>P$1=""</formula>
    </cfRule>
  </conditionalFormatting>
  <conditionalFormatting sqref="P165:AA165">
    <cfRule type="expression" dxfId="8359" priority="1654">
      <formula>P$1=""</formula>
    </cfRule>
  </conditionalFormatting>
  <conditionalFormatting sqref="P169:AA169 P171:AA171">
    <cfRule type="expression" dxfId="8358" priority="1653">
      <formula>P$1=""</formula>
    </cfRule>
  </conditionalFormatting>
  <conditionalFormatting sqref="P169:AA169 P171:AA171">
    <cfRule type="expression" dxfId="8357" priority="1652">
      <formula>P$1=""</formula>
    </cfRule>
  </conditionalFormatting>
  <conditionalFormatting sqref="P169:AA169 P171:AA171">
    <cfRule type="expression" dxfId="8356" priority="1651">
      <formula>P$1=""</formula>
    </cfRule>
  </conditionalFormatting>
  <conditionalFormatting sqref="P169:AA169 P171:AA171">
    <cfRule type="expression" dxfId="8355" priority="1650">
      <formula>P$1=""</formula>
    </cfRule>
  </conditionalFormatting>
  <conditionalFormatting sqref="P171:AA171 P169:AA169 P167:AA167">
    <cfRule type="expression" dxfId="8354" priority="1649">
      <formula>P$1=""</formula>
    </cfRule>
  </conditionalFormatting>
  <conditionalFormatting sqref="P171:AA171 P169:AA169 P167:AA167">
    <cfRule type="expression" dxfId="8353" priority="1648">
      <formula>P$1=""</formula>
    </cfRule>
  </conditionalFormatting>
  <conditionalFormatting sqref="P171:AA171 P169:AA169 P167:AA167">
    <cfRule type="expression" dxfId="8352" priority="1647">
      <formula>P$1=""</formula>
    </cfRule>
  </conditionalFormatting>
  <conditionalFormatting sqref="P171:AA171 P169:AA169 P167:AA167">
    <cfRule type="expression" dxfId="8351" priority="1646">
      <formula>P$1=""</formula>
    </cfRule>
  </conditionalFormatting>
  <conditionalFormatting sqref="P171:AA171 P169:AA169 P167:AA167">
    <cfRule type="expression" dxfId="8350" priority="1645">
      <formula>P$1=""</formula>
    </cfRule>
  </conditionalFormatting>
  <conditionalFormatting sqref="P171:AA171 P169:AA169 P167:AA167">
    <cfRule type="expression" dxfId="8349" priority="1644">
      <formula>P$1=""</formula>
    </cfRule>
  </conditionalFormatting>
  <conditionalFormatting sqref="P171:AA171 P169:AA169 P167:AA167">
    <cfRule type="expression" dxfId="8348" priority="1643">
      <formula>P$1=""</formula>
    </cfRule>
  </conditionalFormatting>
  <conditionalFormatting sqref="P171:AA171 P169:AA169 P167:AA167">
    <cfRule type="expression" dxfId="8347" priority="1642">
      <formula>P$1=""</formula>
    </cfRule>
  </conditionalFormatting>
  <conditionalFormatting sqref="Q167:AA167">
    <cfRule type="expression" dxfId="8346" priority="1641">
      <formula>Q$1=""</formula>
    </cfRule>
  </conditionalFormatting>
  <conditionalFormatting sqref="Q167:AA167">
    <cfRule type="expression" dxfId="8345" priority="1640">
      <formula>Q$1=""</formula>
    </cfRule>
  </conditionalFormatting>
  <conditionalFormatting sqref="Q167:AA167">
    <cfRule type="expression" dxfId="8344" priority="1639">
      <formula>Q$1=""</formula>
    </cfRule>
  </conditionalFormatting>
  <conditionalFormatting sqref="Q167:AA167">
    <cfRule type="expression" dxfId="8343" priority="1638">
      <formula>Q$1=""</formula>
    </cfRule>
  </conditionalFormatting>
  <conditionalFormatting sqref="Q167:AA167">
    <cfRule type="expression" dxfId="8342" priority="1637">
      <formula>Q$1=""</formula>
    </cfRule>
  </conditionalFormatting>
  <conditionalFormatting sqref="Q167:AA167">
    <cfRule type="expression" dxfId="8341" priority="1636">
      <formula>Q$1=""</formula>
    </cfRule>
  </conditionalFormatting>
  <conditionalFormatting sqref="Q167:AA167">
    <cfRule type="expression" dxfId="8340" priority="1635">
      <formula>Q$1=""</formula>
    </cfRule>
  </conditionalFormatting>
  <conditionalFormatting sqref="Q167:AA167">
    <cfRule type="expression" dxfId="8339" priority="1634">
      <formula>Q$1=""</formula>
    </cfRule>
  </conditionalFormatting>
  <conditionalFormatting sqref="Q169:AA169 Q171:AA171">
    <cfRule type="expression" dxfId="8338" priority="1633">
      <formula>Q$1=""</formula>
    </cfRule>
  </conditionalFormatting>
  <conditionalFormatting sqref="Q169:AA169 Q171:AA171">
    <cfRule type="expression" dxfId="8337" priority="1632">
      <formula>Q$1=""</formula>
    </cfRule>
  </conditionalFormatting>
  <conditionalFormatting sqref="Q169:AA169 Q171:AA171">
    <cfRule type="expression" dxfId="8336" priority="1631">
      <formula>Q$1=""</formula>
    </cfRule>
  </conditionalFormatting>
  <conditionalFormatting sqref="Q169:AA169 Q171:AA171">
    <cfRule type="expression" dxfId="8335" priority="1630">
      <formula>Q$1=""</formula>
    </cfRule>
  </conditionalFormatting>
  <conditionalFormatting sqref="Q169:AA169 Q171:AA171">
    <cfRule type="expression" dxfId="8334" priority="1629">
      <formula>Q$1=""</formula>
    </cfRule>
  </conditionalFormatting>
  <conditionalFormatting sqref="Q169:AA169 Q171:AA171">
    <cfRule type="expression" dxfId="8333" priority="1628">
      <formula>Q$1=""</formula>
    </cfRule>
  </conditionalFormatting>
  <conditionalFormatting sqref="Q169:AA169 Q171:AA171">
    <cfRule type="expression" dxfId="8332" priority="1627">
      <formula>Q$1=""</formula>
    </cfRule>
  </conditionalFormatting>
  <conditionalFormatting sqref="Q169:AA169 Q171:AA171">
    <cfRule type="expression" dxfId="8331" priority="1626">
      <formula>Q$1=""</formula>
    </cfRule>
  </conditionalFormatting>
  <conditionalFormatting sqref="Q169:AA169 Q171:AA171">
    <cfRule type="expression" dxfId="8330" priority="1625">
      <formula>Q$1=""</formula>
    </cfRule>
  </conditionalFormatting>
  <conditionalFormatting sqref="Q169:AA169 Q171:AA171">
    <cfRule type="expression" dxfId="8329" priority="1624">
      <formula>Q$1=""</formula>
    </cfRule>
  </conditionalFormatting>
  <conditionalFormatting sqref="P175:AA175">
    <cfRule type="expression" dxfId="8328" priority="1623">
      <formula>P$1=""</formula>
    </cfRule>
  </conditionalFormatting>
  <conditionalFormatting sqref="P177:AA177">
    <cfRule type="expression" dxfId="8327" priority="1622">
      <formula>P$1=""</formula>
    </cfRule>
  </conditionalFormatting>
  <conditionalFormatting sqref="P179:AA179">
    <cfRule type="expression" dxfId="8326" priority="1621">
      <formula>P$1=""</formula>
    </cfRule>
  </conditionalFormatting>
  <conditionalFormatting sqref="P181:AA181">
    <cfRule type="expression" dxfId="8325" priority="1620">
      <formula>P$1=""</formula>
    </cfRule>
  </conditionalFormatting>
  <conditionalFormatting sqref="P177:AA177 P179:AA179 P181:AA181">
    <cfRule type="expression" dxfId="8324" priority="1619">
      <formula>P$1=""</formula>
    </cfRule>
  </conditionalFormatting>
  <conditionalFormatting sqref="P177:AA177 P179:AA179 P181:AA181">
    <cfRule type="expression" dxfId="8323" priority="1618">
      <formula>P$1=""</formula>
    </cfRule>
  </conditionalFormatting>
  <conditionalFormatting sqref="P177:AA177 P179:AA179 P181:AA181">
    <cfRule type="expression" dxfId="8322" priority="1617">
      <formula>P$1=""</formula>
    </cfRule>
  </conditionalFormatting>
  <conditionalFormatting sqref="P177:AA177 P179:AA179 P181:AA181">
    <cfRule type="expression" dxfId="8321" priority="1616">
      <formula>P$1=""</formula>
    </cfRule>
  </conditionalFormatting>
  <conditionalFormatting sqref="P177:AA177 P179:AA179 P181:AA181">
    <cfRule type="expression" dxfId="8320" priority="1615">
      <formula>P$1=""</formula>
    </cfRule>
  </conditionalFormatting>
  <conditionalFormatting sqref="P179:AA179 P181:AA181">
    <cfRule type="expression" dxfId="8319" priority="1614">
      <formula>P$1=""</formula>
    </cfRule>
  </conditionalFormatting>
  <conditionalFormatting sqref="P177:AA177">
    <cfRule type="expression" dxfId="8318" priority="1613">
      <formula>P$1=""</formula>
    </cfRule>
  </conditionalFormatting>
  <conditionalFormatting sqref="P179:AA179 P181:AA181">
    <cfRule type="expression" dxfId="8317" priority="1612">
      <formula>P$1=""</formula>
    </cfRule>
  </conditionalFormatting>
  <conditionalFormatting sqref="P179:AA179 P181:AA181">
    <cfRule type="expression" dxfId="8316" priority="1611">
      <formula>P$1=""</formula>
    </cfRule>
  </conditionalFormatting>
  <conditionalFormatting sqref="P181:AA181">
    <cfRule type="expression" dxfId="8315" priority="1610">
      <formula>P$1=""</formula>
    </cfRule>
  </conditionalFormatting>
  <conditionalFormatting sqref="P181:AA181">
    <cfRule type="expression" dxfId="8314" priority="1609">
      <formula>P$1=""</formula>
    </cfRule>
  </conditionalFormatting>
  <conditionalFormatting sqref="P181:AA181">
    <cfRule type="expression" dxfId="8313" priority="1608">
      <formula>P$1=""</formula>
    </cfRule>
  </conditionalFormatting>
  <conditionalFormatting sqref="P181:AA181">
    <cfRule type="expression" dxfId="8312" priority="1607">
      <formula>P$1=""</formula>
    </cfRule>
  </conditionalFormatting>
  <conditionalFormatting sqref="P175:AA175">
    <cfRule type="expression" dxfId="8311" priority="1606">
      <formula>P$1=""</formula>
    </cfRule>
  </conditionalFormatting>
  <conditionalFormatting sqref="P175:AA175">
    <cfRule type="expression" dxfId="8310" priority="1605">
      <formula>P$1=""</formula>
    </cfRule>
  </conditionalFormatting>
  <conditionalFormatting sqref="P175:AA175">
    <cfRule type="expression" dxfId="8309" priority="1604">
      <formula>P$1=""</formula>
    </cfRule>
  </conditionalFormatting>
  <conditionalFormatting sqref="P175:AA175">
    <cfRule type="expression" dxfId="8308" priority="1603">
      <formula>P$1=""</formula>
    </cfRule>
  </conditionalFormatting>
  <conditionalFormatting sqref="P175:AA175">
    <cfRule type="expression" dxfId="8307" priority="1602">
      <formula>P$1=""</formula>
    </cfRule>
  </conditionalFormatting>
  <conditionalFormatting sqref="P175:AA175">
    <cfRule type="expression" dxfId="8306" priority="1601">
      <formula>P$1=""</formula>
    </cfRule>
  </conditionalFormatting>
  <conditionalFormatting sqref="P175:AA175">
    <cfRule type="expression" dxfId="8305" priority="1600">
      <formula>P$1=""</formula>
    </cfRule>
  </conditionalFormatting>
  <conditionalFormatting sqref="P179:AA179 P181:AA181">
    <cfRule type="expression" dxfId="8304" priority="1599">
      <formula>P$1=""</formula>
    </cfRule>
  </conditionalFormatting>
  <conditionalFormatting sqref="P179:AA179 P181:AA181">
    <cfRule type="expression" dxfId="8303" priority="1598">
      <formula>P$1=""</formula>
    </cfRule>
  </conditionalFormatting>
  <conditionalFormatting sqref="P179:AA179 P181:AA181">
    <cfRule type="expression" dxfId="8302" priority="1597">
      <formula>P$1=""</formula>
    </cfRule>
  </conditionalFormatting>
  <conditionalFormatting sqref="P179:AA179 P181:AA181">
    <cfRule type="expression" dxfId="8301" priority="1596">
      <formula>P$1=""</formula>
    </cfRule>
  </conditionalFormatting>
  <conditionalFormatting sqref="P177:AA177 P179:AA179 P181:AA181">
    <cfRule type="expression" dxfId="8300" priority="1595">
      <formula>P$1=""</formula>
    </cfRule>
  </conditionalFormatting>
  <conditionalFormatting sqref="P177:AA177 P179:AA179 P181:AA181">
    <cfRule type="expression" dxfId="8299" priority="1594">
      <formula>P$1=""</formula>
    </cfRule>
  </conditionalFormatting>
  <conditionalFormatting sqref="P177:AA177 P179:AA179 P181:AA181">
    <cfRule type="expression" dxfId="8298" priority="1593">
      <formula>P$1=""</formula>
    </cfRule>
  </conditionalFormatting>
  <conditionalFormatting sqref="P177:AA177 P179:AA179 P181:AA181">
    <cfRule type="expression" dxfId="8297" priority="1592">
      <formula>P$1=""</formula>
    </cfRule>
  </conditionalFormatting>
  <conditionalFormatting sqref="P177:AA177 P179:AA179 P181:AA181">
    <cfRule type="expression" dxfId="8296" priority="1591">
      <formula>P$1=""</formula>
    </cfRule>
  </conditionalFormatting>
  <conditionalFormatting sqref="P177:AA177 P179:AA179 P181:AA181">
    <cfRule type="expression" dxfId="8295" priority="1590">
      <formula>P$1=""</formula>
    </cfRule>
  </conditionalFormatting>
  <conditionalFormatting sqref="P177:AA177 P179:AA179 P181:AA181">
    <cfRule type="expression" dxfId="8294" priority="1589">
      <formula>P$1=""</formula>
    </cfRule>
  </conditionalFormatting>
  <conditionalFormatting sqref="P177:AA177 P179:AA179 P181:AA181">
    <cfRule type="expression" dxfId="8293" priority="1588">
      <formula>P$1=""</formula>
    </cfRule>
  </conditionalFormatting>
  <conditionalFormatting sqref="Q177:AA177">
    <cfRule type="expression" dxfId="8292" priority="1587">
      <formula>Q$1=""</formula>
    </cfRule>
  </conditionalFormatting>
  <conditionalFormatting sqref="Q177:AA177">
    <cfRule type="expression" dxfId="8291" priority="1586">
      <formula>Q$1=""</formula>
    </cfRule>
  </conditionalFormatting>
  <conditionalFormatting sqref="Q177:AA177">
    <cfRule type="expression" dxfId="8290" priority="1585">
      <formula>Q$1=""</formula>
    </cfRule>
  </conditionalFormatting>
  <conditionalFormatting sqref="Q177:AA177">
    <cfRule type="expression" dxfId="8289" priority="1584">
      <formula>Q$1=""</formula>
    </cfRule>
  </conditionalFormatting>
  <conditionalFormatting sqref="Q177:AA177">
    <cfRule type="expression" dxfId="8288" priority="1583">
      <formula>Q$1=""</formula>
    </cfRule>
  </conditionalFormatting>
  <conditionalFormatting sqref="Q177:AA177">
    <cfRule type="expression" dxfId="8287" priority="1582">
      <formula>Q$1=""</formula>
    </cfRule>
  </conditionalFormatting>
  <conditionalFormatting sqref="Q177:AA177">
    <cfRule type="expression" dxfId="8286" priority="1581">
      <formula>Q$1=""</formula>
    </cfRule>
  </conditionalFormatting>
  <conditionalFormatting sqref="Q177:AA177">
    <cfRule type="expression" dxfId="8285" priority="1580">
      <formula>Q$1=""</formula>
    </cfRule>
  </conditionalFormatting>
  <conditionalFormatting sqref="Q179:AA179 Q181:AA181">
    <cfRule type="expression" dxfId="8284" priority="1579">
      <formula>Q$1=""</formula>
    </cfRule>
  </conditionalFormatting>
  <conditionalFormatting sqref="Q179:AA179 Q181:AA181">
    <cfRule type="expression" dxfId="8283" priority="1578">
      <formula>Q$1=""</formula>
    </cfRule>
  </conditionalFormatting>
  <conditionalFormatting sqref="Q179:AA179 Q181:AA181">
    <cfRule type="expression" dxfId="8282" priority="1577">
      <formula>Q$1=""</formula>
    </cfRule>
  </conditionalFormatting>
  <conditionalFormatting sqref="Q179:AA179 Q181:AA181">
    <cfRule type="expression" dxfId="8281" priority="1576">
      <formula>Q$1=""</formula>
    </cfRule>
  </conditionalFormatting>
  <conditionalFormatting sqref="Q179:AA179 Q181:AA181">
    <cfRule type="expression" dxfId="8280" priority="1575">
      <formula>Q$1=""</formula>
    </cfRule>
  </conditionalFormatting>
  <conditionalFormatting sqref="Q179:AA179 Q181:AA181">
    <cfRule type="expression" dxfId="8279" priority="1574">
      <formula>Q$1=""</formula>
    </cfRule>
  </conditionalFormatting>
  <conditionalFormatting sqref="Q179:AA179 Q181:AA181">
    <cfRule type="expression" dxfId="8278" priority="1573">
      <formula>Q$1=""</formula>
    </cfRule>
  </conditionalFormatting>
  <conditionalFormatting sqref="Q179:AA179 Q181:AA181">
    <cfRule type="expression" dxfId="8277" priority="1572">
      <formula>Q$1=""</formula>
    </cfRule>
  </conditionalFormatting>
  <conditionalFormatting sqref="Q179:AA179 Q181:AA181">
    <cfRule type="expression" dxfId="8276" priority="1571">
      <formula>Q$1=""</formula>
    </cfRule>
  </conditionalFormatting>
  <conditionalFormatting sqref="Q179:AA179 Q181:AA181">
    <cfRule type="expression" dxfId="8275" priority="1570">
      <formula>Q$1=""</formula>
    </cfRule>
  </conditionalFormatting>
  <conditionalFormatting sqref="P175:AA175 P179:AA179 P181:AA181">
    <cfRule type="expression" dxfId="8274" priority="1569">
      <formula>P$1=""</formula>
    </cfRule>
  </conditionalFormatting>
  <conditionalFormatting sqref="P175:AA175">
    <cfRule type="expression" dxfId="8273" priority="1568">
      <formula>P$1=""</formula>
    </cfRule>
  </conditionalFormatting>
  <conditionalFormatting sqref="P175:AA175">
    <cfRule type="expression" dxfId="8272" priority="1567">
      <formula>P$1=""</formula>
    </cfRule>
  </conditionalFormatting>
  <conditionalFormatting sqref="P175:AA175">
    <cfRule type="expression" dxfId="8271" priority="1566">
      <formula>P$1=""</formula>
    </cfRule>
  </conditionalFormatting>
  <conditionalFormatting sqref="P175:AA175">
    <cfRule type="expression" dxfId="8270" priority="1565">
      <formula>P$1=""</formula>
    </cfRule>
  </conditionalFormatting>
  <conditionalFormatting sqref="P175:AA175">
    <cfRule type="expression" dxfId="8269" priority="1564">
      <formula>P$1=""</formula>
    </cfRule>
  </conditionalFormatting>
  <conditionalFormatting sqref="P175:AA175 P179:AA179 P181:AA181">
    <cfRule type="expression" dxfId="8268" priority="1563">
      <formula>P$1=""</formula>
    </cfRule>
  </conditionalFormatting>
  <conditionalFormatting sqref="P175:AA175">
    <cfRule type="expression" dxfId="8267" priority="1562">
      <formula>P$1=""</formula>
    </cfRule>
  </conditionalFormatting>
  <conditionalFormatting sqref="P175:AA175">
    <cfRule type="expression" dxfId="8266" priority="1561">
      <formula>P$1=""</formula>
    </cfRule>
  </conditionalFormatting>
  <conditionalFormatting sqref="P175:AA175">
    <cfRule type="expression" dxfId="8265" priority="1560">
      <formula>P$1=""</formula>
    </cfRule>
  </conditionalFormatting>
  <conditionalFormatting sqref="P175:AA175">
    <cfRule type="expression" dxfId="8264" priority="1559">
      <formula>P$1=""</formula>
    </cfRule>
  </conditionalFormatting>
  <conditionalFormatting sqref="P175:AA175">
    <cfRule type="expression" dxfId="8263" priority="1558">
      <formula>P$1=""</formula>
    </cfRule>
  </conditionalFormatting>
  <conditionalFormatting sqref="P175:AA175">
    <cfRule type="expression" dxfId="8262" priority="1557">
      <formula>P$1=""</formula>
    </cfRule>
  </conditionalFormatting>
  <conditionalFormatting sqref="P175:AA175">
    <cfRule type="expression" dxfId="8261" priority="1556">
      <formula>P$1=""</formula>
    </cfRule>
  </conditionalFormatting>
  <conditionalFormatting sqref="P175:AA175">
    <cfRule type="expression" dxfId="8260" priority="1555">
      <formula>P$1=""</formula>
    </cfRule>
  </conditionalFormatting>
  <conditionalFormatting sqref="P152:AA152">
    <cfRule type="expression" dxfId="8259" priority="1403">
      <formula>P$1=""</formula>
    </cfRule>
  </conditionalFormatting>
  <conditionalFormatting sqref="P152:AA152">
    <cfRule type="expression" dxfId="8258" priority="1402">
      <formula>P$1=""</formula>
    </cfRule>
  </conditionalFormatting>
  <conditionalFormatting sqref="P152:AA152">
    <cfRule type="expression" dxfId="8257" priority="1401">
      <formula>P$1=""</formula>
    </cfRule>
  </conditionalFormatting>
  <conditionalFormatting sqref="P152:AA152">
    <cfRule type="expression" dxfId="8256" priority="1400">
      <formula>P$1=""</formula>
    </cfRule>
  </conditionalFormatting>
  <conditionalFormatting sqref="P152:AA152">
    <cfRule type="expression" dxfId="8255" priority="1399">
      <formula>P$1=""</formula>
    </cfRule>
  </conditionalFormatting>
  <conditionalFormatting sqref="P152:AA152">
    <cfRule type="expression" dxfId="8254" priority="1398">
      <formula>P$1=""</formula>
    </cfRule>
  </conditionalFormatting>
  <conditionalFormatting sqref="P152:AA152">
    <cfRule type="expression" dxfId="8253" priority="1397">
      <formula>P$1=""</formula>
    </cfRule>
  </conditionalFormatting>
  <conditionalFormatting sqref="P152:AA152">
    <cfRule type="expression" dxfId="8252" priority="1396">
      <formula>P$1=""</formula>
    </cfRule>
  </conditionalFormatting>
  <conditionalFormatting sqref="P161:AA161 P159:AA159 P157:AA157">
    <cfRule type="expression" dxfId="8251" priority="677">
      <formula>P$1=""</formula>
    </cfRule>
  </conditionalFormatting>
  <conditionalFormatting sqref="P161:AA161 P159:AA159 P157:AA157">
    <cfRule type="expression" dxfId="8250" priority="676">
      <formula>P$1=""</formula>
    </cfRule>
  </conditionalFormatting>
  <conditionalFormatting sqref="P161:AA161 P159:AA159 P157:AA157">
    <cfRule type="expression" dxfId="8249" priority="675">
      <formula>P$1=""</formula>
    </cfRule>
  </conditionalFormatting>
  <conditionalFormatting sqref="P161:AA161 P159:AA159 P157:AA157">
    <cfRule type="expression" dxfId="8248" priority="674">
      <formula>P$1=""</formula>
    </cfRule>
  </conditionalFormatting>
  <conditionalFormatting sqref="P161:AA161 P159:AA159 P157:AA157">
    <cfRule type="expression" dxfId="8247" priority="673">
      <formula>P$1=""</formula>
    </cfRule>
  </conditionalFormatting>
  <conditionalFormatting sqref="P161:AA161 P159:AA159 P157:AA157">
    <cfRule type="expression" dxfId="8246" priority="672">
      <formula>P$1=""</formula>
    </cfRule>
  </conditionalFormatting>
  <conditionalFormatting sqref="P161:AA161 P159:AA159 P157:AA157">
    <cfRule type="expression" dxfId="8245" priority="671">
      <formula>P$1=""</formula>
    </cfRule>
  </conditionalFormatting>
  <conditionalFormatting sqref="P161:AA161 P159:AA159 P157:AA157">
    <cfRule type="expression" dxfId="8244" priority="670">
      <formula>P$1=""</formula>
    </cfRule>
  </conditionalFormatting>
  <conditionalFormatting sqref="P171:AA171 P169:AA169 P167:AA167">
    <cfRule type="expression" dxfId="8243" priority="669">
      <formula>P$1=""</formula>
    </cfRule>
  </conditionalFormatting>
  <conditionalFormatting sqref="P171:AA171 P169:AA169 P167:AA167">
    <cfRule type="expression" dxfId="8242" priority="668">
      <formula>P$1=""</formula>
    </cfRule>
  </conditionalFormatting>
  <conditionalFormatting sqref="P171:AA171 P169:AA169 P167:AA167">
    <cfRule type="expression" dxfId="8241" priority="667">
      <formula>P$1=""</formula>
    </cfRule>
  </conditionalFormatting>
  <conditionalFormatting sqref="P171:AA171 P169:AA169 P167:AA167">
    <cfRule type="expression" dxfId="8240" priority="666">
      <formula>P$1=""</formula>
    </cfRule>
  </conditionalFormatting>
  <conditionalFormatting sqref="P171:AA171 P169:AA169 P167:AA167">
    <cfRule type="expression" dxfId="8239" priority="665">
      <formula>P$1=""</formula>
    </cfRule>
  </conditionalFormatting>
  <conditionalFormatting sqref="P171:AA171 P169:AA169 P167:AA167">
    <cfRule type="expression" dxfId="8238" priority="664">
      <formula>P$1=""</formula>
    </cfRule>
  </conditionalFormatting>
  <conditionalFormatting sqref="P171:AA171 P169:AA169 P167:AA167">
    <cfRule type="expression" dxfId="8237" priority="663">
      <formula>P$1=""</formula>
    </cfRule>
  </conditionalFormatting>
  <conditionalFormatting sqref="P171:AA171 P169:AA169 P167:AA167">
    <cfRule type="expression" dxfId="8236" priority="662">
      <formula>P$1=""</formula>
    </cfRule>
  </conditionalFormatting>
  <conditionalFormatting sqref="P177:AA177 P179:AA179 P181:AA181">
    <cfRule type="expression" dxfId="8235" priority="661">
      <formula>P$1=""</formula>
    </cfRule>
  </conditionalFormatting>
  <conditionalFormatting sqref="P177:AA177 P179:AA179 P181:AA181">
    <cfRule type="expression" dxfId="8234" priority="660">
      <formula>P$1=""</formula>
    </cfRule>
  </conditionalFormatting>
  <conditionalFormatting sqref="P177:AA177 P179:AA179 P181:AA181">
    <cfRule type="expression" dxfId="8233" priority="659">
      <formula>P$1=""</formula>
    </cfRule>
  </conditionalFormatting>
  <conditionalFormatting sqref="P177:AA177 P179:AA179 P181:AA181">
    <cfRule type="expression" dxfId="8232" priority="658">
      <formula>P$1=""</formula>
    </cfRule>
  </conditionalFormatting>
  <conditionalFormatting sqref="P177:AA177 P179:AA179 P181:AA181">
    <cfRule type="expression" dxfId="8231" priority="657">
      <formula>P$1=""</formula>
    </cfRule>
  </conditionalFormatting>
  <conditionalFormatting sqref="P177:AA177 P179:AA179 P181:AA181">
    <cfRule type="expression" dxfId="8230" priority="656">
      <formula>P$1=""</formula>
    </cfRule>
  </conditionalFormatting>
  <conditionalFormatting sqref="P177:AA177 P179:AA179 P181:AA181">
    <cfRule type="expression" dxfId="8229" priority="655">
      <formula>P$1=""</formula>
    </cfRule>
  </conditionalFormatting>
  <conditionalFormatting sqref="P177:AA177 P179:AA179 P181:AA181">
    <cfRule type="expression" dxfId="8228" priority="654">
      <formula>P$1=""</formula>
    </cfRule>
  </conditionalFormatting>
  <conditionalFormatting sqref="P177:AA177">
    <cfRule type="expression" dxfId="8227" priority="653">
      <formula>P$1=""</formula>
    </cfRule>
  </conditionalFormatting>
  <conditionalFormatting sqref="P177:AA177 P179:AA179 P181:AA181">
    <cfRule type="expression" dxfId="8226" priority="652">
      <formula>P$1=""</formula>
    </cfRule>
  </conditionalFormatting>
  <conditionalFormatting sqref="P177:AA177 P179:AA179 P181:AA181">
    <cfRule type="expression" dxfId="8225" priority="651">
      <formula>P$1=""</formula>
    </cfRule>
  </conditionalFormatting>
  <conditionalFormatting sqref="P177:AA177 P179:AA179 P181:AA181">
    <cfRule type="expression" dxfId="8224" priority="650">
      <formula>P$1=""</formula>
    </cfRule>
  </conditionalFormatting>
  <conditionalFormatting sqref="P177:AA177 P179:AA179 P181:AA181">
    <cfRule type="expression" dxfId="8223" priority="649">
      <formula>P$1=""</formula>
    </cfRule>
  </conditionalFormatting>
  <conditionalFormatting sqref="P177:AA177 P179:AA179 P181:AA181">
    <cfRule type="expression" dxfId="8222" priority="648">
      <formula>P$1=""</formula>
    </cfRule>
  </conditionalFormatting>
  <conditionalFormatting sqref="P177:AA177">
    <cfRule type="expression" dxfId="8221" priority="647">
      <formula>P$1=""</formula>
    </cfRule>
  </conditionalFormatting>
  <conditionalFormatting sqref="P177:AA177 P179:AA179 P181:AA181">
    <cfRule type="expression" dxfId="8220" priority="646">
      <formula>P$1=""</formula>
    </cfRule>
  </conditionalFormatting>
  <conditionalFormatting sqref="P177:AA177 P179:AA179 P181:AA181">
    <cfRule type="expression" dxfId="8219" priority="645">
      <formula>P$1=""</formula>
    </cfRule>
  </conditionalFormatting>
  <conditionalFormatting sqref="P177:AA177 P179:AA179 P181:AA181">
    <cfRule type="expression" dxfId="8218" priority="644">
      <formula>P$1=""</formula>
    </cfRule>
  </conditionalFormatting>
  <conditionalFormatting sqref="P177:AA177 P179:AA179 P181:AA181">
    <cfRule type="expression" dxfId="8217" priority="643">
      <formula>P$1=""</formula>
    </cfRule>
  </conditionalFormatting>
  <conditionalFormatting sqref="P177:AA177 P179:AA179 P181:AA181">
    <cfRule type="expression" dxfId="8216" priority="642">
      <formula>P$1=""</formula>
    </cfRule>
  </conditionalFormatting>
  <conditionalFormatting sqref="P177:AA177 P179:AA179 P181:AA181">
    <cfRule type="expression" dxfId="8215" priority="641">
      <formula>P$1=""</formula>
    </cfRule>
  </conditionalFormatting>
  <conditionalFormatting sqref="P177:AA177 P179:AA179 P181:AA181">
    <cfRule type="expression" dxfId="8214" priority="640">
      <formula>P$1=""</formula>
    </cfRule>
  </conditionalFormatting>
  <conditionalFormatting sqref="P177:AA177 P179:AA179 P181:AA181">
    <cfRule type="expression" dxfId="8213" priority="639">
      <formula>P$1=""</formula>
    </cfRule>
  </conditionalFormatting>
  <conditionalFormatting sqref="P181:AA181 P179:AA179">
    <cfRule type="expression" dxfId="8212" priority="638">
      <formula>P$1=""</formula>
    </cfRule>
  </conditionalFormatting>
  <conditionalFormatting sqref="P181:AA181 P179:AA179">
    <cfRule type="expression" dxfId="8211" priority="637">
      <formula>P$1=""</formula>
    </cfRule>
  </conditionalFormatting>
  <conditionalFormatting sqref="Q181:AA181 Q179:AA179">
    <cfRule type="expression" dxfId="8210" priority="636">
      <formula>Q$1=""</formula>
    </cfRule>
  </conditionalFormatting>
  <conditionalFormatting sqref="Q181:AA181 Q179:AA179">
    <cfRule type="expression" dxfId="8209" priority="635">
      <formula>Q$1=""</formula>
    </cfRule>
  </conditionalFormatting>
  <conditionalFormatting sqref="Q181:AA181 Q179:AA179">
    <cfRule type="expression" dxfId="8208" priority="634">
      <formula>Q$1=""</formula>
    </cfRule>
  </conditionalFormatting>
  <conditionalFormatting sqref="Q181:AA181 Q179:AA179">
    <cfRule type="expression" dxfId="8207" priority="633">
      <formula>Q$1=""</formula>
    </cfRule>
  </conditionalFormatting>
  <conditionalFormatting sqref="Q181:AA181 Q179:AA179">
    <cfRule type="expression" dxfId="8206" priority="632">
      <formula>Q$1=""</formula>
    </cfRule>
  </conditionalFormatting>
  <conditionalFormatting sqref="Q181:AA181 Q179:AA179">
    <cfRule type="expression" dxfId="8205" priority="631">
      <formula>Q$1=""</formula>
    </cfRule>
  </conditionalFormatting>
  <conditionalFormatting sqref="Q181:AA181 Q179:AA179">
    <cfRule type="expression" dxfId="8204" priority="630">
      <formula>Q$1=""</formula>
    </cfRule>
  </conditionalFormatting>
  <conditionalFormatting sqref="Q181:AA181 Q179:AA179">
    <cfRule type="expression" dxfId="8203" priority="629">
      <formula>Q$1=""</formula>
    </cfRule>
  </conditionalFormatting>
  <conditionalFormatting sqref="P181:AA181 P179:AA179">
    <cfRule type="expression" dxfId="8202" priority="628">
      <formula>P$1=""</formula>
    </cfRule>
  </conditionalFormatting>
  <conditionalFormatting sqref="P181:AA181 P179:AA179">
    <cfRule type="expression" dxfId="8201" priority="627">
      <formula>P$1=""</formula>
    </cfRule>
  </conditionalFormatting>
  <conditionalFormatting sqref="P193:AA193">
    <cfRule type="expression" dxfId="8200" priority="603">
      <formula>P$1=""</formula>
    </cfRule>
  </conditionalFormatting>
  <conditionalFormatting sqref="P193:AA193">
    <cfRule type="expression" dxfId="8199" priority="602">
      <formula>P$1=""</formula>
    </cfRule>
  </conditionalFormatting>
  <conditionalFormatting sqref="P193:AA193">
    <cfRule type="expression" dxfId="8198" priority="601">
      <formula>P$1=""</formula>
    </cfRule>
  </conditionalFormatting>
  <conditionalFormatting sqref="P193:AA193">
    <cfRule type="expression" dxfId="8197" priority="600">
      <formula>P$1=""</formula>
    </cfRule>
  </conditionalFormatting>
  <conditionalFormatting sqref="P193:AA193">
    <cfRule type="expression" dxfId="8196" priority="599">
      <formula>P$1=""</formula>
    </cfRule>
  </conditionalFormatting>
  <conditionalFormatting sqref="P193:AA193">
    <cfRule type="expression" dxfId="8195" priority="598">
      <formula>P$1=""</formula>
    </cfRule>
  </conditionalFormatting>
  <conditionalFormatting sqref="P193:AA193">
    <cfRule type="expression" dxfId="8194" priority="597">
      <formula>P$1=""</formula>
    </cfRule>
  </conditionalFormatting>
  <conditionalFormatting sqref="P193:AA193">
    <cfRule type="expression" dxfId="8193" priority="596">
      <formula>P$1=""</formula>
    </cfRule>
  </conditionalFormatting>
  <conditionalFormatting sqref="P206:AA206">
    <cfRule type="expression" dxfId="8192" priority="595">
      <formula>P$1=""</formula>
    </cfRule>
  </conditionalFormatting>
  <conditionalFormatting sqref="P208:AA208">
    <cfRule type="expression" dxfId="8191" priority="594">
      <formula>P$1=""</formula>
    </cfRule>
  </conditionalFormatting>
  <conditionalFormatting sqref="P210:AA210">
    <cfRule type="expression" dxfId="8190" priority="593">
      <formula>P$1=""</formula>
    </cfRule>
  </conditionalFormatting>
  <conditionalFormatting sqref="P212:AA212">
    <cfRule type="expression" dxfId="8189" priority="592">
      <formula>P$1=""</formula>
    </cfRule>
  </conditionalFormatting>
  <conditionalFormatting sqref="P208:AA208 P210:AA210 P212:AA212">
    <cfRule type="expression" dxfId="8188" priority="591">
      <formula>P$1=""</formula>
    </cfRule>
  </conditionalFormatting>
  <conditionalFormatting sqref="P208:AA208 P210:AA210 P212:AA212">
    <cfRule type="expression" dxfId="8187" priority="590">
      <formula>P$1=""</formula>
    </cfRule>
  </conditionalFormatting>
  <conditionalFormatting sqref="P208:AA208 P210:AA210 P212:AA212">
    <cfRule type="expression" dxfId="8186" priority="589">
      <formula>P$1=""</formula>
    </cfRule>
  </conditionalFormatting>
  <conditionalFormatting sqref="P208:AA208 P210:AA210 P212:AA212">
    <cfRule type="expression" dxfId="8185" priority="588">
      <formula>P$1=""</formula>
    </cfRule>
  </conditionalFormatting>
  <conditionalFormatting sqref="P208:AA208 P210:AA210 P212:AA212">
    <cfRule type="expression" dxfId="8184" priority="587">
      <formula>P$1=""</formula>
    </cfRule>
  </conditionalFormatting>
  <conditionalFormatting sqref="P210:AA210 P212:AA212">
    <cfRule type="expression" dxfId="8183" priority="586">
      <formula>P$1=""</formula>
    </cfRule>
  </conditionalFormatting>
  <conditionalFormatting sqref="P208:AA208">
    <cfRule type="expression" dxfId="8182" priority="585">
      <formula>P$1=""</formula>
    </cfRule>
  </conditionalFormatting>
  <conditionalFormatting sqref="P210:AA210 P212:AA212">
    <cfRule type="expression" dxfId="8181" priority="584">
      <formula>P$1=""</formula>
    </cfRule>
  </conditionalFormatting>
  <conditionalFormatting sqref="P210:AA210 P212:AA212">
    <cfRule type="expression" dxfId="8180" priority="583">
      <formula>P$1=""</formula>
    </cfRule>
  </conditionalFormatting>
  <conditionalFormatting sqref="P212:AA212">
    <cfRule type="expression" dxfId="8179" priority="582">
      <formula>P$1=""</formula>
    </cfRule>
  </conditionalFormatting>
  <conditionalFormatting sqref="P212:AA212">
    <cfRule type="expression" dxfId="8178" priority="581">
      <formula>P$1=""</formula>
    </cfRule>
  </conditionalFormatting>
  <conditionalFormatting sqref="P212:AA212">
    <cfRule type="expression" dxfId="8177" priority="580">
      <formula>P$1=""</formula>
    </cfRule>
  </conditionalFormatting>
  <conditionalFormatting sqref="P212:AA212">
    <cfRule type="expression" dxfId="8176" priority="579">
      <formula>P$1=""</formula>
    </cfRule>
  </conditionalFormatting>
  <conditionalFormatting sqref="P206:AA206">
    <cfRule type="expression" dxfId="8175" priority="578">
      <formula>P$1=""</formula>
    </cfRule>
  </conditionalFormatting>
  <conditionalFormatting sqref="P206:AA206">
    <cfRule type="expression" dxfId="8174" priority="577">
      <formula>P$1=""</formula>
    </cfRule>
  </conditionalFormatting>
  <conditionalFormatting sqref="P206:AA206">
    <cfRule type="expression" dxfId="8173" priority="576">
      <formula>P$1=""</formula>
    </cfRule>
  </conditionalFormatting>
  <conditionalFormatting sqref="P206:AA206">
    <cfRule type="expression" dxfId="8172" priority="575">
      <formula>P$1=""</formula>
    </cfRule>
  </conditionalFormatting>
  <conditionalFormatting sqref="P206:AA206">
    <cfRule type="expression" dxfId="8171" priority="574">
      <formula>P$1=""</formula>
    </cfRule>
  </conditionalFormatting>
  <conditionalFormatting sqref="P206:AA206">
    <cfRule type="expression" dxfId="8170" priority="573">
      <formula>P$1=""</formula>
    </cfRule>
  </conditionalFormatting>
  <conditionalFormatting sqref="P206:AA206">
    <cfRule type="expression" dxfId="8169" priority="572">
      <formula>P$1=""</formula>
    </cfRule>
  </conditionalFormatting>
  <conditionalFormatting sqref="P210:AA210 P212:AA212">
    <cfRule type="expression" dxfId="8168" priority="571">
      <formula>P$1=""</formula>
    </cfRule>
  </conditionalFormatting>
  <conditionalFormatting sqref="P210:AA210 P212:AA212">
    <cfRule type="expression" dxfId="8167" priority="570">
      <formula>P$1=""</formula>
    </cfRule>
  </conditionalFormatting>
  <conditionalFormatting sqref="P210:AA210 P212:AA212">
    <cfRule type="expression" dxfId="8166" priority="569">
      <formula>P$1=""</formula>
    </cfRule>
  </conditionalFormatting>
  <conditionalFormatting sqref="P210:AA210 P212:AA212">
    <cfRule type="expression" dxfId="8165" priority="568">
      <formula>P$1=""</formula>
    </cfRule>
  </conditionalFormatting>
  <conditionalFormatting sqref="P212 P210 P208">
    <cfRule type="expression" dxfId="8164" priority="567">
      <formula>P$1=""</formula>
    </cfRule>
  </conditionalFormatting>
  <conditionalFormatting sqref="P212 P210 P208">
    <cfRule type="expression" dxfId="8163" priority="566">
      <formula>P$1=""</formula>
    </cfRule>
  </conditionalFormatting>
  <conditionalFormatting sqref="P212 P210 P208">
    <cfRule type="expression" dxfId="8162" priority="565">
      <formula>P$1=""</formula>
    </cfRule>
  </conditionalFormatting>
  <conditionalFormatting sqref="P236:AA236">
    <cfRule type="expression" dxfId="8161" priority="564">
      <formula>P$1=""</formula>
    </cfRule>
  </conditionalFormatting>
  <conditionalFormatting sqref="P238:AA238">
    <cfRule type="expression" dxfId="8160" priority="563">
      <formula>P$1=""</formula>
    </cfRule>
  </conditionalFormatting>
  <conditionalFormatting sqref="P240:AA240">
    <cfRule type="expression" dxfId="8159" priority="562">
      <formula>P$1=""</formula>
    </cfRule>
  </conditionalFormatting>
  <conditionalFormatting sqref="P242:AA242">
    <cfRule type="expression" dxfId="8158" priority="561">
      <formula>P$1=""</formula>
    </cfRule>
  </conditionalFormatting>
  <conditionalFormatting sqref="P238:AA238 P240:AA240 P242:AA242">
    <cfRule type="expression" dxfId="8157" priority="560">
      <formula>P$1=""</formula>
    </cfRule>
  </conditionalFormatting>
  <conditionalFormatting sqref="P238:AA238 P240:AA240 P242:AA242">
    <cfRule type="expression" dxfId="8156" priority="559">
      <formula>P$1=""</formula>
    </cfRule>
  </conditionalFormatting>
  <conditionalFormatting sqref="P238:AA238 P240:AA240 P242:AA242">
    <cfRule type="expression" dxfId="8155" priority="558">
      <formula>P$1=""</formula>
    </cfRule>
  </conditionalFormatting>
  <conditionalFormatting sqref="P238:AA238 P240:AA240 P242:AA242">
    <cfRule type="expression" dxfId="8154" priority="557">
      <formula>P$1=""</formula>
    </cfRule>
  </conditionalFormatting>
  <conditionalFormatting sqref="P238:AA238 P240:AA240 P242:AA242">
    <cfRule type="expression" dxfId="8153" priority="556">
      <formula>P$1=""</formula>
    </cfRule>
  </conditionalFormatting>
  <conditionalFormatting sqref="P240:AA240 P242:AA242">
    <cfRule type="expression" dxfId="8152" priority="555">
      <formula>P$1=""</formula>
    </cfRule>
  </conditionalFormatting>
  <conditionalFormatting sqref="P238:AA238">
    <cfRule type="expression" dxfId="8151" priority="554">
      <formula>P$1=""</formula>
    </cfRule>
  </conditionalFormatting>
  <conditionalFormatting sqref="P240:AA240 P242:AA242">
    <cfRule type="expression" dxfId="8150" priority="553">
      <formula>P$1=""</formula>
    </cfRule>
  </conditionalFormatting>
  <conditionalFormatting sqref="P240:AA240 P242:AA242">
    <cfRule type="expression" dxfId="8149" priority="552">
      <formula>P$1=""</formula>
    </cfRule>
  </conditionalFormatting>
  <conditionalFormatting sqref="P242:AA242">
    <cfRule type="expression" dxfId="8148" priority="551">
      <formula>P$1=""</formula>
    </cfRule>
  </conditionalFormatting>
  <conditionalFormatting sqref="P242:AA242">
    <cfRule type="expression" dxfId="8147" priority="550">
      <formula>P$1=""</formula>
    </cfRule>
  </conditionalFormatting>
  <conditionalFormatting sqref="P242:AA242">
    <cfRule type="expression" dxfId="8146" priority="549">
      <formula>P$1=""</formula>
    </cfRule>
  </conditionalFormatting>
  <conditionalFormatting sqref="P242:AA242">
    <cfRule type="expression" dxfId="8145" priority="548">
      <formula>P$1=""</formula>
    </cfRule>
  </conditionalFormatting>
  <conditionalFormatting sqref="P236:AA236">
    <cfRule type="expression" dxfId="8144" priority="547">
      <formula>P$1=""</formula>
    </cfRule>
  </conditionalFormatting>
  <conditionalFormatting sqref="P236:AA236">
    <cfRule type="expression" dxfId="8143" priority="546">
      <formula>P$1=""</formula>
    </cfRule>
  </conditionalFormatting>
  <conditionalFormatting sqref="P236:AA236">
    <cfRule type="expression" dxfId="8142" priority="545">
      <formula>P$1=""</formula>
    </cfRule>
  </conditionalFormatting>
  <conditionalFormatting sqref="P236:AA236">
    <cfRule type="expression" dxfId="8141" priority="544">
      <formula>P$1=""</formula>
    </cfRule>
  </conditionalFormatting>
  <conditionalFormatting sqref="P236:AA236">
    <cfRule type="expression" dxfId="8140" priority="543">
      <formula>P$1=""</formula>
    </cfRule>
  </conditionalFormatting>
  <conditionalFormatting sqref="P236:AA236">
    <cfRule type="expression" dxfId="8139" priority="542">
      <formula>P$1=""</formula>
    </cfRule>
  </conditionalFormatting>
  <conditionalFormatting sqref="P236:AA236">
    <cfRule type="expression" dxfId="8138" priority="541">
      <formula>P$1=""</formula>
    </cfRule>
  </conditionalFormatting>
  <conditionalFormatting sqref="P240:AA240 P242:AA242">
    <cfRule type="expression" dxfId="8137" priority="540">
      <formula>P$1=""</formula>
    </cfRule>
  </conditionalFormatting>
  <conditionalFormatting sqref="P240:AA240 P242:AA242">
    <cfRule type="expression" dxfId="8136" priority="539">
      <formula>P$1=""</formula>
    </cfRule>
  </conditionalFormatting>
  <conditionalFormatting sqref="P240:AA240 P242:AA242">
    <cfRule type="expression" dxfId="8135" priority="538">
      <formula>P$1=""</formula>
    </cfRule>
  </conditionalFormatting>
  <conditionalFormatting sqref="P240:AA240 P242:AA242">
    <cfRule type="expression" dxfId="8134" priority="537">
      <formula>P$1=""</formula>
    </cfRule>
  </conditionalFormatting>
  <conditionalFormatting sqref="P238:AA238 P240:AA240 P242:AA242">
    <cfRule type="expression" dxfId="8133" priority="536">
      <formula>P$1=""</formula>
    </cfRule>
  </conditionalFormatting>
  <conditionalFormatting sqref="P238:AA238 P240:AA240 P242:AA242">
    <cfRule type="expression" dxfId="8132" priority="535">
      <formula>P$1=""</formula>
    </cfRule>
  </conditionalFormatting>
  <conditionalFormatting sqref="P238:AA238 P240:AA240 P242:AA242">
    <cfRule type="expression" dxfId="8131" priority="534">
      <formula>P$1=""</formula>
    </cfRule>
  </conditionalFormatting>
  <conditionalFormatting sqref="P238:AA238 P240:AA240 P242:AA242">
    <cfRule type="expression" dxfId="8130" priority="533">
      <formula>P$1=""</formula>
    </cfRule>
  </conditionalFormatting>
  <conditionalFormatting sqref="P238:AA238 P240:AA240 P242:AA242">
    <cfRule type="expression" dxfId="8129" priority="532">
      <formula>P$1=""</formula>
    </cfRule>
  </conditionalFormatting>
  <conditionalFormatting sqref="P238:AA238 P240:AA240 P242:AA242">
    <cfRule type="expression" dxfId="8128" priority="531">
      <formula>P$1=""</formula>
    </cfRule>
  </conditionalFormatting>
  <conditionalFormatting sqref="P238:AA238 P240:AA240 P242:AA242">
    <cfRule type="expression" dxfId="8127" priority="530">
      <formula>P$1=""</formula>
    </cfRule>
  </conditionalFormatting>
  <conditionalFormatting sqref="P238:AA238 P240:AA240 P242:AA242">
    <cfRule type="expression" dxfId="8126" priority="529">
      <formula>P$1=""</formula>
    </cfRule>
  </conditionalFormatting>
  <conditionalFormatting sqref="Q238:AA238">
    <cfRule type="expression" dxfId="8125" priority="528">
      <formula>Q$1=""</formula>
    </cfRule>
  </conditionalFormatting>
  <conditionalFormatting sqref="Q238:AA238">
    <cfRule type="expression" dxfId="8124" priority="527">
      <formula>Q$1=""</formula>
    </cfRule>
  </conditionalFormatting>
  <conditionalFormatting sqref="Q238:AA238">
    <cfRule type="expression" dxfId="8123" priority="526">
      <formula>Q$1=""</formula>
    </cfRule>
  </conditionalFormatting>
  <conditionalFormatting sqref="Q238:AA238">
    <cfRule type="expression" dxfId="8122" priority="525">
      <formula>Q$1=""</formula>
    </cfRule>
  </conditionalFormatting>
  <conditionalFormatting sqref="Q238:AA238">
    <cfRule type="expression" dxfId="8121" priority="524">
      <formula>Q$1=""</formula>
    </cfRule>
  </conditionalFormatting>
  <conditionalFormatting sqref="Q238:AA238">
    <cfRule type="expression" dxfId="8120" priority="523">
      <formula>Q$1=""</formula>
    </cfRule>
  </conditionalFormatting>
  <conditionalFormatting sqref="Q238:AA238">
    <cfRule type="expression" dxfId="8119" priority="522">
      <formula>Q$1=""</formula>
    </cfRule>
  </conditionalFormatting>
  <conditionalFormatting sqref="Q238:AA238">
    <cfRule type="expression" dxfId="8118" priority="521">
      <formula>Q$1=""</formula>
    </cfRule>
  </conditionalFormatting>
  <conditionalFormatting sqref="Q240:AA240 Q242:AA242">
    <cfRule type="expression" dxfId="8117" priority="520">
      <formula>Q$1=""</formula>
    </cfRule>
  </conditionalFormatting>
  <conditionalFormatting sqref="Q240:AA240 Q242:AA242">
    <cfRule type="expression" dxfId="8116" priority="519">
      <formula>Q$1=""</formula>
    </cfRule>
  </conditionalFormatting>
  <conditionalFormatting sqref="Q240:AA240 Q242:AA242">
    <cfRule type="expression" dxfId="8115" priority="518">
      <formula>Q$1=""</formula>
    </cfRule>
  </conditionalFormatting>
  <conditionalFormatting sqref="Q240:AA240 Q242:AA242">
    <cfRule type="expression" dxfId="8114" priority="517">
      <formula>Q$1=""</formula>
    </cfRule>
  </conditionalFormatting>
  <conditionalFormatting sqref="Q240:AA240 Q242:AA242">
    <cfRule type="expression" dxfId="8113" priority="516">
      <formula>Q$1=""</formula>
    </cfRule>
  </conditionalFormatting>
  <conditionalFormatting sqref="Q240:AA240 Q242:AA242">
    <cfRule type="expression" dxfId="8112" priority="515">
      <formula>Q$1=""</formula>
    </cfRule>
  </conditionalFormatting>
  <conditionalFormatting sqref="Q240:AA240 Q242:AA242">
    <cfRule type="expression" dxfId="8111" priority="514">
      <formula>Q$1=""</formula>
    </cfRule>
  </conditionalFormatting>
  <conditionalFormatting sqref="Q240:AA240 Q242:AA242">
    <cfRule type="expression" dxfId="8110" priority="513">
      <formula>Q$1=""</formula>
    </cfRule>
  </conditionalFormatting>
  <conditionalFormatting sqref="Q240:AA240 Q242:AA242">
    <cfRule type="expression" dxfId="8109" priority="512">
      <formula>Q$1=""</formula>
    </cfRule>
  </conditionalFormatting>
  <conditionalFormatting sqref="Q240:AA240 Q242:AA242">
    <cfRule type="expression" dxfId="8108" priority="511">
      <formula>Q$1=""</formula>
    </cfRule>
  </conditionalFormatting>
  <conditionalFormatting sqref="P236:AA236 P240:AA240 P242:AA242">
    <cfRule type="expression" dxfId="8107" priority="510">
      <formula>P$1=""</formula>
    </cfRule>
  </conditionalFormatting>
  <conditionalFormatting sqref="P236:AA236">
    <cfRule type="expression" dxfId="8106" priority="509">
      <formula>P$1=""</formula>
    </cfRule>
  </conditionalFormatting>
  <conditionalFormatting sqref="P236:AA236">
    <cfRule type="expression" dxfId="8105" priority="508">
      <formula>P$1=""</formula>
    </cfRule>
  </conditionalFormatting>
  <conditionalFormatting sqref="P236:AA236">
    <cfRule type="expression" dxfId="8104" priority="507">
      <formula>P$1=""</formula>
    </cfRule>
  </conditionalFormatting>
  <conditionalFormatting sqref="P236:AA236">
    <cfRule type="expression" dxfId="8103" priority="506">
      <formula>P$1=""</formula>
    </cfRule>
  </conditionalFormatting>
  <conditionalFormatting sqref="P236:AA236">
    <cfRule type="expression" dxfId="8102" priority="505">
      <formula>P$1=""</formula>
    </cfRule>
  </conditionalFormatting>
  <conditionalFormatting sqref="P236:AA236 P240:AA240 P242:AA242">
    <cfRule type="expression" dxfId="8101" priority="504">
      <formula>P$1=""</formula>
    </cfRule>
  </conditionalFormatting>
  <conditionalFormatting sqref="P236:AA236">
    <cfRule type="expression" dxfId="8100" priority="503">
      <formula>P$1=""</formula>
    </cfRule>
  </conditionalFormatting>
  <conditionalFormatting sqref="P236:AA236">
    <cfRule type="expression" dxfId="8099" priority="502">
      <formula>P$1=""</formula>
    </cfRule>
  </conditionalFormatting>
  <conditionalFormatting sqref="P236:AA236">
    <cfRule type="expression" dxfId="8098" priority="501">
      <formula>P$1=""</formula>
    </cfRule>
  </conditionalFormatting>
  <conditionalFormatting sqref="P236:AA236">
    <cfRule type="expression" dxfId="8097" priority="500">
      <formula>P$1=""</formula>
    </cfRule>
  </conditionalFormatting>
  <conditionalFormatting sqref="P236:AA236">
    <cfRule type="expression" dxfId="8096" priority="499">
      <formula>P$1=""</formula>
    </cfRule>
  </conditionalFormatting>
  <conditionalFormatting sqref="P236:AA236">
    <cfRule type="expression" dxfId="8095" priority="498">
      <formula>P$1=""</formula>
    </cfRule>
  </conditionalFormatting>
  <conditionalFormatting sqref="P236:AA236">
    <cfRule type="expression" dxfId="8094" priority="497">
      <formula>P$1=""</formula>
    </cfRule>
  </conditionalFormatting>
  <conditionalFormatting sqref="P236:AA236">
    <cfRule type="expression" dxfId="8093" priority="496">
      <formula>P$1=""</formula>
    </cfRule>
  </conditionalFormatting>
  <conditionalFormatting sqref="P238:AA238 P240:AA240 P242:AA242">
    <cfRule type="expression" dxfId="8092" priority="495">
      <formula>P$1=""</formula>
    </cfRule>
  </conditionalFormatting>
  <conditionalFormatting sqref="P238:AA238 P240:AA240 P242:AA242">
    <cfRule type="expression" dxfId="8091" priority="494">
      <formula>P$1=""</formula>
    </cfRule>
  </conditionalFormatting>
  <conditionalFormatting sqref="P238:AA238 P240:AA240 P242:AA242">
    <cfRule type="expression" dxfId="8090" priority="493">
      <formula>P$1=""</formula>
    </cfRule>
  </conditionalFormatting>
  <conditionalFormatting sqref="P238:AA238 P240:AA240 P242:AA242">
    <cfRule type="expression" dxfId="8089" priority="492">
      <formula>P$1=""</formula>
    </cfRule>
  </conditionalFormatting>
  <conditionalFormatting sqref="P238:AA238 P240:AA240 P242:AA242">
    <cfRule type="expression" dxfId="8088" priority="491">
      <formula>P$1=""</formula>
    </cfRule>
  </conditionalFormatting>
  <conditionalFormatting sqref="P238:AA238 P240:AA240 P242:AA242">
    <cfRule type="expression" dxfId="8087" priority="490">
      <formula>P$1=""</formula>
    </cfRule>
  </conditionalFormatting>
  <conditionalFormatting sqref="P238:AA238 P240:AA240 P242:AA242">
    <cfRule type="expression" dxfId="8086" priority="489">
      <formula>P$1=""</formula>
    </cfRule>
  </conditionalFormatting>
  <conditionalFormatting sqref="P238:AA238 P240:AA240 P242:AA242">
    <cfRule type="expression" dxfId="8085" priority="488">
      <formula>P$1=""</formula>
    </cfRule>
  </conditionalFormatting>
  <conditionalFormatting sqref="P238:AA238">
    <cfRule type="expression" dxfId="8084" priority="487">
      <formula>P$1=""</formula>
    </cfRule>
  </conditionalFormatting>
  <conditionalFormatting sqref="P238:AA238 P240:AA240 P242:AA242">
    <cfRule type="expression" dxfId="8083" priority="486">
      <formula>P$1=""</formula>
    </cfRule>
  </conditionalFormatting>
  <conditionalFormatting sqref="P238:AA238 P240:AA240 P242:AA242">
    <cfRule type="expression" dxfId="8082" priority="485">
      <formula>P$1=""</formula>
    </cfRule>
  </conditionalFormatting>
  <conditionalFormatting sqref="P238:AA238 P240:AA240 P242:AA242">
    <cfRule type="expression" dxfId="8081" priority="484">
      <formula>P$1=""</formula>
    </cfRule>
  </conditionalFormatting>
  <conditionalFormatting sqref="P238:AA238 P240:AA240 P242:AA242">
    <cfRule type="expression" dxfId="8080" priority="483">
      <formula>P$1=""</formula>
    </cfRule>
  </conditionalFormatting>
  <conditionalFormatting sqref="P238:AA238 P240:AA240 P242:AA242">
    <cfRule type="expression" dxfId="8079" priority="482">
      <formula>P$1=""</formula>
    </cfRule>
  </conditionalFormatting>
  <conditionalFormatting sqref="P238:AA238">
    <cfRule type="expression" dxfId="8078" priority="481">
      <formula>P$1=""</formula>
    </cfRule>
  </conditionalFormatting>
  <conditionalFormatting sqref="P238:AA238 P240:AA240 P242:AA242">
    <cfRule type="expression" dxfId="8077" priority="480">
      <formula>P$1=""</formula>
    </cfRule>
  </conditionalFormatting>
  <conditionalFormatting sqref="P238:AA238 P240:AA240 P242:AA242">
    <cfRule type="expression" dxfId="8076" priority="479">
      <formula>P$1=""</formula>
    </cfRule>
  </conditionalFormatting>
  <conditionalFormatting sqref="P238:AA238 P240:AA240 P242:AA242">
    <cfRule type="expression" dxfId="8075" priority="478">
      <formula>P$1=""</formula>
    </cfRule>
  </conditionalFormatting>
  <conditionalFormatting sqref="P238:AA238 P240:AA240 P242:AA242">
    <cfRule type="expression" dxfId="8074" priority="477">
      <formula>P$1=""</formula>
    </cfRule>
  </conditionalFormatting>
  <conditionalFormatting sqref="P238:AA238 P240:AA240 P242:AA242">
    <cfRule type="expression" dxfId="8073" priority="476">
      <formula>P$1=""</formula>
    </cfRule>
  </conditionalFormatting>
  <conditionalFormatting sqref="P238:AA238 P240:AA240 P242:AA242">
    <cfRule type="expression" dxfId="8072" priority="475">
      <formula>P$1=""</formula>
    </cfRule>
  </conditionalFormatting>
  <conditionalFormatting sqref="P238:AA238 P240:AA240 P242:AA242">
    <cfRule type="expression" dxfId="8071" priority="474">
      <formula>P$1=""</formula>
    </cfRule>
  </conditionalFormatting>
  <conditionalFormatting sqref="P238:AA238 P240:AA240 P242:AA242">
    <cfRule type="expression" dxfId="8070" priority="473">
      <formula>P$1=""</formula>
    </cfRule>
  </conditionalFormatting>
  <conditionalFormatting sqref="P242:AA242 P240:AA240">
    <cfRule type="expression" dxfId="8069" priority="472">
      <formula>P$1=""</formula>
    </cfRule>
  </conditionalFormatting>
  <conditionalFormatting sqref="P242:AA242 P240:AA240">
    <cfRule type="expression" dxfId="8068" priority="471">
      <formula>P$1=""</formula>
    </cfRule>
  </conditionalFormatting>
  <conditionalFormatting sqref="Q242:AA242 Q240:AA240">
    <cfRule type="expression" dxfId="8067" priority="470">
      <formula>Q$1=""</formula>
    </cfRule>
  </conditionalFormatting>
  <conditionalFormatting sqref="Q242:AA242 Q240:AA240">
    <cfRule type="expression" dxfId="8066" priority="469">
      <formula>Q$1=""</formula>
    </cfRule>
  </conditionalFormatting>
  <conditionalFormatting sqref="Q242:AA242 Q240:AA240">
    <cfRule type="expression" dxfId="8065" priority="468">
      <formula>Q$1=""</formula>
    </cfRule>
  </conditionalFormatting>
  <conditionalFormatting sqref="Q242:AA242 Q240:AA240">
    <cfRule type="expression" dxfId="8064" priority="467">
      <formula>Q$1=""</formula>
    </cfRule>
  </conditionalFormatting>
  <conditionalFormatting sqref="Q242:AA242 Q240:AA240">
    <cfRule type="expression" dxfId="8063" priority="466">
      <formula>Q$1=""</formula>
    </cfRule>
  </conditionalFormatting>
  <conditionalFormatting sqref="Q242:AA242 Q240:AA240">
    <cfRule type="expression" dxfId="8062" priority="465">
      <formula>Q$1=""</formula>
    </cfRule>
  </conditionalFormatting>
  <conditionalFormatting sqref="Q242:AA242 Q240:AA240">
    <cfRule type="expression" dxfId="8061" priority="464">
      <formula>Q$1=""</formula>
    </cfRule>
  </conditionalFormatting>
  <conditionalFormatting sqref="Q242:AA242 Q240:AA240">
    <cfRule type="expression" dxfId="8060" priority="463">
      <formula>Q$1=""</formula>
    </cfRule>
  </conditionalFormatting>
  <conditionalFormatting sqref="P242:AA242 P240:AA240">
    <cfRule type="expression" dxfId="8059" priority="462">
      <formula>P$1=""</formula>
    </cfRule>
  </conditionalFormatting>
  <conditionalFormatting sqref="P242:AA242 P240:AA240">
    <cfRule type="expression" dxfId="8058" priority="461">
      <formula>P$1=""</formula>
    </cfRule>
  </conditionalFormatting>
  <conditionalFormatting sqref="P196:AA196">
    <cfRule type="expression" dxfId="8057" priority="460">
      <formula>P$1=""</formula>
    </cfRule>
  </conditionalFormatting>
  <conditionalFormatting sqref="P198:AA198">
    <cfRule type="expression" dxfId="8056" priority="459">
      <formula>P$1=""</formula>
    </cfRule>
  </conditionalFormatting>
  <conditionalFormatting sqref="P200:AA200">
    <cfRule type="expression" dxfId="8055" priority="458">
      <formula>P$1=""</formula>
    </cfRule>
  </conditionalFormatting>
  <conditionalFormatting sqref="P202:AA202">
    <cfRule type="expression" dxfId="8054" priority="457">
      <formula>P$1=""</formula>
    </cfRule>
  </conditionalFormatting>
  <conditionalFormatting sqref="P198:AA198 P200:AA200 P202:AA202">
    <cfRule type="expression" dxfId="8053" priority="456">
      <formula>P$1=""</formula>
    </cfRule>
  </conditionalFormatting>
  <conditionalFormatting sqref="P198:AA198 P200:AA200 P202:AA202">
    <cfRule type="expression" dxfId="8052" priority="455">
      <formula>P$1=""</formula>
    </cfRule>
  </conditionalFormatting>
  <conditionalFormatting sqref="P198:AA198 P200:AA200 P202:AA202">
    <cfRule type="expression" dxfId="8051" priority="454">
      <formula>P$1=""</formula>
    </cfRule>
  </conditionalFormatting>
  <conditionalFormatting sqref="P198:AA198 P200:AA200 P202:AA202">
    <cfRule type="expression" dxfId="8050" priority="453">
      <formula>P$1=""</formula>
    </cfRule>
  </conditionalFormatting>
  <conditionalFormatting sqref="P198:AA198 P200:AA200 P202:AA202">
    <cfRule type="expression" dxfId="8049" priority="452">
      <formula>P$1=""</formula>
    </cfRule>
  </conditionalFormatting>
  <conditionalFormatting sqref="P200:AA200 P202:AA202">
    <cfRule type="expression" dxfId="8048" priority="451">
      <formula>P$1=""</formula>
    </cfRule>
  </conditionalFormatting>
  <conditionalFormatting sqref="P198:AA198">
    <cfRule type="expression" dxfId="8047" priority="450">
      <formula>P$1=""</formula>
    </cfRule>
  </conditionalFormatting>
  <conditionalFormatting sqref="P200:AA200 P202:AA202">
    <cfRule type="expression" dxfId="8046" priority="449">
      <formula>P$1=""</formula>
    </cfRule>
  </conditionalFormatting>
  <conditionalFormatting sqref="P200:AA200 P202:AA202">
    <cfRule type="expression" dxfId="8045" priority="448">
      <formula>P$1=""</formula>
    </cfRule>
  </conditionalFormatting>
  <conditionalFormatting sqref="P202:AA202">
    <cfRule type="expression" dxfId="8044" priority="447">
      <formula>P$1=""</formula>
    </cfRule>
  </conditionalFormatting>
  <conditionalFormatting sqref="P202:AA202">
    <cfRule type="expression" dxfId="8043" priority="446">
      <formula>P$1=""</formula>
    </cfRule>
  </conditionalFormatting>
  <conditionalFormatting sqref="P202:AA202">
    <cfRule type="expression" dxfId="8042" priority="445">
      <formula>P$1=""</formula>
    </cfRule>
  </conditionalFormatting>
  <conditionalFormatting sqref="P202:AA202">
    <cfRule type="expression" dxfId="8041" priority="444">
      <formula>P$1=""</formula>
    </cfRule>
  </conditionalFormatting>
  <conditionalFormatting sqref="P196:AA196">
    <cfRule type="expression" dxfId="8040" priority="443">
      <formula>P$1=""</formula>
    </cfRule>
  </conditionalFormatting>
  <conditionalFormatting sqref="P196:AA196">
    <cfRule type="expression" dxfId="8039" priority="442">
      <formula>P$1=""</formula>
    </cfRule>
  </conditionalFormatting>
  <conditionalFormatting sqref="P196:AA196">
    <cfRule type="expression" dxfId="8038" priority="441">
      <formula>P$1=""</formula>
    </cfRule>
  </conditionalFormatting>
  <conditionalFormatting sqref="P196:AA196">
    <cfRule type="expression" dxfId="8037" priority="440">
      <formula>P$1=""</formula>
    </cfRule>
  </conditionalFormatting>
  <conditionalFormatting sqref="P196:AA196">
    <cfRule type="expression" dxfId="8036" priority="439">
      <formula>P$1=""</formula>
    </cfRule>
  </conditionalFormatting>
  <conditionalFormatting sqref="P196:AA196">
    <cfRule type="expression" dxfId="8035" priority="438">
      <formula>P$1=""</formula>
    </cfRule>
  </conditionalFormatting>
  <conditionalFormatting sqref="P196:AA196">
    <cfRule type="expression" dxfId="8034" priority="437">
      <formula>P$1=""</formula>
    </cfRule>
  </conditionalFormatting>
  <conditionalFormatting sqref="P200:AA200 P202:AA202">
    <cfRule type="expression" dxfId="8033" priority="436">
      <formula>P$1=""</formula>
    </cfRule>
  </conditionalFormatting>
  <conditionalFormatting sqref="P200:AA200 P202:AA202">
    <cfRule type="expression" dxfId="8032" priority="435">
      <formula>P$1=""</formula>
    </cfRule>
  </conditionalFormatting>
  <conditionalFormatting sqref="P200:AA200 P202:AA202">
    <cfRule type="expression" dxfId="8031" priority="434">
      <formula>P$1=""</formula>
    </cfRule>
  </conditionalFormatting>
  <conditionalFormatting sqref="P200:AA200 P202:AA202">
    <cfRule type="expression" dxfId="8030" priority="433">
      <formula>P$1=""</formula>
    </cfRule>
  </conditionalFormatting>
  <conditionalFormatting sqref="P198:AA198 P200:AA200 P202:AA202">
    <cfRule type="expression" dxfId="8029" priority="432">
      <formula>P$1=""</formula>
    </cfRule>
  </conditionalFormatting>
  <conditionalFormatting sqref="P198:AA198 P200:AA200 P202:AA202">
    <cfRule type="expression" dxfId="8028" priority="431">
      <formula>P$1=""</formula>
    </cfRule>
  </conditionalFormatting>
  <conditionalFormatting sqref="P198:AA198 P200:AA200 P202:AA202">
    <cfRule type="expression" dxfId="8027" priority="430">
      <formula>P$1=""</formula>
    </cfRule>
  </conditionalFormatting>
  <conditionalFormatting sqref="P198:AA198 P200:AA200 P202:AA202">
    <cfRule type="expression" dxfId="8026" priority="429">
      <formula>P$1=""</formula>
    </cfRule>
  </conditionalFormatting>
  <conditionalFormatting sqref="P198:AA198 P200:AA200 P202:AA202">
    <cfRule type="expression" dxfId="8025" priority="428">
      <formula>P$1=""</formula>
    </cfRule>
  </conditionalFormatting>
  <conditionalFormatting sqref="P198:AA198 P200:AA200 P202:AA202">
    <cfRule type="expression" dxfId="8024" priority="427">
      <formula>P$1=""</formula>
    </cfRule>
  </conditionalFormatting>
  <conditionalFormatting sqref="P198:AA198 P200:AA200 P202:AA202">
    <cfRule type="expression" dxfId="8023" priority="426">
      <formula>P$1=""</formula>
    </cfRule>
  </conditionalFormatting>
  <conditionalFormatting sqref="P198:AA198 P200:AA200 P202:AA202">
    <cfRule type="expression" dxfId="8022" priority="425">
      <formula>P$1=""</formula>
    </cfRule>
  </conditionalFormatting>
  <conditionalFormatting sqref="Q198:AA198">
    <cfRule type="expression" dxfId="8021" priority="424">
      <formula>Q$1=""</formula>
    </cfRule>
  </conditionalFormatting>
  <conditionalFormatting sqref="Q198:AA198">
    <cfRule type="expression" dxfId="8020" priority="423">
      <formula>Q$1=""</formula>
    </cfRule>
  </conditionalFormatting>
  <conditionalFormatting sqref="Q198:AA198">
    <cfRule type="expression" dxfId="8019" priority="422">
      <formula>Q$1=""</formula>
    </cfRule>
  </conditionalFormatting>
  <conditionalFormatting sqref="Q198:AA198">
    <cfRule type="expression" dxfId="8018" priority="421">
      <formula>Q$1=""</formula>
    </cfRule>
  </conditionalFormatting>
  <conditionalFormatting sqref="Q198:AA198">
    <cfRule type="expression" dxfId="8017" priority="420">
      <formula>Q$1=""</formula>
    </cfRule>
  </conditionalFormatting>
  <conditionalFormatting sqref="Q198:AA198">
    <cfRule type="expression" dxfId="8016" priority="419">
      <formula>Q$1=""</formula>
    </cfRule>
  </conditionalFormatting>
  <conditionalFormatting sqref="Q198:AA198">
    <cfRule type="expression" dxfId="8015" priority="418">
      <formula>Q$1=""</formula>
    </cfRule>
  </conditionalFormatting>
  <conditionalFormatting sqref="Q198:AA198">
    <cfRule type="expression" dxfId="8014" priority="417">
      <formula>Q$1=""</formula>
    </cfRule>
  </conditionalFormatting>
  <conditionalFormatting sqref="Q200:AA200 Q202:AA202">
    <cfRule type="expression" dxfId="8013" priority="416">
      <formula>Q$1=""</formula>
    </cfRule>
  </conditionalFormatting>
  <conditionalFormatting sqref="Q200:AA200 Q202:AA202">
    <cfRule type="expression" dxfId="8012" priority="415">
      <formula>Q$1=""</formula>
    </cfRule>
  </conditionalFormatting>
  <conditionalFormatting sqref="Q200:AA200 Q202:AA202">
    <cfRule type="expression" dxfId="8011" priority="414">
      <formula>Q$1=""</formula>
    </cfRule>
  </conditionalFormatting>
  <conditionalFormatting sqref="Q200:AA200 Q202:AA202">
    <cfRule type="expression" dxfId="8010" priority="413">
      <formula>Q$1=""</formula>
    </cfRule>
  </conditionalFormatting>
  <conditionalFormatting sqref="Q200:AA200 Q202:AA202">
    <cfRule type="expression" dxfId="8009" priority="412">
      <formula>Q$1=""</formula>
    </cfRule>
  </conditionalFormatting>
  <conditionalFormatting sqref="Q200:AA200 Q202:AA202">
    <cfRule type="expression" dxfId="8008" priority="411">
      <formula>Q$1=""</formula>
    </cfRule>
  </conditionalFormatting>
  <conditionalFormatting sqref="Q200:AA200 Q202:AA202">
    <cfRule type="expression" dxfId="8007" priority="410">
      <formula>Q$1=""</formula>
    </cfRule>
  </conditionalFormatting>
  <conditionalFormatting sqref="Q200:AA200 Q202:AA202">
    <cfRule type="expression" dxfId="8006" priority="409">
      <formula>Q$1=""</formula>
    </cfRule>
  </conditionalFormatting>
  <conditionalFormatting sqref="Q200:AA200 Q202:AA202">
    <cfRule type="expression" dxfId="8005" priority="408">
      <formula>Q$1=""</formula>
    </cfRule>
  </conditionalFormatting>
  <conditionalFormatting sqref="Q200:AA200 Q202:AA202">
    <cfRule type="expression" dxfId="8004" priority="407">
      <formula>Q$1=""</formula>
    </cfRule>
  </conditionalFormatting>
  <conditionalFormatting sqref="P196:AA196 P200:AA200 P202:AA202">
    <cfRule type="expression" dxfId="8003" priority="406">
      <formula>P$1=""</formula>
    </cfRule>
  </conditionalFormatting>
  <conditionalFormatting sqref="P196:AA196">
    <cfRule type="expression" dxfId="8002" priority="405">
      <formula>P$1=""</formula>
    </cfRule>
  </conditionalFormatting>
  <conditionalFormatting sqref="P196:AA196">
    <cfRule type="expression" dxfId="8001" priority="404">
      <formula>P$1=""</formula>
    </cfRule>
  </conditionalFormatting>
  <conditionalFormatting sqref="P196:AA196">
    <cfRule type="expression" dxfId="8000" priority="403">
      <formula>P$1=""</formula>
    </cfRule>
  </conditionalFormatting>
  <conditionalFormatting sqref="P196:AA196">
    <cfRule type="expression" dxfId="7999" priority="402">
      <formula>P$1=""</formula>
    </cfRule>
  </conditionalFormatting>
  <conditionalFormatting sqref="P196:AA196">
    <cfRule type="expression" dxfId="7998" priority="401">
      <formula>P$1=""</formula>
    </cfRule>
  </conditionalFormatting>
  <conditionalFormatting sqref="P196:AA196 P200:AA200 P202:AA202">
    <cfRule type="expression" dxfId="7997" priority="400">
      <formula>P$1=""</formula>
    </cfRule>
  </conditionalFormatting>
  <conditionalFormatting sqref="P196:AA196">
    <cfRule type="expression" dxfId="7996" priority="399">
      <formula>P$1=""</formula>
    </cfRule>
  </conditionalFormatting>
  <conditionalFormatting sqref="P196:AA196">
    <cfRule type="expression" dxfId="7995" priority="398">
      <formula>P$1=""</formula>
    </cfRule>
  </conditionalFormatting>
  <conditionalFormatting sqref="P196:AA196">
    <cfRule type="expression" dxfId="7994" priority="397">
      <formula>P$1=""</formula>
    </cfRule>
  </conditionalFormatting>
  <conditionalFormatting sqref="P196:AA196">
    <cfRule type="expression" dxfId="7993" priority="396">
      <formula>P$1=""</formula>
    </cfRule>
  </conditionalFormatting>
  <conditionalFormatting sqref="P196:AA196">
    <cfRule type="expression" dxfId="7992" priority="395">
      <formula>P$1=""</formula>
    </cfRule>
  </conditionalFormatting>
  <conditionalFormatting sqref="P196:AA196">
    <cfRule type="expression" dxfId="7991" priority="394">
      <formula>P$1=""</formula>
    </cfRule>
  </conditionalFormatting>
  <conditionalFormatting sqref="P196:AA196">
    <cfRule type="expression" dxfId="7990" priority="393">
      <formula>P$1=""</formula>
    </cfRule>
  </conditionalFormatting>
  <conditionalFormatting sqref="P196:AA196">
    <cfRule type="expression" dxfId="7989" priority="392">
      <formula>P$1=""</formula>
    </cfRule>
  </conditionalFormatting>
  <conditionalFormatting sqref="P198:AA198 P200:AA200 P202:AA202">
    <cfRule type="expression" dxfId="7988" priority="391">
      <formula>P$1=""</formula>
    </cfRule>
  </conditionalFormatting>
  <conditionalFormatting sqref="P198:AA198 P200:AA200 P202:AA202">
    <cfRule type="expression" dxfId="7987" priority="390">
      <formula>P$1=""</formula>
    </cfRule>
  </conditionalFormatting>
  <conditionalFormatting sqref="P198:AA198 P200:AA200 P202:AA202">
    <cfRule type="expression" dxfId="7986" priority="389">
      <formula>P$1=""</formula>
    </cfRule>
  </conditionalFormatting>
  <conditionalFormatting sqref="P198:AA198 P200:AA200 P202:AA202">
    <cfRule type="expression" dxfId="7985" priority="388">
      <formula>P$1=""</formula>
    </cfRule>
  </conditionalFormatting>
  <conditionalFormatting sqref="P198:AA198 P200:AA200 P202:AA202">
    <cfRule type="expression" dxfId="7984" priority="387">
      <formula>P$1=""</formula>
    </cfRule>
  </conditionalFormatting>
  <conditionalFormatting sqref="P198:AA198 P200:AA200 P202:AA202">
    <cfRule type="expression" dxfId="7983" priority="386">
      <formula>P$1=""</formula>
    </cfRule>
  </conditionalFormatting>
  <conditionalFormatting sqref="P198:AA198 P200:AA200 P202:AA202">
    <cfRule type="expression" dxfId="7982" priority="385">
      <formula>P$1=""</formula>
    </cfRule>
  </conditionalFormatting>
  <conditionalFormatting sqref="P198:AA198 P200:AA200 P202:AA202">
    <cfRule type="expression" dxfId="7981" priority="384">
      <formula>P$1=""</formula>
    </cfRule>
  </conditionalFormatting>
  <conditionalFormatting sqref="P198:AA198">
    <cfRule type="expression" dxfId="7980" priority="383">
      <formula>P$1=""</formula>
    </cfRule>
  </conditionalFormatting>
  <conditionalFormatting sqref="P198:AA198 P200:AA200 P202:AA202">
    <cfRule type="expression" dxfId="7979" priority="382">
      <formula>P$1=""</formula>
    </cfRule>
  </conditionalFormatting>
  <conditionalFormatting sqref="P198:AA198 P200:AA200 P202:AA202">
    <cfRule type="expression" dxfId="7978" priority="381">
      <formula>P$1=""</formula>
    </cfRule>
  </conditionalFormatting>
  <conditionalFormatting sqref="P198:AA198 P200:AA200 P202:AA202">
    <cfRule type="expression" dxfId="7977" priority="380">
      <formula>P$1=""</formula>
    </cfRule>
  </conditionalFormatting>
  <conditionalFormatting sqref="P198:AA198 P200:AA200 P202:AA202">
    <cfRule type="expression" dxfId="7976" priority="379">
      <formula>P$1=""</formula>
    </cfRule>
  </conditionalFormatting>
  <conditionalFormatting sqref="P198:AA198 P200:AA200 P202:AA202">
    <cfRule type="expression" dxfId="7975" priority="378">
      <formula>P$1=""</formula>
    </cfRule>
  </conditionalFormatting>
  <conditionalFormatting sqref="P198:AA198">
    <cfRule type="expression" dxfId="7974" priority="377">
      <formula>P$1=""</formula>
    </cfRule>
  </conditionalFormatting>
  <conditionalFormatting sqref="P198:AA198 P200:AA200 P202:AA202">
    <cfRule type="expression" dxfId="7973" priority="376">
      <formula>P$1=""</formula>
    </cfRule>
  </conditionalFormatting>
  <conditionalFormatting sqref="P198:AA198 P200:AA200 P202:AA202">
    <cfRule type="expression" dxfId="7972" priority="375">
      <formula>P$1=""</formula>
    </cfRule>
  </conditionalFormatting>
  <conditionalFormatting sqref="P198:AA198 P200:AA200 P202:AA202">
    <cfRule type="expression" dxfId="7971" priority="374">
      <formula>P$1=""</formula>
    </cfRule>
  </conditionalFormatting>
  <conditionalFormatting sqref="P198:AA198 P200:AA200 P202:AA202">
    <cfRule type="expression" dxfId="7970" priority="373">
      <formula>P$1=""</formula>
    </cfRule>
  </conditionalFormatting>
  <conditionalFormatting sqref="P198:AA198 P200:AA200 P202:AA202">
    <cfRule type="expression" dxfId="7969" priority="372">
      <formula>P$1=""</formula>
    </cfRule>
  </conditionalFormatting>
  <conditionalFormatting sqref="P198:AA198 P200:AA200 P202:AA202">
    <cfRule type="expression" dxfId="7968" priority="371">
      <formula>P$1=""</formula>
    </cfRule>
  </conditionalFormatting>
  <conditionalFormatting sqref="P198:AA198 P200:AA200 P202:AA202">
    <cfRule type="expression" dxfId="7967" priority="370">
      <formula>P$1=""</formula>
    </cfRule>
  </conditionalFormatting>
  <conditionalFormatting sqref="P198:AA198 P200:AA200 P202:AA202">
    <cfRule type="expression" dxfId="7966" priority="369">
      <formula>P$1=""</formula>
    </cfRule>
  </conditionalFormatting>
  <conditionalFormatting sqref="P202:AA202 P200:AA200">
    <cfRule type="expression" dxfId="7965" priority="368">
      <formula>P$1=""</formula>
    </cfRule>
  </conditionalFormatting>
  <conditionalFormatting sqref="P202:AA202 P200:AA200">
    <cfRule type="expression" dxfId="7964" priority="367">
      <formula>P$1=""</formula>
    </cfRule>
  </conditionalFormatting>
  <conditionalFormatting sqref="Q202:AA202 Q200:AA200">
    <cfRule type="expression" dxfId="7963" priority="366">
      <formula>Q$1=""</formula>
    </cfRule>
  </conditionalFormatting>
  <conditionalFormatting sqref="Q202:AA202 Q200:AA200">
    <cfRule type="expression" dxfId="7962" priority="365">
      <formula>Q$1=""</formula>
    </cfRule>
  </conditionalFormatting>
  <conditionalFormatting sqref="Q202:AA202 Q200:AA200">
    <cfRule type="expression" dxfId="7961" priority="364">
      <formula>Q$1=""</formula>
    </cfRule>
  </conditionalFormatting>
  <conditionalFormatting sqref="Q202:AA202 Q200:AA200">
    <cfRule type="expression" dxfId="7960" priority="363">
      <formula>Q$1=""</formula>
    </cfRule>
  </conditionalFormatting>
  <conditionalFormatting sqref="Q202:AA202 Q200:AA200">
    <cfRule type="expression" dxfId="7959" priority="362">
      <formula>Q$1=""</formula>
    </cfRule>
  </conditionalFormatting>
  <conditionalFormatting sqref="Q202:AA202 Q200:AA200">
    <cfRule type="expression" dxfId="7958" priority="361">
      <formula>Q$1=""</formula>
    </cfRule>
  </conditionalFormatting>
  <conditionalFormatting sqref="Q202:AA202 Q200:AA200">
    <cfRule type="expression" dxfId="7957" priority="360">
      <formula>Q$1=""</formula>
    </cfRule>
  </conditionalFormatting>
  <conditionalFormatting sqref="Q202:AA202 Q200:AA200">
    <cfRule type="expression" dxfId="7956" priority="359">
      <formula>Q$1=""</formula>
    </cfRule>
  </conditionalFormatting>
  <conditionalFormatting sqref="P202:AA202 P200:AA200">
    <cfRule type="expression" dxfId="7955" priority="358">
      <formula>P$1=""</formula>
    </cfRule>
  </conditionalFormatting>
  <conditionalFormatting sqref="P202:AA202 P200:AA200">
    <cfRule type="expression" dxfId="7954" priority="357">
      <formula>P$1=""</formula>
    </cfRule>
  </conditionalFormatting>
  <conditionalFormatting sqref="P202:AA202 P200:AA200 P198:AA198">
    <cfRule type="expression" dxfId="7953" priority="356">
      <formula>P$1=""</formula>
    </cfRule>
  </conditionalFormatting>
  <conditionalFormatting sqref="P202:AA202 P200:AA200 P198:AA198">
    <cfRule type="expression" dxfId="7952" priority="355">
      <formula>P$1=""</formula>
    </cfRule>
  </conditionalFormatting>
  <conditionalFormatting sqref="P202:AA202 P200:AA200 P198:AA198">
    <cfRule type="expression" dxfId="7951" priority="354">
      <formula>P$1=""</formula>
    </cfRule>
  </conditionalFormatting>
  <conditionalFormatting sqref="P202:AA202 P200:AA200 P198:AA198">
    <cfRule type="expression" dxfId="7950" priority="353">
      <formula>P$1=""</formula>
    </cfRule>
  </conditionalFormatting>
  <conditionalFormatting sqref="P202:AA202 P200:AA200 P198:AA198">
    <cfRule type="expression" dxfId="7949" priority="352">
      <formula>P$1=""</formula>
    </cfRule>
  </conditionalFormatting>
  <conditionalFormatting sqref="P202:AA202 P200:AA200 P198:AA198">
    <cfRule type="expression" dxfId="7948" priority="351">
      <formula>P$1=""</formula>
    </cfRule>
  </conditionalFormatting>
  <conditionalFormatting sqref="P202:AA202 P200:AA200 P198:AA198">
    <cfRule type="expression" dxfId="7947" priority="350">
      <formula>P$1=""</formula>
    </cfRule>
  </conditionalFormatting>
  <conditionalFormatting sqref="P202:AA202 P200:AA200 P198:AA198">
    <cfRule type="expression" dxfId="7946" priority="349">
      <formula>P$1=""</formula>
    </cfRule>
  </conditionalFormatting>
  <conditionalFormatting sqref="P198:AA198">
    <cfRule type="expression" dxfId="7945" priority="348">
      <formula>P$1=""</formula>
    </cfRule>
  </conditionalFormatting>
  <conditionalFormatting sqref="P202:AA202 P200:AA200 P198:AA198">
    <cfRule type="expression" dxfId="7944" priority="347">
      <formula>P$1=""</formula>
    </cfRule>
  </conditionalFormatting>
  <conditionalFormatting sqref="P202:AA202 P200:AA200 P198:AA198">
    <cfRule type="expression" dxfId="7943" priority="346">
      <formula>P$1=""</formula>
    </cfRule>
  </conditionalFormatting>
  <conditionalFormatting sqref="P202:AA202 P200:AA200 P198:AA198">
    <cfRule type="expression" dxfId="7942" priority="345">
      <formula>P$1=""</formula>
    </cfRule>
  </conditionalFormatting>
  <conditionalFormatting sqref="P202:AA202 P200:AA200 P198:AA198">
    <cfRule type="expression" dxfId="7941" priority="344">
      <formula>P$1=""</formula>
    </cfRule>
  </conditionalFormatting>
  <conditionalFormatting sqref="P202:AA202 P200:AA200 P198:AA198">
    <cfRule type="expression" dxfId="7940" priority="343">
      <formula>P$1=""</formula>
    </cfRule>
  </conditionalFormatting>
  <conditionalFormatting sqref="P198:AA198">
    <cfRule type="expression" dxfId="7939" priority="342">
      <formula>P$1=""</formula>
    </cfRule>
  </conditionalFormatting>
  <conditionalFormatting sqref="P202:AA202 P200:AA200 P198:AA198">
    <cfRule type="expression" dxfId="7938" priority="341">
      <formula>P$1=""</formula>
    </cfRule>
  </conditionalFormatting>
  <conditionalFormatting sqref="P202:AA202 P200:AA200 P198:AA198">
    <cfRule type="expression" dxfId="7937" priority="340">
      <formula>P$1=""</formula>
    </cfRule>
  </conditionalFormatting>
  <conditionalFormatting sqref="P202:AA202 P200:AA200 P198:AA198">
    <cfRule type="expression" dxfId="7936" priority="339">
      <formula>P$1=""</formula>
    </cfRule>
  </conditionalFormatting>
  <conditionalFormatting sqref="P202:AA202 P200:AA200 P198:AA198">
    <cfRule type="expression" dxfId="7935" priority="338">
      <formula>P$1=""</formula>
    </cfRule>
  </conditionalFormatting>
  <conditionalFormatting sqref="P202:AA202 P200:AA200 P198:AA198">
    <cfRule type="expression" dxfId="7934" priority="337">
      <formula>P$1=""</formula>
    </cfRule>
  </conditionalFormatting>
  <conditionalFormatting sqref="P202:AA202 P200:AA200 P198:AA198">
    <cfRule type="expression" dxfId="7933" priority="336">
      <formula>P$1=""</formula>
    </cfRule>
  </conditionalFormatting>
  <conditionalFormatting sqref="P202:AA202 P200:AA200 P198:AA198">
    <cfRule type="expression" dxfId="7932" priority="335">
      <formula>P$1=""</formula>
    </cfRule>
  </conditionalFormatting>
  <conditionalFormatting sqref="P202:AA202 P200:AA200 P198:AA198">
    <cfRule type="expression" dxfId="7931" priority="334">
      <formula>P$1=""</formula>
    </cfRule>
  </conditionalFormatting>
  <conditionalFormatting sqref="P216:AA216">
    <cfRule type="expression" dxfId="7930" priority="333">
      <formula>P$1=""</formula>
    </cfRule>
  </conditionalFormatting>
  <conditionalFormatting sqref="P218:AA218">
    <cfRule type="expression" dxfId="7929" priority="332">
      <formula>P$1=""</formula>
    </cfRule>
  </conditionalFormatting>
  <conditionalFormatting sqref="P220:AA220">
    <cfRule type="expression" dxfId="7928" priority="331">
      <formula>P$1=""</formula>
    </cfRule>
  </conditionalFormatting>
  <conditionalFormatting sqref="P222:AA222">
    <cfRule type="expression" dxfId="7927" priority="330">
      <formula>P$1=""</formula>
    </cfRule>
  </conditionalFormatting>
  <conditionalFormatting sqref="P218:AA218 P220:AA220 P222:AA222">
    <cfRule type="expression" dxfId="7926" priority="329">
      <formula>P$1=""</formula>
    </cfRule>
  </conditionalFormatting>
  <conditionalFormatting sqref="P218:AA218 P220:AA220 P222:AA222">
    <cfRule type="expression" dxfId="7925" priority="328">
      <formula>P$1=""</formula>
    </cfRule>
  </conditionalFormatting>
  <conditionalFormatting sqref="P218:AA218 P220:AA220 P222:AA222">
    <cfRule type="expression" dxfId="7924" priority="327">
      <formula>P$1=""</formula>
    </cfRule>
  </conditionalFormatting>
  <conditionalFormatting sqref="P218:AA218 P220:AA220 P222:AA222">
    <cfRule type="expression" dxfId="7923" priority="326">
      <formula>P$1=""</formula>
    </cfRule>
  </conditionalFormatting>
  <conditionalFormatting sqref="P218:AA218 P220:AA220 P222:AA222">
    <cfRule type="expression" dxfId="7922" priority="325">
      <formula>P$1=""</formula>
    </cfRule>
  </conditionalFormatting>
  <conditionalFormatting sqref="P220:AA220 P222:AA222">
    <cfRule type="expression" dxfId="7921" priority="324">
      <formula>P$1=""</formula>
    </cfRule>
  </conditionalFormatting>
  <conditionalFormatting sqref="P218:AA218">
    <cfRule type="expression" dxfId="7920" priority="323">
      <formula>P$1=""</formula>
    </cfRule>
  </conditionalFormatting>
  <conditionalFormatting sqref="P220:AA220 P222:AA222">
    <cfRule type="expression" dxfId="7919" priority="322">
      <formula>P$1=""</formula>
    </cfRule>
  </conditionalFormatting>
  <conditionalFormatting sqref="P220:AA220 P222:AA222">
    <cfRule type="expression" dxfId="7918" priority="321">
      <formula>P$1=""</formula>
    </cfRule>
  </conditionalFormatting>
  <conditionalFormatting sqref="P222:AA222">
    <cfRule type="expression" dxfId="7917" priority="320">
      <formula>P$1=""</formula>
    </cfRule>
  </conditionalFormatting>
  <conditionalFormatting sqref="P222:AA222">
    <cfRule type="expression" dxfId="7916" priority="319">
      <formula>P$1=""</formula>
    </cfRule>
  </conditionalFormatting>
  <conditionalFormatting sqref="P222:AA222">
    <cfRule type="expression" dxfId="7915" priority="318">
      <formula>P$1=""</formula>
    </cfRule>
  </conditionalFormatting>
  <conditionalFormatting sqref="P222:AA222">
    <cfRule type="expression" dxfId="7914" priority="317">
      <formula>P$1=""</formula>
    </cfRule>
  </conditionalFormatting>
  <conditionalFormatting sqref="P216:AA216">
    <cfRule type="expression" dxfId="7913" priority="316">
      <formula>P$1=""</formula>
    </cfRule>
  </conditionalFormatting>
  <conditionalFormatting sqref="P216:AA216">
    <cfRule type="expression" dxfId="7912" priority="315">
      <formula>P$1=""</formula>
    </cfRule>
  </conditionalFormatting>
  <conditionalFormatting sqref="P216:AA216">
    <cfRule type="expression" dxfId="7911" priority="314">
      <formula>P$1=""</formula>
    </cfRule>
  </conditionalFormatting>
  <conditionalFormatting sqref="P216:AA216">
    <cfRule type="expression" dxfId="7910" priority="313">
      <formula>P$1=""</formula>
    </cfRule>
  </conditionalFormatting>
  <conditionalFormatting sqref="P216:AA216">
    <cfRule type="expression" dxfId="7909" priority="312">
      <formula>P$1=""</formula>
    </cfRule>
  </conditionalFormatting>
  <conditionalFormatting sqref="P216:AA216">
    <cfRule type="expression" dxfId="7908" priority="311">
      <formula>P$1=""</formula>
    </cfRule>
  </conditionalFormatting>
  <conditionalFormatting sqref="P216:AA216">
    <cfRule type="expression" dxfId="7907" priority="310">
      <formula>P$1=""</formula>
    </cfRule>
  </conditionalFormatting>
  <conditionalFormatting sqref="P220:AA220 P222:AA222">
    <cfRule type="expression" dxfId="7906" priority="309">
      <formula>P$1=""</formula>
    </cfRule>
  </conditionalFormatting>
  <conditionalFormatting sqref="P220:AA220 P222:AA222">
    <cfRule type="expression" dxfId="7905" priority="308">
      <formula>P$1=""</formula>
    </cfRule>
  </conditionalFormatting>
  <conditionalFormatting sqref="P220:AA220 P222:AA222">
    <cfRule type="expression" dxfId="7904" priority="307">
      <formula>P$1=""</formula>
    </cfRule>
  </conditionalFormatting>
  <conditionalFormatting sqref="P220:AA220 P222:AA222">
    <cfRule type="expression" dxfId="7903" priority="306">
      <formula>P$1=""</formula>
    </cfRule>
  </conditionalFormatting>
  <conditionalFormatting sqref="P222 P220 P218">
    <cfRule type="expression" dxfId="7902" priority="305">
      <formula>P$1=""</formula>
    </cfRule>
  </conditionalFormatting>
  <conditionalFormatting sqref="P222 P220 P218">
    <cfRule type="expression" dxfId="7901" priority="304">
      <formula>P$1=""</formula>
    </cfRule>
  </conditionalFormatting>
  <conditionalFormatting sqref="P222 P220 P218">
    <cfRule type="expression" dxfId="7900" priority="303">
      <formula>P$1=""</formula>
    </cfRule>
  </conditionalFormatting>
  <conditionalFormatting sqref="P226:AA226">
    <cfRule type="expression" dxfId="7899" priority="302">
      <formula>P$1=""</formula>
    </cfRule>
  </conditionalFormatting>
  <conditionalFormatting sqref="P228:AA228">
    <cfRule type="expression" dxfId="7898" priority="301">
      <formula>P$1=""</formula>
    </cfRule>
  </conditionalFormatting>
  <conditionalFormatting sqref="P230:AA230">
    <cfRule type="expression" dxfId="7897" priority="300">
      <formula>P$1=""</formula>
    </cfRule>
  </conditionalFormatting>
  <conditionalFormatting sqref="P232:AA232">
    <cfRule type="expression" dxfId="7896" priority="299">
      <formula>P$1=""</formula>
    </cfRule>
  </conditionalFormatting>
  <conditionalFormatting sqref="P228:AA228 P230:AA230 P232:AA232">
    <cfRule type="expression" dxfId="7895" priority="298">
      <formula>P$1=""</formula>
    </cfRule>
  </conditionalFormatting>
  <conditionalFormatting sqref="P228:AA228 P230:AA230 P232:AA232">
    <cfRule type="expression" dxfId="7894" priority="297">
      <formula>P$1=""</formula>
    </cfRule>
  </conditionalFormatting>
  <conditionalFormatting sqref="P228:AA228 P230:AA230 P232:AA232">
    <cfRule type="expression" dxfId="7893" priority="296">
      <formula>P$1=""</formula>
    </cfRule>
  </conditionalFormatting>
  <conditionalFormatting sqref="P228:AA228 P230:AA230 P232:AA232">
    <cfRule type="expression" dxfId="7892" priority="295">
      <formula>P$1=""</formula>
    </cfRule>
  </conditionalFormatting>
  <conditionalFormatting sqref="P228:AA228 P230:AA230 P232:AA232">
    <cfRule type="expression" dxfId="7891" priority="294">
      <formula>P$1=""</formula>
    </cfRule>
  </conditionalFormatting>
  <conditionalFormatting sqref="P230:AA230 P232:AA232">
    <cfRule type="expression" dxfId="7890" priority="293">
      <formula>P$1=""</formula>
    </cfRule>
  </conditionalFormatting>
  <conditionalFormatting sqref="P228:AA228">
    <cfRule type="expression" dxfId="7889" priority="292">
      <formula>P$1=""</formula>
    </cfRule>
  </conditionalFormatting>
  <conditionalFormatting sqref="P230:AA230 P232:AA232">
    <cfRule type="expression" dxfId="7888" priority="291">
      <formula>P$1=""</formula>
    </cfRule>
  </conditionalFormatting>
  <conditionalFormatting sqref="P230:AA230 P232:AA232">
    <cfRule type="expression" dxfId="7887" priority="290">
      <formula>P$1=""</formula>
    </cfRule>
  </conditionalFormatting>
  <conditionalFormatting sqref="P232:AA232">
    <cfRule type="expression" dxfId="7886" priority="289">
      <formula>P$1=""</formula>
    </cfRule>
  </conditionalFormatting>
  <conditionalFormatting sqref="P232:AA232">
    <cfRule type="expression" dxfId="7885" priority="288">
      <formula>P$1=""</formula>
    </cfRule>
  </conditionalFormatting>
  <conditionalFormatting sqref="P232:AA232">
    <cfRule type="expression" dxfId="7884" priority="287">
      <formula>P$1=""</formula>
    </cfRule>
  </conditionalFormatting>
  <conditionalFormatting sqref="P232:AA232">
    <cfRule type="expression" dxfId="7883" priority="286">
      <formula>P$1=""</formula>
    </cfRule>
  </conditionalFormatting>
  <conditionalFormatting sqref="P226:AA226">
    <cfRule type="expression" dxfId="7882" priority="285">
      <formula>P$1=""</formula>
    </cfRule>
  </conditionalFormatting>
  <conditionalFormatting sqref="P226:AA226">
    <cfRule type="expression" dxfId="7881" priority="284">
      <formula>P$1=""</formula>
    </cfRule>
  </conditionalFormatting>
  <conditionalFormatting sqref="P226:AA226">
    <cfRule type="expression" dxfId="7880" priority="283">
      <formula>P$1=""</formula>
    </cfRule>
  </conditionalFormatting>
  <conditionalFormatting sqref="P226:AA226">
    <cfRule type="expression" dxfId="7879" priority="282">
      <formula>P$1=""</formula>
    </cfRule>
  </conditionalFormatting>
  <conditionalFormatting sqref="P226:AA226">
    <cfRule type="expression" dxfId="7878" priority="281">
      <formula>P$1=""</formula>
    </cfRule>
  </conditionalFormatting>
  <conditionalFormatting sqref="P226:AA226">
    <cfRule type="expression" dxfId="7877" priority="280">
      <formula>P$1=""</formula>
    </cfRule>
  </conditionalFormatting>
  <conditionalFormatting sqref="P226:AA226">
    <cfRule type="expression" dxfId="7876" priority="279">
      <formula>P$1=""</formula>
    </cfRule>
  </conditionalFormatting>
  <conditionalFormatting sqref="P230:AA230 P232:AA232">
    <cfRule type="expression" dxfId="7875" priority="278">
      <formula>P$1=""</formula>
    </cfRule>
  </conditionalFormatting>
  <conditionalFormatting sqref="P230:AA230 P232:AA232">
    <cfRule type="expression" dxfId="7874" priority="277">
      <formula>P$1=""</formula>
    </cfRule>
  </conditionalFormatting>
  <conditionalFormatting sqref="P230:AA230 P232:AA232">
    <cfRule type="expression" dxfId="7873" priority="276">
      <formula>P$1=""</formula>
    </cfRule>
  </conditionalFormatting>
  <conditionalFormatting sqref="P230:AA230 P232:AA232">
    <cfRule type="expression" dxfId="7872" priority="275">
      <formula>P$1=""</formula>
    </cfRule>
  </conditionalFormatting>
  <conditionalFormatting sqref="P232 P230 P228">
    <cfRule type="expression" dxfId="7871" priority="274">
      <formula>P$1=""</formula>
    </cfRule>
  </conditionalFormatting>
  <conditionalFormatting sqref="P232 P230 P228">
    <cfRule type="expression" dxfId="7870" priority="273">
      <formula>P$1=""</formula>
    </cfRule>
  </conditionalFormatting>
  <conditionalFormatting sqref="P232 P230 P228">
    <cfRule type="expression" dxfId="7869" priority="272">
      <formula>P$1=""</formula>
    </cfRule>
  </conditionalFormatting>
  <conditionalFormatting sqref="P238:AA238">
    <cfRule type="expression" dxfId="7868" priority="271">
      <formula>P$1=""</formula>
    </cfRule>
  </conditionalFormatting>
  <conditionalFormatting sqref="P238:AA238">
    <cfRule type="expression" dxfId="7867" priority="270">
      <formula>P$1=""</formula>
    </cfRule>
  </conditionalFormatting>
  <conditionalFormatting sqref="P238:AA238">
    <cfRule type="expression" dxfId="7866" priority="269">
      <formula>P$1=""</formula>
    </cfRule>
  </conditionalFormatting>
  <conditionalFormatting sqref="P238:AA238">
    <cfRule type="expression" dxfId="7865" priority="268">
      <formula>P$1=""</formula>
    </cfRule>
  </conditionalFormatting>
  <conditionalFormatting sqref="P238:AA238">
    <cfRule type="expression" dxfId="7864" priority="267">
      <formula>P$1=""</formula>
    </cfRule>
  </conditionalFormatting>
  <conditionalFormatting sqref="P238:AA238">
    <cfRule type="expression" dxfId="7863" priority="266">
      <formula>P$1=""</formula>
    </cfRule>
  </conditionalFormatting>
  <conditionalFormatting sqref="P238:AA238">
    <cfRule type="expression" dxfId="7862" priority="265">
      <formula>P$1=""</formula>
    </cfRule>
  </conditionalFormatting>
  <conditionalFormatting sqref="P238:AA238">
    <cfRule type="expression" dxfId="7861" priority="264">
      <formula>P$1=""</formula>
    </cfRule>
  </conditionalFormatting>
  <conditionalFormatting sqref="P238:AA238">
    <cfRule type="expression" dxfId="7860" priority="263">
      <formula>P$1=""</formula>
    </cfRule>
  </conditionalFormatting>
  <conditionalFormatting sqref="P238:AA238">
    <cfRule type="expression" dxfId="7859" priority="262">
      <formula>P$1=""</formula>
    </cfRule>
  </conditionalFormatting>
  <conditionalFormatting sqref="P238:AA238">
    <cfRule type="expression" dxfId="7858" priority="261">
      <formula>P$1=""</formula>
    </cfRule>
  </conditionalFormatting>
  <conditionalFormatting sqref="P238:AA238">
    <cfRule type="expression" dxfId="7857" priority="260">
      <formula>P$1=""</formula>
    </cfRule>
  </conditionalFormatting>
  <conditionalFormatting sqref="P238:AA238">
    <cfRule type="expression" dxfId="7856" priority="259">
      <formula>P$1=""</formula>
    </cfRule>
  </conditionalFormatting>
  <conditionalFormatting sqref="P238:AA238">
    <cfRule type="expression" dxfId="7855" priority="258">
      <formula>P$1=""</formula>
    </cfRule>
  </conditionalFormatting>
  <conditionalFormatting sqref="P238:AA238">
    <cfRule type="expression" dxfId="7854" priority="257">
      <formula>P$1=""</formula>
    </cfRule>
  </conditionalFormatting>
  <conditionalFormatting sqref="P238:AA238">
    <cfRule type="expression" dxfId="7853" priority="256">
      <formula>P$1=""</formula>
    </cfRule>
  </conditionalFormatting>
  <conditionalFormatting sqref="P238:AA238">
    <cfRule type="expression" dxfId="7852" priority="255">
      <formula>P$1=""</formula>
    </cfRule>
  </conditionalFormatting>
  <conditionalFormatting sqref="P238:AA238">
    <cfRule type="expression" dxfId="7851" priority="254">
      <formula>P$1=""</formula>
    </cfRule>
  </conditionalFormatting>
  <conditionalFormatting sqref="P238:AA238">
    <cfRule type="expression" dxfId="7850" priority="253">
      <formula>P$1=""</formula>
    </cfRule>
  </conditionalFormatting>
  <conditionalFormatting sqref="P238:AA238">
    <cfRule type="expression" dxfId="7849" priority="252">
      <formula>P$1=""</formula>
    </cfRule>
  </conditionalFormatting>
  <conditionalFormatting sqref="P238:AA238">
    <cfRule type="expression" dxfId="7848" priority="251">
      <formula>P$1=""</formula>
    </cfRule>
  </conditionalFormatting>
  <conditionalFormatting sqref="P238:AA238">
    <cfRule type="expression" dxfId="7847" priority="250">
      <formula>P$1=""</formula>
    </cfRule>
  </conditionalFormatting>
  <conditionalFormatting sqref="P238:AA238">
    <cfRule type="expression" dxfId="7846" priority="249">
      <formula>P$1=""</formula>
    </cfRule>
  </conditionalFormatting>
  <conditionalFormatting sqref="P240:AA240">
    <cfRule type="expression" dxfId="7845" priority="248">
      <formula>P$1=""</formula>
    </cfRule>
  </conditionalFormatting>
  <conditionalFormatting sqref="P240:AA240">
    <cfRule type="expression" dxfId="7844" priority="247">
      <formula>P$1=""</formula>
    </cfRule>
  </conditionalFormatting>
  <conditionalFormatting sqref="P240:AA240">
    <cfRule type="expression" dxfId="7843" priority="246">
      <formula>P$1=""</formula>
    </cfRule>
  </conditionalFormatting>
  <conditionalFormatting sqref="P240:AA240">
    <cfRule type="expression" dxfId="7842" priority="245">
      <formula>P$1=""</formula>
    </cfRule>
  </conditionalFormatting>
  <conditionalFormatting sqref="P240:AA240">
    <cfRule type="expression" dxfId="7841" priority="244">
      <formula>P$1=""</formula>
    </cfRule>
  </conditionalFormatting>
  <conditionalFormatting sqref="P240:AA240">
    <cfRule type="expression" dxfId="7840" priority="243">
      <formula>P$1=""</formula>
    </cfRule>
  </conditionalFormatting>
  <conditionalFormatting sqref="P240:AA240">
    <cfRule type="expression" dxfId="7839" priority="242">
      <formula>P$1=""</formula>
    </cfRule>
  </conditionalFormatting>
  <conditionalFormatting sqref="P240:AA240">
    <cfRule type="expression" dxfId="7838" priority="241">
      <formula>P$1=""</formula>
    </cfRule>
  </conditionalFormatting>
  <conditionalFormatting sqref="P240:AA240">
    <cfRule type="expression" dxfId="7837" priority="240">
      <formula>P$1=""</formula>
    </cfRule>
  </conditionalFormatting>
  <conditionalFormatting sqref="P240:AA240">
    <cfRule type="expression" dxfId="7836" priority="239">
      <formula>P$1=""</formula>
    </cfRule>
  </conditionalFormatting>
  <conditionalFormatting sqref="P240:AA240">
    <cfRule type="expression" dxfId="7835" priority="238">
      <formula>P$1=""</formula>
    </cfRule>
  </conditionalFormatting>
  <conditionalFormatting sqref="P240:AA240">
    <cfRule type="expression" dxfId="7834" priority="237">
      <formula>P$1=""</formula>
    </cfRule>
  </conditionalFormatting>
  <conditionalFormatting sqref="P240:AA240">
    <cfRule type="expression" dxfId="7833" priority="236">
      <formula>P$1=""</formula>
    </cfRule>
  </conditionalFormatting>
  <conditionalFormatting sqref="P240:AA240">
    <cfRule type="expression" dxfId="7832" priority="235">
      <formula>P$1=""</formula>
    </cfRule>
  </conditionalFormatting>
  <conditionalFormatting sqref="P240:AA240">
    <cfRule type="expression" dxfId="7831" priority="234">
      <formula>P$1=""</formula>
    </cfRule>
  </conditionalFormatting>
  <conditionalFormatting sqref="P240:AA240">
    <cfRule type="expression" dxfId="7830" priority="233">
      <formula>P$1=""</formula>
    </cfRule>
  </conditionalFormatting>
  <conditionalFormatting sqref="P240:AA240">
    <cfRule type="expression" dxfId="7829" priority="232">
      <formula>P$1=""</formula>
    </cfRule>
  </conditionalFormatting>
  <conditionalFormatting sqref="P240:AA240">
    <cfRule type="expression" dxfId="7828" priority="231">
      <formula>P$1=""</formula>
    </cfRule>
  </conditionalFormatting>
  <conditionalFormatting sqref="P240:AA240">
    <cfRule type="expression" dxfId="7827" priority="230">
      <formula>P$1=""</formula>
    </cfRule>
  </conditionalFormatting>
  <conditionalFormatting sqref="P240:AA240">
    <cfRule type="expression" dxfId="7826" priority="229">
      <formula>P$1=""</formula>
    </cfRule>
  </conditionalFormatting>
  <conditionalFormatting sqref="P240:AA240">
    <cfRule type="expression" dxfId="7825" priority="228">
      <formula>P$1=""</formula>
    </cfRule>
  </conditionalFormatting>
  <conditionalFormatting sqref="P242:AA242">
    <cfRule type="expression" dxfId="7824" priority="227">
      <formula>P$1=""</formula>
    </cfRule>
  </conditionalFormatting>
  <conditionalFormatting sqref="P242:AA242">
    <cfRule type="expression" dxfId="7823" priority="226">
      <formula>P$1=""</formula>
    </cfRule>
  </conditionalFormatting>
  <conditionalFormatting sqref="P242:AA242">
    <cfRule type="expression" dxfId="7822" priority="225">
      <formula>P$1=""</formula>
    </cfRule>
  </conditionalFormatting>
  <conditionalFormatting sqref="P242:AA242">
    <cfRule type="expression" dxfId="7821" priority="224">
      <formula>P$1=""</formula>
    </cfRule>
  </conditionalFormatting>
  <conditionalFormatting sqref="P242:AA242">
    <cfRule type="expression" dxfId="7820" priority="223">
      <formula>P$1=""</formula>
    </cfRule>
  </conditionalFormatting>
  <conditionalFormatting sqref="P242:AA242">
    <cfRule type="expression" dxfId="7819" priority="222">
      <formula>P$1=""</formula>
    </cfRule>
  </conditionalFormatting>
  <conditionalFormatting sqref="P242:AA242">
    <cfRule type="expression" dxfId="7818" priority="221">
      <formula>P$1=""</formula>
    </cfRule>
  </conditionalFormatting>
  <conditionalFormatting sqref="P242:AA242">
    <cfRule type="expression" dxfId="7817" priority="220">
      <formula>P$1=""</formula>
    </cfRule>
  </conditionalFormatting>
  <conditionalFormatting sqref="P242:AA242">
    <cfRule type="expression" dxfId="7816" priority="219">
      <formula>P$1=""</formula>
    </cfRule>
  </conditionalFormatting>
  <conditionalFormatting sqref="P242:AA242">
    <cfRule type="expression" dxfId="7815" priority="218">
      <formula>P$1=""</formula>
    </cfRule>
  </conditionalFormatting>
  <conditionalFormatting sqref="P242:AA242">
    <cfRule type="expression" dxfId="7814" priority="217">
      <formula>P$1=""</formula>
    </cfRule>
  </conditionalFormatting>
  <conditionalFormatting sqref="P242:AA242">
    <cfRule type="expression" dxfId="7813" priority="216">
      <formula>P$1=""</formula>
    </cfRule>
  </conditionalFormatting>
  <conditionalFormatting sqref="P242:AA242">
    <cfRule type="expression" dxfId="7812" priority="215">
      <formula>P$1=""</formula>
    </cfRule>
  </conditionalFormatting>
  <conditionalFormatting sqref="P242:AA242">
    <cfRule type="expression" dxfId="7811" priority="214">
      <formula>P$1=""</formula>
    </cfRule>
  </conditionalFormatting>
  <conditionalFormatting sqref="P242:AA242">
    <cfRule type="expression" dxfId="7810" priority="213">
      <formula>P$1=""</formula>
    </cfRule>
  </conditionalFormatting>
  <conditionalFormatting sqref="P242:AA242">
    <cfRule type="expression" dxfId="7809" priority="212">
      <formula>P$1=""</formula>
    </cfRule>
  </conditionalFormatting>
  <conditionalFormatting sqref="P242:AA242">
    <cfRule type="expression" dxfId="7808" priority="211">
      <formula>P$1=""</formula>
    </cfRule>
  </conditionalFormatting>
  <conditionalFormatting sqref="P242:AA242">
    <cfRule type="expression" dxfId="7807" priority="210">
      <formula>P$1=""</formula>
    </cfRule>
  </conditionalFormatting>
  <conditionalFormatting sqref="P242:AA242">
    <cfRule type="expression" dxfId="7806" priority="209">
      <formula>P$1=""</formula>
    </cfRule>
  </conditionalFormatting>
  <conditionalFormatting sqref="P242:AA242">
    <cfRule type="expression" dxfId="7805" priority="208">
      <formula>P$1=""</formula>
    </cfRule>
  </conditionalFormatting>
  <conditionalFormatting sqref="P242:AA242">
    <cfRule type="expression" dxfId="7804" priority="207">
      <formula>P$1=""</formula>
    </cfRule>
  </conditionalFormatting>
  <conditionalFormatting sqref="P246:AA246">
    <cfRule type="expression" dxfId="7803" priority="206">
      <formula>P$1=""</formula>
    </cfRule>
  </conditionalFormatting>
  <conditionalFormatting sqref="P248:AA248">
    <cfRule type="expression" dxfId="7802" priority="205">
      <formula>P$1=""</formula>
    </cfRule>
  </conditionalFormatting>
  <conditionalFormatting sqref="P250:AA250">
    <cfRule type="expression" dxfId="7801" priority="204">
      <formula>P$1=""</formula>
    </cfRule>
  </conditionalFormatting>
  <conditionalFormatting sqref="P252:AA252">
    <cfRule type="expression" dxfId="7800" priority="203">
      <formula>P$1=""</formula>
    </cfRule>
  </conditionalFormatting>
  <conditionalFormatting sqref="P248:AA248 P250:AA250 P252:AA252">
    <cfRule type="expression" dxfId="7799" priority="202">
      <formula>P$1=""</formula>
    </cfRule>
  </conditionalFormatting>
  <conditionalFormatting sqref="P248:AA248 P250:AA250 P252:AA252">
    <cfRule type="expression" dxfId="7798" priority="201">
      <formula>P$1=""</formula>
    </cfRule>
  </conditionalFormatting>
  <conditionalFormatting sqref="P248:AA248 P250:AA250 P252:AA252">
    <cfRule type="expression" dxfId="7797" priority="200">
      <formula>P$1=""</formula>
    </cfRule>
  </conditionalFormatting>
  <conditionalFormatting sqref="P248:AA248 P250:AA250 P252:AA252">
    <cfRule type="expression" dxfId="7796" priority="199">
      <formula>P$1=""</formula>
    </cfRule>
  </conditionalFormatting>
  <conditionalFormatting sqref="P248:AA248 P250:AA250 P252:AA252">
    <cfRule type="expression" dxfId="7795" priority="198">
      <formula>P$1=""</formula>
    </cfRule>
  </conditionalFormatting>
  <conditionalFormatting sqref="P250:AA250 P252:AA252">
    <cfRule type="expression" dxfId="7794" priority="197">
      <formula>P$1=""</formula>
    </cfRule>
  </conditionalFormatting>
  <conditionalFormatting sqref="P248:AA248">
    <cfRule type="expression" dxfId="7793" priority="196">
      <formula>P$1=""</formula>
    </cfRule>
  </conditionalFormatting>
  <conditionalFormatting sqref="P250:AA250 P252:AA252">
    <cfRule type="expression" dxfId="7792" priority="195">
      <formula>P$1=""</formula>
    </cfRule>
  </conditionalFormatting>
  <conditionalFormatting sqref="P250:AA250 P252:AA252">
    <cfRule type="expression" dxfId="7791" priority="194">
      <formula>P$1=""</formula>
    </cfRule>
  </conditionalFormatting>
  <conditionalFormatting sqref="P252:AA252">
    <cfRule type="expression" dxfId="7790" priority="193">
      <formula>P$1=""</formula>
    </cfRule>
  </conditionalFormatting>
  <conditionalFormatting sqref="P252:AA252">
    <cfRule type="expression" dxfId="7789" priority="192">
      <formula>P$1=""</formula>
    </cfRule>
  </conditionalFormatting>
  <conditionalFormatting sqref="P252:AA252">
    <cfRule type="expression" dxfId="7788" priority="191">
      <formula>P$1=""</formula>
    </cfRule>
  </conditionalFormatting>
  <conditionalFormatting sqref="P252:AA252">
    <cfRule type="expression" dxfId="7787" priority="190">
      <formula>P$1=""</formula>
    </cfRule>
  </conditionalFormatting>
  <conditionalFormatting sqref="P246:AA246">
    <cfRule type="expression" dxfId="7786" priority="189">
      <formula>P$1=""</formula>
    </cfRule>
  </conditionalFormatting>
  <conditionalFormatting sqref="P246:AA246">
    <cfRule type="expression" dxfId="7785" priority="188">
      <formula>P$1=""</formula>
    </cfRule>
  </conditionalFormatting>
  <conditionalFormatting sqref="P246:AA246">
    <cfRule type="expression" dxfId="7784" priority="187">
      <formula>P$1=""</formula>
    </cfRule>
  </conditionalFormatting>
  <conditionalFormatting sqref="P246:AA246">
    <cfRule type="expression" dxfId="7783" priority="186">
      <formula>P$1=""</formula>
    </cfRule>
  </conditionalFormatting>
  <conditionalFormatting sqref="P246:AA246">
    <cfRule type="expression" dxfId="7782" priority="185">
      <formula>P$1=""</formula>
    </cfRule>
  </conditionalFormatting>
  <conditionalFormatting sqref="P246:AA246">
    <cfRule type="expression" dxfId="7781" priority="184">
      <formula>P$1=""</formula>
    </cfRule>
  </conditionalFormatting>
  <conditionalFormatting sqref="P246:AA246">
    <cfRule type="expression" dxfId="7780" priority="183">
      <formula>P$1=""</formula>
    </cfRule>
  </conditionalFormatting>
  <conditionalFormatting sqref="P250:AA250 P252:AA252">
    <cfRule type="expression" dxfId="7779" priority="182">
      <formula>P$1=""</formula>
    </cfRule>
  </conditionalFormatting>
  <conditionalFormatting sqref="P250:AA250 P252:AA252">
    <cfRule type="expression" dxfId="7778" priority="181">
      <formula>P$1=""</formula>
    </cfRule>
  </conditionalFormatting>
  <conditionalFormatting sqref="P250:AA250 P252:AA252">
    <cfRule type="expression" dxfId="7777" priority="180">
      <formula>P$1=""</formula>
    </cfRule>
  </conditionalFormatting>
  <conditionalFormatting sqref="P250:AA250 P252:AA252">
    <cfRule type="expression" dxfId="7776" priority="179">
      <formula>P$1=""</formula>
    </cfRule>
  </conditionalFormatting>
  <conditionalFormatting sqref="P252 P250 P248">
    <cfRule type="expression" dxfId="7775" priority="178">
      <formula>P$1=""</formula>
    </cfRule>
  </conditionalFormatting>
  <conditionalFormatting sqref="P252 P250 P248">
    <cfRule type="expression" dxfId="7774" priority="177">
      <formula>P$1=""</formula>
    </cfRule>
  </conditionalFormatting>
  <conditionalFormatting sqref="P252 P250 P248">
    <cfRule type="expression" dxfId="7773" priority="176">
      <formula>P$1=""</formula>
    </cfRule>
  </conditionalFormatting>
  <conditionalFormatting sqref="C3:E6">
    <cfRule type="cellIs" dxfId="7772" priority="175" operator="equal">
      <formula>0</formula>
    </cfRule>
  </conditionalFormatting>
  <conditionalFormatting sqref="G5:G6">
    <cfRule type="cellIs" dxfId="7771" priority="174" operator="equal">
      <formula>0</formula>
    </cfRule>
  </conditionalFormatting>
  <conditionalFormatting sqref="A1:D1">
    <cfRule type="cellIs" dxfId="7770" priority="173" operator="equal">
      <formula>0</formula>
    </cfRule>
  </conditionalFormatting>
  <conditionalFormatting sqref="P256:AA256">
    <cfRule type="expression" dxfId="7769" priority="172">
      <formula>P$1=""</formula>
    </cfRule>
  </conditionalFormatting>
  <conditionalFormatting sqref="P258:AA258">
    <cfRule type="expression" dxfId="7768" priority="171">
      <formula>P$1=""</formula>
    </cfRule>
  </conditionalFormatting>
  <conditionalFormatting sqref="P260:AA260">
    <cfRule type="expression" dxfId="7767" priority="170">
      <formula>P$1=""</formula>
    </cfRule>
  </conditionalFormatting>
  <conditionalFormatting sqref="P262:AA262">
    <cfRule type="expression" dxfId="7766" priority="169">
      <formula>P$1=""</formula>
    </cfRule>
  </conditionalFormatting>
  <conditionalFormatting sqref="P258:AA258 P260:AA260 P262:AA262">
    <cfRule type="expression" dxfId="7765" priority="168">
      <formula>P$1=""</formula>
    </cfRule>
  </conditionalFormatting>
  <conditionalFormatting sqref="P258:AA258 P260:AA260 P262:AA262">
    <cfRule type="expression" dxfId="7764" priority="167">
      <formula>P$1=""</formula>
    </cfRule>
  </conditionalFormatting>
  <conditionalFormatting sqref="P258:AA258 P260:AA260 P262:AA262">
    <cfRule type="expression" dxfId="7763" priority="166">
      <formula>P$1=""</formula>
    </cfRule>
  </conditionalFormatting>
  <conditionalFormatting sqref="P258:AA258 P260:AA260 P262:AA262">
    <cfRule type="expression" dxfId="7762" priority="165">
      <formula>P$1=""</formula>
    </cfRule>
  </conditionalFormatting>
  <conditionalFormatting sqref="P258:AA258 P260:AA260 P262:AA262">
    <cfRule type="expression" dxfId="7761" priority="164">
      <formula>P$1=""</formula>
    </cfRule>
  </conditionalFormatting>
  <conditionalFormatting sqref="P260:AA260 P262:AA262">
    <cfRule type="expression" dxfId="7760" priority="163">
      <formula>P$1=""</formula>
    </cfRule>
  </conditionalFormatting>
  <conditionalFormatting sqref="P258:AA258">
    <cfRule type="expression" dxfId="7759" priority="162">
      <formula>P$1=""</formula>
    </cfRule>
  </conditionalFormatting>
  <conditionalFormatting sqref="P260:AA260 P262:AA262">
    <cfRule type="expression" dxfId="7758" priority="161">
      <formula>P$1=""</formula>
    </cfRule>
  </conditionalFormatting>
  <conditionalFormatting sqref="P260:AA260 P262:AA262">
    <cfRule type="expression" dxfId="7757" priority="160">
      <formula>P$1=""</formula>
    </cfRule>
  </conditionalFormatting>
  <conditionalFormatting sqref="P262:AA262">
    <cfRule type="expression" dxfId="7756" priority="159">
      <formula>P$1=""</formula>
    </cfRule>
  </conditionalFormatting>
  <conditionalFormatting sqref="P262:AA262">
    <cfRule type="expression" dxfId="7755" priority="158">
      <formula>P$1=""</formula>
    </cfRule>
  </conditionalFormatting>
  <conditionalFormatting sqref="P262:AA262">
    <cfRule type="expression" dxfId="7754" priority="157">
      <formula>P$1=""</formula>
    </cfRule>
  </conditionalFormatting>
  <conditionalFormatting sqref="P262:AA262">
    <cfRule type="expression" dxfId="7753" priority="156">
      <formula>P$1=""</formula>
    </cfRule>
  </conditionalFormatting>
  <conditionalFormatting sqref="P256:AA256">
    <cfRule type="expression" dxfId="7752" priority="155">
      <formula>P$1=""</formula>
    </cfRule>
  </conditionalFormatting>
  <conditionalFormatting sqref="P256:AA256">
    <cfRule type="expression" dxfId="7751" priority="154">
      <formula>P$1=""</formula>
    </cfRule>
  </conditionalFormatting>
  <conditionalFormatting sqref="P256:AA256">
    <cfRule type="expression" dxfId="7750" priority="153">
      <formula>P$1=""</formula>
    </cfRule>
  </conditionalFormatting>
  <conditionalFormatting sqref="P256:AA256">
    <cfRule type="expression" dxfId="7749" priority="152">
      <formula>P$1=""</formula>
    </cfRule>
  </conditionalFormatting>
  <conditionalFormatting sqref="P256:AA256">
    <cfRule type="expression" dxfId="7748" priority="151">
      <formula>P$1=""</formula>
    </cfRule>
  </conditionalFormatting>
  <conditionalFormatting sqref="P256:AA256">
    <cfRule type="expression" dxfId="7747" priority="150">
      <formula>P$1=""</formula>
    </cfRule>
  </conditionalFormatting>
  <conditionalFormatting sqref="P256:AA256">
    <cfRule type="expression" dxfId="7746" priority="149">
      <formula>P$1=""</formula>
    </cfRule>
  </conditionalFormatting>
  <conditionalFormatting sqref="P260:AA260 P262:AA262">
    <cfRule type="expression" dxfId="7745" priority="148">
      <formula>P$1=""</formula>
    </cfRule>
  </conditionalFormatting>
  <conditionalFormatting sqref="P260:AA260 P262:AA262">
    <cfRule type="expression" dxfId="7744" priority="147">
      <formula>P$1=""</formula>
    </cfRule>
  </conditionalFormatting>
  <conditionalFormatting sqref="P260:AA260 P262:AA262">
    <cfRule type="expression" dxfId="7743" priority="146">
      <formula>P$1=""</formula>
    </cfRule>
  </conditionalFormatting>
  <conditionalFormatting sqref="P260:AA260 P262:AA262">
    <cfRule type="expression" dxfId="7742" priority="145">
      <formula>P$1=""</formula>
    </cfRule>
  </conditionalFormatting>
  <conditionalFormatting sqref="P258:AA258 P260:AA260 P262:AA262">
    <cfRule type="expression" dxfId="7741" priority="144">
      <formula>P$1=""</formula>
    </cfRule>
  </conditionalFormatting>
  <conditionalFormatting sqref="P258:AA258 P260:AA260 P262:AA262">
    <cfRule type="expression" dxfId="7740" priority="143">
      <formula>P$1=""</formula>
    </cfRule>
  </conditionalFormatting>
  <conditionalFormatting sqref="P258:AA258 P260:AA260 P262:AA262">
    <cfRule type="expression" dxfId="7739" priority="142">
      <formula>P$1=""</formula>
    </cfRule>
  </conditionalFormatting>
  <conditionalFormatting sqref="P258:AA258 P260:AA260 P262:AA262">
    <cfRule type="expression" dxfId="7738" priority="141">
      <formula>P$1=""</formula>
    </cfRule>
  </conditionalFormatting>
  <conditionalFormatting sqref="P258:AA258 P260:AA260 P262:AA262">
    <cfRule type="expression" dxfId="7737" priority="140">
      <formula>P$1=""</formula>
    </cfRule>
  </conditionalFormatting>
  <conditionalFormatting sqref="P258:AA258 P260:AA260 P262:AA262">
    <cfRule type="expression" dxfId="7736" priority="139">
      <formula>P$1=""</formula>
    </cfRule>
  </conditionalFormatting>
  <conditionalFormatting sqref="P258:AA258 P260:AA260 P262:AA262">
    <cfRule type="expression" dxfId="7735" priority="138">
      <formula>P$1=""</formula>
    </cfRule>
  </conditionalFormatting>
  <conditionalFormatting sqref="P258:AA258 P260:AA260 P262:AA262">
    <cfRule type="expression" dxfId="7734" priority="137">
      <formula>P$1=""</formula>
    </cfRule>
  </conditionalFormatting>
  <conditionalFormatting sqref="Q258:AA258">
    <cfRule type="expression" dxfId="7733" priority="136">
      <formula>Q$1=""</formula>
    </cfRule>
  </conditionalFormatting>
  <conditionalFormatting sqref="Q258:AA258">
    <cfRule type="expression" dxfId="7732" priority="135">
      <formula>Q$1=""</formula>
    </cfRule>
  </conditionalFormatting>
  <conditionalFormatting sqref="Q258:AA258">
    <cfRule type="expression" dxfId="7731" priority="134">
      <formula>Q$1=""</formula>
    </cfRule>
  </conditionalFormatting>
  <conditionalFormatting sqref="Q258:AA258">
    <cfRule type="expression" dxfId="7730" priority="133">
      <formula>Q$1=""</formula>
    </cfRule>
  </conditionalFormatting>
  <conditionalFormatting sqref="Q258:AA258">
    <cfRule type="expression" dxfId="7729" priority="132">
      <formula>Q$1=""</formula>
    </cfRule>
  </conditionalFormatting>
  <conditionalFormatting sqref="Q258:AA258">
    <cfRule type="expression" dxfId="7728" priority="131">
      <formula>Q$1=""</formula>
    </cfRule>
  </conditionalFormatting>
  <conditionalFormatting sqref="Q258:AA258">
    <cfRule type="expression" dxfId="7727" priority="130">
      <formula>Q$1=""</formula>
    </cfRule>
  </conditionalFormatting>
  <conditionalFormatting sqref="Q258:AA258">
    <cfRule type="expression" dxfId="7726" priority="129">
      <formula>Q$1=""</formula>
    </cfRule>
  </conditionalFormatting>
  <conditionalFormatting sqref="Q260:AA260 Q262:AA262">
    <cfRule type="expression" dxfId="7725" priority="128">
      <formula>Q$1=""</formula>
    </cfRule>
  </conditionalFormatting>
  <conditionalFormatting sqref="Q260:AA260 Q262:AA262">
    <cfRule type="expression" dxfId="7724" priority="127">
      <formula>Q$1=""</formula>
    </cfRule>
  </conditionalFormatting>
  <conditionalFormatting sqref="Q260:AA260 Q262:AA262">
    <cfRule type="expression" dxfId="7723" priority="126">
      <formula>Q$1=""</formula>
    </cfRule>
  </conditionalFormatting>
  <conditionalFormatting sqref="Q260:AA260 Q262:AA262">
    <cfRule type="expression" dxfId="7722" priority="125">
      <formula>Q$1=""</formula>
    </cfRule>
  </conditionalFormatting>
  <conditionalFormatting sqref="Q260:AA260 Q262:AA262">
    <cfRule type="expression" dxfId="7721" priority="124">
      <formula>Q$1=""</formula>
    </cfRule>
  </conditionalFormatting>
  <conditionalFormatting sqref="Q260:AA260 Q262:AA262">
    <cfRule type="expression" dxfId="7720" priority="123">
      <formula>Q$1=""</formula>
    </cfRule>
  </conditionalFormatting>
  <conditionalFormatting sqref="Q260:AA260 Q262:AA262">
    <cfRule type="expression" dxfId="7719" priority="122">
      <formula>Q$1=""</formula>
    </cfRule>
  </conditionalFormatting>
  <conditionalFormatting sqref="Q260:AA260 Q262:AA262">
    <cfRule type="expression" dxfId="7718" priority="121">
      <formula>Q$1=""</formula>
    </cfRule>
  </conditionalFormatting>
  <conditionalFormatting sqref="Q260:AA260 Q262:AA262">
    <cfRule type="expression" dxfId="7717" priority="120">
      <formula>Q$1=""</formula>
    </cfRule>
  </conditionalFormatting>
  <conditionalFormatting sqref="Q260:AA260 Q262:AA262">
    <cfRule type="expression" dxfId="7716" priority="119">
      <formula>Q$1=""</formula>
    </cfRule>
  </conditionalFormatting>
  <conditionalFormatting sqref="P256:AA256 P260:AA260 P262:AA262">
    <cfRule type="expression" dxfId="7715" priority="118">
      <formula>P$1=""</formula>
    </cfRule>
  </conditionalFormatting>
  <conditionalFormatting sqref="P256:AA256">
    <cfRule type="expression" dxfId="7714" priority="117">
      <formula>P$1=""</formula>
    </cfRule>
  </conditionalFormatting>
  <conditionalFormatting sqref="P256:AA256">
    <cfRule type="expression" dxfId="7713" priority="116">
      <formula>P$1=""</formula>
    </cfRule>
  </conditionalFormatting>
  <conditionalFormatting sqref="P256:AA256">
    <cfRule type="expression" dxfId="7712" priority="115">
      <formula>P$1=""</formula>
    </cfRule>
  </conditionalFormatting>
  <conditionalFormatting sqref="P256:AA256">
    <cfRule type="expression" dxfId="7711" priority="114">
      <formula>P$1=""</formula>
    </cfRule>
  </conditionalFormatting>
  <conditionalFormatting sqref="P256:AA256">
    <cfRule type="expression" dxfId="7710" priority="113">
      <formula>P$1=""</formula>
    </cfRule>
  </conditionalFormatting>
  <conditionalFormatting sqref="P256:AA256 P260:AA260 P262:AA262">
    <cfRule type="expression" dxfId="7709" priority="112">
      <formula>P$1=""</formula>
    </cfRule>
  </conditionalFormatting>
  <conditionalFormatting sqref="P256:AA256">
    <cfRule type="expression" dxfId="7708" priority="111">
      <formula>P$1=""</formula>
    </cfRule>
  </conditionalFormatting>
  <conditionalFormatting sqref="P256:AA256">
    <cfRule type="expression" dxfId="7707" priority="110">
      <formula>P$1=""</formula>
    </cfRule>
  </conditionalFormatting>
  <conditionalFormatting sqref="P256:AA256">
    <cfRule type="expression" dxfId="7706" priority="109">
      <formula>P$1=""</formula>
    </cfRule>
  </conditionalFormatting>
  <conditionalFormatting sqref="P256:AA256">
    <cfRule type="expression" dxfId="7705" priority="108">
      <formula>P$1=""</formula>
    </cfRule>
  </conditionalFormatting>
  <conditionalFormatting sqref="P256:AA256">
    <cfRule type="expression" dxfId="7704" priority="107">
      <formula>P$1=""</formula>
    </cfRule>
  </conditionalFormatting>
  <conditionalFormatting sqref="P256:AA256">
    <cfRule type="expression" dxfId="7703" priority="106">
      <formula>P$1=""</formula>
    </cfRule>
  </conditionalFormatting>
  <conditionalFormatting sqref="P256:AA256">
    <cfRule type="expression" dxfId="7702" priority="105">
      <formula>P$1=""</formula>
    </cfRule>
  </conditionalFormatting>
  <conditionalFormatting sqref="P256:AA256">
    <cfRule type="expression" dxfId="7701" priority="104">
      <formula>P$1=""</formula>
    </cfRule>
  </conditionalFormatting>
  <conditionalFormatting sqref="P258:AA258 P260:AA260 P262:AA262">
    <cfRule type="expression" dxfId="7700" priority="103">
      <formula>P$1=""</formula>
    </cfRule>
  </conditionalFormatting>
  <conditionalFormatting sqref="P258:AA258 P260:AA260 P262:AA262">
    <cfRule type="expression" dxfId="7699" priority="102">
      <formula>P$1=""</formula>
    </cfRule>
  </conditionalFormatting>
  <conditionalFormatting sqref="P258:AA258 P260:AA260 P262:AA262">
    <cfRule type="expression" dxfId="7698" priority="101">
      <formula>P$1=""</formula>
    </cfRule>
  </conditionalFormatting>
  <conditionalFormatting sqref="P258:AA258 P260:AA260 P262:AA262">
    <cfRule type="expression" dxfId="7697" priority="100">
      <formula>P$1=""</formula>
    </cfRule>
  </conditionalFormatting>
  <conditionalFormatting sqref="P258:AA258 P260:AA260 P262:AA262">
    <cfRule type="expression" dxfId="7696" priority="99">
      <formula>P$1=""</formula>
    </cfRule>
  </conditionalFormatting>
  <conditionalFormatting sqref="P258:AA258 P260:AA260 P262:AA262">
    <cfRule type="expression" dxfId="7695" priority="98">
      <formula>P$1=""</formula>
    </cfRule>
  </conditionalFormatting>
  <conditionalFormatting sqref="P258:AA258 P260:AA260 P262:AA262">
    <cfRule type="expression" dxfId="7694" priority="97">
      <formula>P$1=""</formula>
    </cfRule>
  </conditionalFormatting>
  <conditionalFormatting sqref="P258:AA258 P260:AA260 P262:AA262">
    <cfRule type="expression" dxfId="7693" priority="96">
      <formula>P$1=""</formula>
    </cfRule>
  </conditionalFormatting>
  <conditionalFormatting sqref="P258:AA258">
    <cfRule type="expression" dxfId="7692" priority="95">
      <formula>P$1=""</formula>
    </cfRule>
  </conditionalFormatting>
  <conditionalFormatting sqref="P258:AA258 P260:AA260 P262:AA262">
    <cfRule type="expression" dxfId="7691" priority="94">
      <formula>P$1=""</formula>
    </cfRule>
  </conditionalFormatting>
  <conditionalFormatting sqref="P258:AA258 P260:AA260 P262:AA262">
    <cfRule type="expression" dxfId="7690" priority="93">
      <formula>P$1=""</formula>
    </cfRule>
  </conditionalFormatting>
  <conditionalFormatting sqref="P258:AA258 P260:AA260 P262:AA262">
    <cfRule type="expression" dxfId="7689" priority="92">
      <formula>P$1=""</formula>
    </cfRule>
  </conditionalFormatting>
  <conditionalFormatting sqref="P258:AA258 P260:AA260 P262:AA262">
    <cfRule type="expression" dxfId="7688" priority="91">
      <formula>P$1=""</formula>
    </cfRule>
  </conditionalFormatting>
  <conditionalFormatting sqref="P258:AA258 P260:AA260 P262:AA262">
    <cfRule type="expression" dxfId="7687" priority="90">
      <formula>P$1=""</formula>
    </cfRule>
  </conditionalFormatting>
  <conditionalFormatting sqref="P258:AA258">
    <cfRule type="expression" dxfId="7686" priority="89">
      <formula>P$1=""</formula>
    </cfRule>
  </conditionalFormatting>
  <conditionalFormatting sqref="P258:AA258 P260:AA260 P262:AA262">
    <cfRule type="expression" dxfId="7685" priority="88">
      <formula>P$1=""</formula>
    </cfRule>
  </conditionalFormatting>
  <conditionalFormatting sqref="P258:AA258 P260:AA260 P262:AA262">
    <cfRule type="expression" dxfId="7684" priority="87">
      <formula>P$1=""</formula>
    </cfRule>
  </conditionalFormatting>
  <conditionalFormatting sqref="P258:AA258 P260:AA260 P262:AA262">
    <cfRule type="expression" dxfId="7683" priority="86">
      <formula>P$1=""</formula>
    </cfRule>
  </conditionalFormatting>
  <conditionalFormatting sqref="P258:AA258 P260:AA260 P262:AA262">
    <cfRule type="expression" dxfId="7682" priority="85">
      <formula>P$1=""</formula>
    </cfRule>
  </conditionalFormatting>
  <conditionalFormatting sqref="P258:AA258 P260:AA260 P262:AA262">
    <cfRule type="expression" dxfId="7681" priority="84">
      <formula>P$1=""</formula>
    </cfRule>
  </conditionalFormatting>
  <conditionalFormatting sqref="P258:AA258 P260:AA260 P262:AA262">
    <cfRule type="expression" dxfId="7680" priority="83">
      <formula>P$1=""</formula>
    </cfRule>
  </conditionalFormatting>
  <conditionalFormatting sqref="P258:AA258 P260:AA260 P262:AA262">
    <cfRule type="expression" dxfId="7679" priority="82">
      <formula>P$1=""</formula>
    </cfRule>
  </conditionalFormatting>
  <conditionalFormatting sqref="P258:AA258 P260:AA260 P262:AA262">
    <cfRule type="expression" dxfId="7678" priority="81">
      <formula>P$1=""</formula>
    </cfRule>
  </conditionalFormatting>
  <conditionalFormatting sqref="P262:AA262 P260:AA260">
    <cfRule type="expression" dxfId="7677" priority="80">
      <formula>P$1=""</formula>
    </cfRule>
  </conditionalFormatting>
  <conditionalFormatting sqref="P262:AA262 P260:AA260">
    <cfRule type="expression" dxfId="7676" priority="79">
      <formula>P$1=""</formula>
    </cfRule>
  </conditionalFormatting>
  <conditionalFormatting sqref="Q262:AA262 Q260:AA260">
    <cfRule type="expression" dxfId="7675" priority="78">
      <formula>Q$1=""</formula>
    </cfRule>
  </conditionalFormatting>
  <conditionalFormatting sqref="Q262:AA262 Q260:AA260">
    <cfRule type="expression" dxfId="7674" priority="77">
      <formula>Q$1=""</formula>
    </cfRule>
  </conditionalFormatting>
  <conditionalFormatting sqref="Q262:AA262 Q260:AA260">
    <cfRule type="expression" dxfId="7673" priority="76">
      <formula>Q$1=""</formula>
    </cfRule>
  </conditionalFormatting>
  <conditionalFormatting sqref="Q262:AA262 Q260:AA260">
    <cfRule type="expression" dxfId="7672" priority="75">
      <formula>Q$1=""</formula>
    </cfRule>
  </conditionalFormatting>
  <conditionalFormatting sqref="Q262:AA262 Q260:AA260">
    <cfRule type="expression" dxfId="7671" priority="74">
      <formula>Q$1=""</formula>
    </cfRule>
  </conditionalFormatting>
  <conditionalFormatting sqref="Q262:AA262 Q260:AA260">
    <cfRule type="expression" dxfId="7670" priority="73">
      <formula>Q$1=""</formula>
    </cfRule>
  </conditionalFormatting>
  <conditionalFormatting sqref="Q262:AA262 Q260:AA260">
    <cfRule type="expression" dxfId="7669" priority="72">
      <formula>Q$1=""</formula>
    </cfRule>
  </conditionalFormatting>
  <conditionalFormatting sqref="Q262:AA262 Q260:AA260">
    <cfRule type="expression" dxfId="7668" priority="71">
      <formula>Q$1=""</formula>
    </cfRule>
  </conditionalFormatting>
  <conditionalFormatting sqref="P262:AA262 P260:AA260">
    <cfRule type="expression" dxfId="7667" priority="70">
      <formula>P$1=""</formula>
    </cfRule>
  </conditionalFormatting>
  <conditionalFormatting sqref="P262:AA262 P260:AA260">
    <cfRule type="expression" dxfId="7666" priority="69">
      <formula>P$1=""</formula>
    </cfRule>
  </conditionalFormatting>
  <conditionalFormatting sqref="P262 P260 P258">
    <cfRule type="expression" dxfId="7665" priority="68">
      <formula>P$1=""</formula>
    </cfRule>
  </conditionalFormatting>
  <conditionalFormatting sqref="P262 P260 P258">
    <cfRule type="expression" dxfId="7664" priority="67">
      <formula>P$1=""</formula>
    </cfRule>
  </conditionalFormatting>
  <conditionalFormatting sqref="P262 P260 P258">
    <cfRule type="expression" dxfId="7663" priority="66">
      <formula>P$1=""</formula>
    </cfRule>
  </conditionalFormatting>
  <conditionalFormatting sqref="P262 P260 P258">
    <cfRule type="expression" dxfId="7662" priority="65">
      <formula>P$1=""</formula>
    </cfRule>
  </conditionalFormatting>
  <conditionalFormatting sqref="P262 P260 P258">
    <cfRule type="expression" dxfId="7661" priority="64">
      <formula>P$1=""</formula>
    </cfRule>
  </conditionalFormatting>
  <conditionalFormatting sqref="P262 P260 P258">
    <cfRule type="expression" dxfId="7660" priority="63">
      <formula>P$1=""</formula>
    </cfRule>
  </conditionalFormatting>
  <conditionalFormatting sqref="P262 P260 P258">
    <cfRule type="expression" dxfId="7659" priority="62">
      <formula>P$1=""</formula>
    </cfRule>
  </conditionalFormatting>
  <conditionalFormatting sqref="P262 P260 P258">
    <cfRule type="expression" dxfId="7658" priority="61">
      <formula>P$1=""</formula>
    </cfRule>
  </conditionalFormatting>
  <conditionalFormatting sqref="P258">
    <cfRule type="expression" dxfId="7657" priority="60">
      <formula>P$1=""</formula>
    </cfRule>
  </conditionalFormatting>
  <conditionalFormatting sqref="P262 P260 P258">
    <cfRule type="expression" dxfId="7656" priority="59">
      <formula>P$1=""</formula>
    </cfRule>
  </conditionalFormatting>
  <conditionalFormatting sqref="P262 P260 P258">
    <cfRule type="expression" dxfId="7655" priority="58">
      <formula>P$1=""</formula>
    </cfRule>
  </conditionalFormatting>
  <conditionalFormatting sqref="P262 P260 P258">
    <cfRule type="expression" dxfId="7654" priority="57">
      <formula>P$1=""</formula>
    </cfRule>
  </conditionalFormatting>
  <conditionalFormatting sqref="P262 P260 P258">
    <cfRule type="expression" dxfId="7653" priority="56">
      <formula>P$1=""</formula>
    </cfRule>
  </conditionalFormatting>
  <conditionalFormatting sqref="P262 P260 P258">
    <cfRule type="expression" dxfId="7652" priority="55">
      <formula>P$1=""</formula>
    </cfRule>
  </conditionalFormatting>
  <conditionalFormatting sqref="P258">
    <cfRule type="expression" dxfId="7651" priority="54">
      <formula>P$1=""</formula>
    </cfRule>
  </conditionalFormatting>
  <conditionalFormatting sqref="P262 P260 P258">
    <cfRule type="expression" dxfId="7650" priority="53">
      <formula>P$1=""</formula>
    </cfRule>
  </conditionalFormatting>
  <conditionalFormatting sqref="P262 P260 P258">
    <cfRule type="expression" dxfId="7649" priority="52">
      <formula>P$1=""</formula>
    </cfRule>
  </conditionalFormatting>
  <conditionalFormatting sqref="P262 P260 P258">
    <cfRule type="expression" dxfId="7648" priority="51">
      <formula>P$1=""</formula>
    </cfRule>
  </conditionalFormatting>
  <conditionalFormatting sqref="P262 P260 P258">
    <cfRule type="expression" dxfId="7647" priority="50">
      <formula>P$1=""</formula>
    </cfRule>
  </conditionalFormatting>
  <conditionalFormatting sqref="P262 P260 P258">
    <cfRule type="expression" dxfId="7646" priority="49">
      <formula>P$1=""</formula>
    </cfRule>
  </conditionalFormatting>
  <conditionalFormatting sqref="P262 P260 P258">
    <cfRule type="expression" dxfId="7645" priority="48">
      <formula>P$1=""</formula>
    </cfRule>
  </conditionalFormatting>
  <conditionalFormatting sqref="P262 P260 P258">
    <cfRule type="expression" dxfId="7644" priority="47">
      <formula>P$1=""</formula>
    </cfRule>
  </conditionalFormatting>
  <conditionalFormatting sqref="P262 P260 P258">
    <cfRule type="expression" dxfId="7643" priority="46">
      <formula>P$1=""</formula>
    </cfRule>
  </conditionalFormatting>
  <conditionalFormatting sqref="Q262:AA262 Q260:AA260 Q258:AA258">
    <cfRule type="expression" dxfId="7642" priority="45">
      <formula>Q$1=""</formula>
    </cfRule>
  </conditionalFormatting>
  <conditionalFormatting sqref="Q262:AA262 Q260:AA260 Q258:AA258">
    <cfRule type="expression" dxfId="7641" priority="44">
      <formula>Q$1=""</formula>
    </cfRule>
  </conditionalFormatting>
  <conditionalFormatting sqref="Q262:AA262 Q260:AA260 Q258:AA258">
    <cfRule type="expression" dxfId="7640" priority="43">
      <formula>Q$1=""</formula>
    </cfRule>
  </conditionalFormatting>
  <conditionalFormatting sqref="Q262:AA262 Q260:AA260 Q258:AA258">
    <cfRule type="expression" dxfId="7639" priority="42">
      <formula>Q$1=""</formula>
    </cfRule>
  </conditionalFormatting>
  <conditionalFormatting sqref="Q262:AA262 Q260:AA260 Q258:AA258">
    <cfRule type="expression" dxfId="7638" priority="41">
      <formula>Q$1=""</formula>
    </cfRule>
  </conditionalFormatting>
  <conditionalFormatting sqref="Q262:AA262 Q260:AA260 Q258:AA258">
    <cfRule type="expression" dxfId="7637" priority="40">
      <formula>Q$1=""</formula>
    </cfRule>
  </conditionalFormatting>
  <conditionalFormatting sqref="Q262:AA262 Q260:AA260 Q258:AA258">
    <cfRule type="expression" dxfId="7636" priority="39">
      <formula>Q$1=""</formula>
    </cfRule>
  </conditionalFormatting>
  <conditionalFormatting sqref="Q262:AA262 Q260:AA260 Q258:AA258">
    <cfRule type="expression" dxfId="7635" priority="38">
      <formula>Q$1=""</formula>
    </cfRule>
  </conditionalFormatting>
  <conditionalFormatting sqref="Q258:AA258">
    <cfRule type="expression" dxfId="7634" priority="37">
      <formula>Q$1=""</formula>
    </cfRule>
  </conditionalFormatting>
  <conditionalFormatting sqref="Q262:AA262 Q260:AA260 Q258:AA258">
    <cfRule type="expression" dxfId="7633" priority="36">
      <formula>Q$1=""</formula>
    </cfRule>
  </conditionalFormatting>
  <conditionalFormatting sqref="Q262:AA262 Q260:AA260 Q258:AA258">
    <cfRule type="expression" dxfId="7632" priority="35">
      <formula>Q$1=""</formula>
    </cfRule>
  </conditionalFormatting>
  <conditionalFormatting sqref="Q262:AA262 Q260:AA260 Q258:AA258">
    <cfRule type="expression" dxfId="7631" priority="34">
      <formula>Q$1=""</formula>
    </cfRule>
  </conditionalFormatting>
  <conditionalFormatting sqref="Q262:AA262 Q260:AA260 Q258:AA258">
    <cfRule type="expression" dxfId="7630" priority="33">
      <formula>Q$1=""</formula>
    </cfRule>
  </conditionalFormatting>
  <conditionalFormatting sqref="Q262:AA262 Q260:AA260 Q258:AA258">
    <cfRule type="expression" dxfId="7629" priority="32">
      <formula>Q$1=""</formula>
    </cfRule>
  </conditionalFormatting>
  <conditionalFormatting sqref="Q258:AA258">
    <cfRule type="expression" dxfId="7628" priority="31">
      <formula>Q$1=""</formula>
    </cfRule>
  </conditionalFormatting>
  <conditionalFormatting sqref="Q262:AA262 Q260:AA260 Q258:AA258">
    <cfRule type="expression" dxfId="7627" priority="30">
      <formula>Q$1=""</formula>
    </cfRule>
  </conditionalFormatting>
  <conditionalFormatting sqref="Q262:AA262 Q260:AA260 Q258:AA258">
    <cfRule type="expression" dxfId="7626" priority="29">
      <formula>Q$1=""</formula>
    </cfRule>
  </conditionalFormatting>
  <conditionalFormatting sqref="Q262:AA262 Q260:AA260 Q258:AA258">
    <cfRule type="expression" dxfId="7625" priority="28">
      <formula>Q$1=""</formula>
    </cfRule>
  </conditionalFormatting>
  <conditionalFormatting sqref="Q262:AA262 Q260:AA260 Q258:AA258">
    <cfRule type="expression" dxfId="7624" priority="27">
      <formula>Q$1=""</formula>
    </cfRule>
  </conditionalFormatting>
  <conditionalFormatting sqref="Q262:AA262 Q260:AA260 Q258:AA258">
    <cfRule type="expression" dxfId="7623" priority="26">
      <formula>Q$1=""</formula>
    </cfRule>
  </conditionalFormatting>
  <conditionalFormatting sqref="Q262:AA262 Q260:AA260 Q258:AA258">
    <cfRule type="expression" dxfId="7622" priority="25">
      <formula>Q$1=""</formula>
    </cfRule>
  </conditionalFormatting>
  <conditionalFormatting sqref="Q262:AA262 Q260:AA260 Q258:AA258">
    <cfRule type="expression" dxfId="7621" priority="24">
      <formula>Q$1=""</formula>
    </cfRule>
  </conditionalFormatting>
  <conditionalFormatting sqref="Q262:AA262 Q260:AA260 Q258:AA258">
    <cfRule type="expression" dxfId="7620" priority="23">
      <formula>Q$1=""</formula>
    </cfRule>
  </conditionalFormatting>
  <conditionalFormatting sqref="E11:G11">
    <cfRule type="cellIs" dxfId="7619" priority="22" operator="equal">
      <formula>0</formula>
    </cfRule>
  </conditionalFormatting>
  <conditionalFormatting sqref="P11:AA11">
    <cfRule type="cellIs" dxfId="7618" priority="21" operator="equal">
      <formula>0</formula>
    </cfRule>
  </conditionalFormatting>
  <conditionalFormatting sqref="P11:AA11">
    <cfRule type="expression" dxfId="7617" priority="20">
      <formula>P$1=""</formula>
    </cfRule>
  </conditionalFormatting>
  <conditionalFormatting sqref="P11:AA11">
    <cfRule type="expression" dxfId="7616" priority="19">
      <formula>P$1=""</formula>
    </cfRule>
  </conditionalFormatting>
  <conditionalFormatting sqref="P11:AA11">
    <cfRule type="expression" dxfId="7615" priority="18">
      <formula>P$1=""</formula>
    </cfRule>
  </conditionalFormatting>
  <conditionalFormatting sqref="P11:AA11">
    <cfRule type="expression" dxfId="7614" priority="17">
      <formula>P$1=""</formula>
    </cfRule>
  </conditionalFormatting>
  <conditionalFormatting sqref="P52:AA52 P50:AA50 P48:AA48">
    <cfRule type="expression" dxfId="7613" priority="16">
      <formula>P$1=""</formula>
    </cfRule>
  </conditionalFormatting>
  <conditionalFormatting sqref="P62:AA62 P60:AA60 P58:AA58">
    <cfRule type="expression" dxfId="7612" priority="15">
      <formula>P$1=""</formula>
    </cfRule>
  </conditionalFormatting>
  <conditionalFormatting sqref="P72:AA72 P70:AA70 P68:AA68">
    <cfRule type="expression" dxfId="7611" priority="14">
      <formula>P$1=""</formula>
    </cfRule>
  </conditionalFormatting>
  <conditionalFormatting sqref="P91:AA91 P89:AA89 P87:AA87">
    <cfRule type="expression" dxfId="7610" priority="13">
      <formula>P$1=""</formula>
    </cfRule>
  </conditionalFormatting>
  <conditionalFormatting sqref="P101:AA101 P99:AA99 P97:AA97">
    <cfRule type="expression" dxfId="7609" priority="12">
      <formula>P$1=""</formula>
    </cfRule>
  </conditionalFormatting>
  <conditionalFormatting sqref="P123:AA123 P121:AA121">
    <cfRule type="expression" dxfId="7608" priority="11">
      <formula>P$1=""</formula>
    </cfRule>
  </conditionalFormatting>
  <conditionalFormatting sqref="P123:AA123 P121:AA121">
    <cfRule type="expression" dxfId="7607" priority="10">
      <formula>P$1=""</formula>
    </cfRule>
  </conditionalFormatting>
  <conditionalFormatting sqref="P171:AA171 P169:AA169 P167:AA167">
    <cfRule type="expression" dxfId="7606" priority="9">
      <formula>P$1=""</formula>
    </cfRule>
  </conditionalFormatting>
  <conditionalFormatting sqref="P171:AA171 P169:AA169 P167:AA167">
    <cfRule type="expression" dxfId="7605" priority="8">
      <formula>P$1=""</formula>
    </cfRule>
  </conditionalFormatting>
  <conditionalFormatting sqref="P171:AA171 P169:AA169 P167:AA167">
    <cfRule type="expression" dxfId="7604" priority="7">
      <formula>P$1=""</formula>
    </cfRule>
  </conditionalFormatting>
  <conditionalFormatting sqref="P171:AA171 P169:AA169 P167:AA167">
    <cfRule type="expression" dxfId="7603" priority="6">
      <formula>P$1=""</formula>
    </cfRule>
  </conditionalFormatting>
  <conditionalFormatting sqref="P171:AA171 P169:AA169 P167:AA167">
    <cfRule type="expression" dxfId="7602" priority="5">
      <formula>P$1=""</formula>
    </cfRule>
  </conditionalFormatting>
  <conditionalFormatting sqref="P171:AA171 P169:AA169 P167:AA167">
    <cfRule type="expression" dxfId="7601" priority="4">
      <formula>P$1=""</formula>
    </cfRule>
  </conditionalFormatting>
  <conditionalFormatting sqref="P171:AA171 P169:AA169 P167:AA167">
    <cfRule type="expression" dxfId="7600" priority="3">
      <formula>P$1=""</formula>
    </cfRule>
  </conditionalFormatting>
  <conditionalFormatting sqref="P171:AA171 P169:AA169 P167:AA167">
    <cfRule type="expression" dxfId="7599" priority="2">
      <formula>P$1=""</formula>
    </cfRule>
  </conditionalFormatting>
  <conditionalFormatting sqref="P48:AA48 P50:AA50 P52:AA52">
    <cfRule type="expression" dxfId="7598" priority="1">
      <formula>P$1=""</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249977111117893"/>
  </sheetPr>
  <dimension ref="A1:AB278"/>
  <sheetViews>
    <sheetView workbookViewId="0">
      <pane xSplit="14" ySplit="10" topLeftCell="O11" activePane="bottomRight" state="frozen"/>
      <selection pane="topRight" activeCell="O1" sqref="O1"/>
      <selection pane="bottomLeft" activeCell="A11" sqref="A11"/>
      <selection pane="bottomRight" activeCell="A2" sqref="A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302" t="s">
        <v>357</v>
      </c>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hidden="1"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hidden="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hidden="1" x14ac:dyDescent="0.25">
      <c r="A11" s="150">
        <f>1</f>
        <v>1</v>
      </c>
      <c r="B11" s="131"/>
      <c r="C11" s="3"/>
      <c r="D11" s="3"/>
      <c r="E11" s="296" t="str">
        <f>KPI!$E$112</f>
        <v>Площадь земли под веревочный парк</v>
      </c>
      <c r="F11" s="296"/>
      <c r="G11" s="296" t="str">
        <f>IF($E11="","",INDEX(KPI!$G:$G,SUMIFS(KPI!$B:$B,KPI!$E:$E,$E11)))</f>
        <v>Га</v>
      </c>
      <c r="H11" s="3"/>
      <c r="I11" s="28"/>
      <c r="J11" s="3"/>
      <c r="K11" s="28"/>
      <c r="L11" s="3"/>
      <c r="M11" s="55"/>
      <c r="N11" s="3"/>
      <c r="O11" s="3"/>
      <c r="P11" s="301">
        <f>IF(P$1="",0,аренда!$M$43)</f>
        <v>0</v>
      </c>
      <c r="Q11" s="301">
        <f>IF(Q$1="",0,аренда!$M$43)</f>
        <v>0</v>
      </c>
      <c r="R11" s="301">
        <f>IF(R$1="",0,аренда!$M$43)</f>
        <v>0</v>
      </c>
      <c r="S11" s="301">
        <f>IF(S$1="",0,аренда!$M$43)</f>
        <v>0</v>
      </c>
      <c r="T11" s="301">
        <f>IF(T$1="",0,аренда!$M$43)</f>
        <v>0</v>
      </c>
      <c r="U11" s="301">
        <f>IF(U$1="",0,аренда!$M$43)</f>
        <v>0</v>
      </c>
      <c r="V11" s="301">
        <f>IF(V$1="",0,аренда!$M$43)</f>
        <v>0</v>
      </c>
      <c r="W11" s="301">
        <f>IF(W$1="",0,аренда!$M$43)</f>
        <v>0</v>
      </c>
      <c r="X11" s="301">
        <f>IF(X$1="",0,аренда!$M$43)</f>
        <v>0</v>
      </c>
      <c r="Y11" s="301">
        <f>IF(Y$1="",0,аренда!$M$43)</f>
        <v>0</v>
      </c>
      <c r="Z11" s="301">
        <f>IF(Z$1="",0,аренда!$M$43)</f>
        <v>0</v>
      </c>
      <c r="AA11" s="301">
        <f>IF(AA$1="",0,аренда!$M$43)</f>
        <v>0</v>
      </c>
      <c r="AB11" s="3"/>
    </row>
    <row r="12" spans="1:28" ht="3.9" hidden="1"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hidden="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hidden="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hidden="1"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hidden="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IF(P$1="",0,IF(1+операции!P$421=0,0,(операции!P$197)/(1+операции!P$421)))</f>
        <v>0</v>
      </c>
      <c r="Q16" s="93">
        <f>IF(Q$1="",0,IF(1+операции!Q$421=0,0,(операции!Q$197)/(1+операции!Q$421)))</f>
        <v>0</v>
      </c>
      <c r="R16" s="93">
        <f>IF(R$1="",0,IF(1+операции!R$421=0,0,(операции!R$197)/(1+операции!R$421)))</f>
        <v>0</v>
      </c>
      <c r="S16" s="93">
        <f>IF(S$1="",0,IF(1+операции!S$421=0,0,(операции!S$197)/(1+операции!S$421)))</f>
        <v>0</v>
      </c>
      <c r="T16" s="93">
        <f>IF(T$1="",0,IF(1+операции!T$421=0,0,(операции!T$197)/(1+операции!T$421)))</f>
        <v>0</v>
      </c>
      <c r="U16" s="93">
        <f>IF(U$1="",0,IF(1+операции!U$421=0,0,(операции!U$197)/(1+операции!U$421)))</f>
        <v>0</v>
      </c>
      <c r="V16" s="93">
        <f>IF(V$1="",0,IF(1+операции!V$421=0,0,(операции!V$197)/(1+операции!V$421)))</f>
        <v>0</v>
      </c>
      <c r="W16" s="93">
        <f>IF(W$1="",0,IF(1+операции!W$421=0,0,(операции!W$197)/(1+операции!W$421)))</f>
        <v>0</v>
      </c>
      <c r="X16" s="93">
        <f>IF(X$1="",0,IF(1+операции!X$421=0,0,(операции!X$197)/(1+операции!X$421)))</f>
        <v>0</v>
      </c>
      <c r="Y16" s="93">
        <f>IF(Y$1="",0,IF(1+операции!Y$421=0,0,(операции!Y$197)/(1+операции!Y$421)))</f>
        <v>0</v>
      </c>
      <c r="Z16" s="93">
        <f>IF(Z$1="",0,IF(1+операции!Z$421=0,0,(операции!Z$197)/(1+операции!Z$421)))</f>
        <v>0</v>
      </c>
      <c r="AA16" s="93">
        <f>IF(AA$1="",0,IF(1+операции!AA$421=0,0,(операции!AA$197)/(1+операции!AA$421)))</f>
        <v>0</v>
      </c>
      <c r="AB16" s="3"/>
    </row>
    <row r="17" spans="1:28" ht="3.9" hidden="1"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hidden="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IF(P$1="",0,операции!P$197)</f>
        <v>0</v>
      </c>
      <c r="Q18" s="93">
        <f>IF(Q$1="",0,операции!Q$197)</f>
        <v>0</v>
      </c>
      <c r="R18" s="93">
        <f>IF(R$1="",0,операции!R$197)</f>
        <v>0</v>
      </c>
      <c r="S18" s="93">
        <f>IF(S$1="",0,операции!S$197)</f>
        <v>0</v>
      </c>
      <c r="T18" s="93">
        <f>IF(T$1="",0,операции!T$197)</f>
        <v>0</v>
      </c>
      <c r="U18" s="93">
        <f>IF(U$1="",0,операции!U$197)</f>
        <v>0</v>
      </c>
      <c r="V18" s="93">
        <f>IF(V$1="",0,операции!V$197)</f>
        <v>0</v>
      </c>
      <c r="W18" s="93">
        <f>IF(W$1="",0,операции!W$197)</f>
        <v>0</v>
      </c>
      <c r="X18" s="93">
        <f>IF(X$1="",0,операции!X$197)</f>
        <v>0</v>
      </c>
      <c r="Y18" s="93">
        <f>IF(Y$1="",0,операции!Y$197)</f>
        <v>0</v>
      </c>
      <c r="Z18" s="93">
        <f>IF(Z$1="",0,операции!Z$197)</f>
        <v>0</v>
      </c>
      <c r="AA18" s="93">
        <f>IF(AA$1="",0,операции!AA$197)</f>
        <v>0</v>
      </c>
      <c r="AB18" s="3"/>
    </row>
    <row r="19" spans="1:28" ht="3.9" hidden="1"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hidden="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IF(P$1="",0,операции!P$197)</f>
        <v>0</v>
      </c>
      <c r="Q20" s="93">
        <f>IF(Q$1="",0,операции!Q$197)</f>
        <v>0</v>
      </c>
      <c r="R20" s="93">
        <f>IF(R$1="",0,операции!R$197)</f>
        <v>0</v>
      </c>
      <c r="S20" s="93">
        <f>IF(S$1="",0,операции!S$197)</f>
        <v>0</v>
      </c>
      <c r="T20" s="93">
        <f>IF(T$1="",0,операции!T$197)</f>
        <v>0</v>
      </c>
      <c r="U20" s="93">
        <f>IF(U$1="",0,операции!U$197)</f>
        <v>0</v>
      </c>
      <c r="V20" s="93">
        <f>IF(V$1="",0,операции!V$197)</f>
        <v>0</v>
      </c>
      <c r="W20" s="93">
        <f>IF(W$1="",0,операции!W$197)</f>
        <v>0</v>
      </c>
      <c r="X20" s="93">
        <f>IF(X$1="",0,операции!X$197)</f>
        <v>0</v>
      </c>
      <c r="Y20" s="93">
        <f>IF(Y$1="",0,операции!Y$197)</f>
        <v>0</v>
      </c>
      <c r="Z20" s="93">
        <f>IF(Z$1="",0,операции!Z$197)</f>
        <v>0</v>
      </c>
      <c r="AA20" s="93">
        <f>IF(AA$1="",0,операции!AA$197)</f>
        <v>0</v>
      </c>
      <c r="AB20" s="3"/>
    </row>
    <row r="21" spans="1:28" ht="3.9" hidden="1"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IF(P$1="",0,операции!P$197)</f>
        <v>0</v>
      </c>
      <c r="Q22" s="93">
        <f>IF(Q$1="",0,операции!Q$197)</f>
        <v>0</v>
      </c>
      <c r="R22" s="93">
        <f>IF(R$1="",0,операции!R$197)</f>
        <v>0</v>
      </c>
      <c r="S22" s="93">
        <f>IF(S$1="",0,операции!S$197)</f>
        <v>0</v>
      </c>
      <c r="T22" s="93">
        <f>IF(T$1="",0,операции!T$197)</f>
        <v>0</v>
      </c>
      <c r="U22" s="93">
        <f>IF(U$1="",0,операции!U$197)</f>
        <v>0</v>
      </c>
      <c r="V22" s="93">
        <f>IF(V$1="",0,операции!V$197)</f>
        <v>0</v>
      </c>
      <c r="W22" s="93">
        <f>IF(W$1="",0,операции!W$197)</f>
        <v>0</v>
      </c>
      <c r="X22" s="93">
        <f>IF(X$1="",0,операции!X$197)</f>
        <v>0</v>
      </c>
      <c r="Y22" s="93">
        <f>IF(Y$1="",0,операции!Y$197)</f>
        <v>0</v>
      </c>
      <c r="Z22" s="93">
        <f>IF(Z$1="",0,операции!Z$197)</f>
        <v>0</v>
      </c>
      <c r="AA22" s="93">
        <f>IF(AA$1="",0,операции!AA$197)</f>
        <v>0</v>
      </c>
      <c r="AB22" s="3"/>
    </row>
    <row r="23" spans="1:28" ht="3.9" hidden="1"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hidden="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hidden="1"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hidden="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hidden="1"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hidden="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hidden="1"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hidden="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hidden="1"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hidden="1"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hidden="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hidden="1"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hidden="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IF(P$1="",0,IF(1+операции!P$421=0,0,(операции!P$232)/(1+операции!P$421)))*IF(отчеты!P16=0,0,P16/отчеты!P16)</f>
        <v>0</v>
      </c>
      <c r="Q36" s="136">
        <f>IF(Q$1="",0,IF(1+операции!Q$421=0,0,(операции!Q$232)/(1+операции!Q$421)))*IF(отчеты!Q16=0,0,Q16/отчеты!Q16)</f>
        <v>0</v>
      </c>
      <c r="R36" s="136">
        <f>IF(R$1="",0,IF(1+операции!R$421=0,0,(операции!R$232)/(1+операции!R$421)))*IF(отчеты!R16=0,0,R16/отчеты!R16)</f>
        <v>0</v>
      </c>
      <c r="S36" s="136">
        <f>IF(S$1="",0,IF(1+операции!S$421=0,0,(операции!S$232)/(1+операции!S$421)))*IF(отчеты!S16=0,0,S16/отчеты!S16)</f>
        <v>0</v>
      </c>
      <c r="T36" s="136">
        <f>IF(T$1="",0,IF(1+операции!T$421=0,0,(операции!T$232)/(1+операции!T$421)))*IF(отчеты!T16=0,0,T16/отчеты!T16)</f>
        <v>0</v>
      </c>
      <c r="U36" s="136">
        <f>IF(U$1="",0,IF(1+операции!U$421=0,0,(операции!U$232)/(1+операции!U$421)))*IF(отчеты!U16=0,0,U16/отчеты!U16)</f>
        <v>0</v>
      </c>
      <c r="V36" s="136">
        <f>IF(V$1="",0,IF(1+операции!V$421=0,0,(операции!V$232)/(1+операции!V$421)))*IF(отчеты!V16=0,0,V16/отчеты!V16)</f>
        <v>0</v>
      </c>
      <c r="W36" s="136">
        <f>IF(W$1="",0,IF(1+операции!W$421=0,0,(операции!W$232)/(1+операции!W$421)))*IF(отчеты!W16=0,0,W16/отчеты!W16)</f>
        <v>0</v>
      </c>
      <c r="X36" s="136">
        <f>IF(X$1="",0,IF(1+операции!X$421=0,0,(операции!X$232)/(1+операции!X$421)))*IF(отчеты!X16=0,0,X16/отчеты!X16)</f>
        <v>0</v>
      </c>
      <c r="Y36" s="136">
        <f>IF(Y$1="",0,IF(1+операции!Y$421=0,0,(операции!Y$232)/(1+операции!Y$421)))*IF(отчеты!Y16=0,0,Y16/отчеты!Y16)</f>
        <v>0</v>
      </c>
      <c r="Z36" s="136">
        <f>IF(Z$1="",0,IF(1+операции!Z$421=0,0,(операции!Z$232)/(1+операции!Z$421)))*IF(отчеты!Z16=0,0,Z16/отчеты!Z16)</f>
        <v>0</v>
      </c>
      <c r="AA36" s="136">
        <f>IF(AA$1="",0,IF(1+операции!AA$421=0,0,(операции!AA$232)/(1+операции!AA$421)))*IF(отчеты!AA16=0,0,AA16/отчеты!AA16)</f>
        <v>0</v>
      </c>
      <c r="AB36" s="123"/>
    </row>
    <row r="37" spans="1:28" s="126" customFormat="1" ht="3.9" hidden="1"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hidden="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IF(P$1="",0,IF(1+операции!P$421=0,0,(операции!P$232)/(1+операции!P$421)))*IF(отчеты!P18=0,0,P18/отчеты!P18)</f>
        <v>0</v>
      </c>
      <c r="Q38" s="136">
        <f>IF(Q$1="",0,IF(1+операции!Q$421=0,0,(операции!Q$232)/(1+операции!Q$421)))*IF(отчеты!Q18=0,0,Q18/отчеты!Q18)</f>
        <v>0</v>
      </c>
      <c r="R38" s="136">
        <f>IF(R$1="",0,IF(1+операции!R$421=0,0,(операции!R$232)/(1+операции!R$421)))*IF(отчеты!R18=0,0,R18/отчеты!R18)</f>
        <v>0</v>
      </c>
      <c r="S38" s="136">
        <f>IF(S$1="",0,IF(1+операции!S$421=0,0,(операции!S$232)/(1+операции!S$421)))*IF(отчеты!S18=0,0,S18/отчеты!S18)</f>
        <v>0</v>
      </c>
      <c r="T38" s="136">
        <f>IF(T$1="",0,IF(1+операции!T$421=0,0,(операции!T$232)/(1+операции!T$421)))*IF(отчеты!T18=0,0,T18/отчеты!T18)</f>
        <v>0</v>
      </c>
      <c r="U38" s="136">
        <f>IF(U$1="",0,IF(1+операции!U$421=0,0,(операции!U$232)/(1+операции!U$421)))*IF(отчеты!U18=0,0,U18/отчеты!U18)</f>
        <v>0</v>
      </c>
      <c r="V38" s="136">
        <f>IF(V$1="",0,IF(1+операции!V$421=0,0,(операции!V$232)/(1+операции!V$421)))*IF(отчеты!V18=0,0,V18/отчеты!V18)</f>
        <v>0</v>
      </c>
      <c r="W38" s="136">
        <f>IF(W$1="",0,IF(1+операции!W$421=0,0,(операции!W$232)/(1+операции!W$421)))*IF(отчеты!W18=0,0,W18/отчеты!W18)</f>
        <v>0</v>
      </c>
      <c r="X38" s="136">
        <f>IF(X$1="",0,IF(1+операции!X$421=0,0,(операции!X$232)/(1+операции!X$421)))*IF(отчеты!X18=0,0,X18/отчеты!X18)</f>
        <v>0</v>
      </c>
      <c r="Y38" s="136">
        <f>IF(Y$1="",0,IF(1+операции!Y$421=0,0,(операции!Y$232)/(1+операции!Y$421)))*IF(отчеты!Y18=0,0,Y18/отчеты!Y18)</f>
        <v>0</v>
      </c>
      <c r="Z38" s="136">
        <f>IF(Z$1="",0,IF(1+операции!Z$421=0,0,(операции!Z$232)/(1+операции!Z$421)))*IF(отчеты!Z18=0,0,Z18/отчеты!Z18)</f>
        <v>0</v>
      </c>
      <c r="AA38" s="136">
        <f>IF(AA$1="",0,IF(1+операции!AA$421=0,0,(операции!AA$232)/(1+операции!AA$421)))*IF(отчеты!AA18=0,0,AA18/отчеты!AA18)</f>
        <v>0</v>
      </c>
      <c r="AB38" s="123"/>
    </row>
    <row r="39" spans="1:28" s="126" customFormat="1" ht="3.9" hidden="1"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hidden="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IF(P$1="",0,IF(1+операции!P$421=0,0,(операции!P$232)/(1+операции!P$421)))*IF(отчеты!P20=0,0,P20/отчеты!P20)</f>
        <v>0</v>
      </c>
      <c r="Q40" s="136">
        <f>IF(Q$1="",0,IF(1+операции!Q$421=0,0,(операции!Q$232)/(1+операции!Q$421)))*IF(отчеты!Q20=0,0,Q20/отчеты!Q20)</f>
        <v>0</v>
      </c>
      <c r="R40" s="136">
        <f>IF(R$1="",0,IF(1+операции!R$421=0,0,(операции!R$232)/(1+операции!R$421)))*IF(отчеты!R20=0,0,R20/отчеты!R20)</f>
        <v>0</v>
      </c>
      <c r="S40" s="136">
        <f>IF(S$1="",0,IF(1+операции!S$421=0,0,(операции!S$232)/(1+операции!S$421)))*IF(отчеты!S20=0,0,S20/отчеты!S20)</f>
        <v>0</v>
      </c>
      <c r="T40" s="136">
        <f>IF(T$1="",0,IF(1+операции!T$421=0,0,(операции!T$232)/(1+операции!T$421)))*IF(отчеты!T20=0,0,T20/отчеты!T20)</f>
        <v>0</v>
      </c>
      <c r="U40" s="136">
        <f>IF(U$1="",0,IF(1+операции!U$421=0,0,(операции!U$232)/(1+операции!U$421)))*IF(отчеты!U20=0,0,U20/отчеты!U20)</f>
        <v>0</v>
      </c>
      <c r="V40" s="136">
        <f>IF(V$1="",0,IF(1+операции!V$421=0,0,(операции!V$232)/(1+операции!V$421)))*IF(отчеты!V20=0,0,V20/отчеты!V20)</f>
        <v>0</v>
      </c>
      <c r="W40" s="136">
        <f>IF(W$1="",0,IF(1+операции!W$421=0,0,(операции!W$232)/(1+операции!W$421)))*IF(отчеты!W20=0,0,W20/отчеты!W20)</f>
        <v>0</v>
      </c>
      <c r="X40" s="136">
        <f>IF(X$1="",0,IF(1+операции!X$421=0,0,(операции!X$232)/(1+операции!X$421)))*IF(отчеты!X20=0,0,X20/отчеты!X20)</f>
        <v>0</v>
      </c>
      <c r="Y40" s="136">
        <f>IF(Y$1="",0,IF(1+операции!Y$421=0,0,(операции!Y$232)/(1+операции!Y$421)))*IF(отчеты!Y20=0,0,Y20/отчеты!Y20)</f>
        <v>0</v>
      </c>
      <c r="Z40" s="136">
        <f>IF(Z$1="",0,IF(1+операции!Z$421=0,0,(операции!Z$232)/(1+операции!Z$421)))*IF(отчеты!Z20=0,0,Z20/отчеты!Z20)</f>
        <v>0</v>
      </c>
      <c r="AA40" s="136">
        <f>IF(AA$1="",0,IF(1+операции!AA$421=0,0,(операции!AA$232)/(1+операции!AA$421)))*IF(отчеты!AA20=0,0,AA20/отчеты!AA20)</f>
        <v>0</v>
      </c>
      <c r="AB40" s="123"/>
    </row>
    <row r="41" spans="1:28" s="126" customFormat="1" ht="3.9" hidden="1"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IF(P$1="",0,IF(1+операции!P$421=0,0,(операции!P$232)/(1+операции!P$421)))*IF(отчеты!P22=0,0,P22/отчеты!P22)</f>
        <v>0</v>
      </c>
      <c r="Q42" s="136">
        <f>IF(Q$1="",0,IF(1+операции!Q$421=0,0,(операции!Q$232)/(1+операции!Q$421)))*IF(отчеты!Q22=0,0,Q22/отчеты!Q22)</f>
        <v>0</v>
      </c>
      <c r="R42" s="136">
        <f>IF(R$1="",0,IF(1+операции!R$421=0,0,(операции!R$232)/(1+операции!R$421)))*IF(отчеты!R22=0,0,R22/отчеты!R22)</f>
        <v>0</v>
      </c>
      <c r="S42" s="136">
        <f>IF(S$1="",0,IF(1+операции!S$421=0,0,(операции!S$232)/(1+операции!S$421)))*IF(отчеты!S22=0,0,S22/отчеты!S22)</f>
        <v>0</v>
      </c>
      <c r="T42" s="136">
        <f>IF(T$1="",0,IF(1+операции!T$421=0,0,(операции!T$232)/(1+операции!T$421)))*IF(отчеты!T22=0,0,T22/отчеты!T22)</f>
        <v>0</v>
      </c>
      <c r="U42" s="136">
        <f>IF(U$1="",0,IF(1+операции!U$421=0,0,(операции!U$232)/(1+операции!U$421)))*IF(отчеты!U22=0,0,U22/отчеты!U22)</f>
        <v>0</v>
      </c>
      <c r="V42" s="136">
        <f>IF(V$1="",0,IF(1+операции!V$421=0,0,(операции!V$232)/(1+операции!V$421)))*IF(отчеты!V22=0,0,V22/отчеты!V22)</f>
        <v>0</v>
      </c>
      <c r="W42" s="136">
        <f>IF(W$1="",0,IF(1+операции!W$421=0,0,(операции!W$232)/(1+операции!W$421)))*IF(отчеты!W22=0,0,W22/отчеты!W22)</f>
        <v>0</v>
      </c>
      <c r="X42" s="136">
        <f>IF(X$1="",0,IF(1+операции!X$421=0,0,(операции!X$232)/(1+операции!X$421)))*IF(отчеты!X22=0,0,X22/отчеты!X22)</f>
        <v>0</v>
      </c>
      <c r="Y42" s="136">
        <f>IF(Y$1="",0,IF(1+операции!Y$421=0,0,(операции!Y$232)/(1+операции!Y$421)))*IF(отчеты!Y22=0,0,Y22/отчеты!Y22)</f>
        <v>0</v>
      </c>
      <c r="Z42" s="136">
        <f>IF(Z$1="",0,IF(1+операции!Z$421=0,0,(операции!Z$232)/(1+операции!Z$421)))*IF(отчеты!Z22=0,0,Z22/отчеты!Z22)</f>
        <v>0</v>
      </c>
      <c r="AA42" s="136">
        <f>IF(AA$1="",0,IF(1+операции!AA$421=0,0,(операции!AA$232)/(1+операции!AA$421)))*IF(отчеты!AA22=0,0,AA22/отчеты!AA22)</f>
        <v>0</v>
      </c>
      <c r="AB42" s="123"/>
    </row>
    <row r="43" spans="1:28" ht="3.9" hidden="1"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hidden="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hidden="1"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hidden="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c r="K46" s="134"/>
      <c r="L46" s="130"/>
      <c r="M46" s="135">
        <f>SUM($O46:$AB46)</f>
        <v>0</v>
      </c>
      <c r="N46" s="123"/>
      <c r="O46" s="123"/>
      <c r="P46" s="136">
        <f>IF(P$1="",0,операции!P$250)*IF(аренда!$M$41+аренда!$M$43=0,0,P$11/(аренда!$M$41+аренда!$M$43))</f>
        <v>0</v>
      </c>
      <c r="Q46" s="136">
        <f>IF(Q$1="",0,операции!Q$250)*IF(аренда!$M$41+аренда!$M$43=0,0,Q$11/(аренда!$M$41+аренда!$M$43))</f>
        <v>0</v>
      </c>
      <c r="R46" s="136">
        <f>IF(R$1="",0,операции!R$250)*IF(аренда!$M$41+аренда!$M$43=0,0,R$11/(аренда!$M$41+аренда!$M$43))</f>
        <v>0</v>
      </c>
      <c r="S46" s="136">
        <f>IF(S$1="",0,операции!S$250)*IF(аренда!$M$41+аренда!$M$43=0,0,S$11/(аренда!$M$41+аренда!$M$43))</f>
        <v>0</v>
      </c>
      <c r="T46" s="136">
        <f>IF(T$1="",0,операции!T$250)*IF(аренда!$M$41+аренда!$M$43=0,0,T$11/(аренда!$M$41+аренда!$M$43))</f>
        <v>0</v>
      </c>
      <c r="U46" s="136">
        <f>IF(U$1="",0,операции!U$250)*IF(аренда!$M$41+аренда!$M$43=0,0,U$11/(аренда!$M$41+аренда!$M$43))</f>
        <v>0</v>
      </c>
      <c r="V46" s="136">
        <f>IF(V$1="",0,операции!V$250)*IF(аренда!$M$41+аренда!$M$43=0,0,V$11/(аренда!$M$41+аренда!$M$43))</f>
        <v>0</v>
      </c>
      <c r="W46" s="136">
        <f>IF(W$1="",0,операции!W$250)*IF(аренда!$M$41+аренда!$M$43=0,0,W$11/(аренда!$M$41+аренда!$M$43))</f>
        <v>0</v>
      </c>
      <c r="X46" s="136">
        <f>IF(X$1="",0,операции!X$250)*IF(аренда!$M$41+аренда!$M$43=0,0,X$11/(аренда!$M$41+аренда!$M$43))</f>
        <v>0</v>
      </c>
      <c r="Y46" s="136">
        <f>IF(Y$1="",0,операции!Y$250)*IF(аренда!$M$41+аренда!$M$43=0,0,Y$11/(аренда!$M$41+аренда!$M$43))</f>
        <v>0</v>
      </c>
      <c r="Z46" s="136">
        <f>IF(Z$1="",0,операции!Z$250)*IF(аренда!$M$41+аренда!$M$43=0,0,Z$11/(аренда!$M$41+аренда!$M$43))</f>
        <v>0</v>
      </c>
      <c r="AA46" s="136">
        <f>IF(AA$1="",0,операции!AA$250)*IF(аренда!$M$41+аренда!$M$43=0,0,AA$11/(аренда!$M$41+аренда!$M$43))</f>
        <v>0</v>
      </c>
      <c r="AB46" s="136"/>
    </row>
    <row r="47" spans="1:28" s="126" customFormat="1" ht="3.9" hidden="1"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37"/>
    </row>
    <row r="48" spans="1:28" s="126" customFormat="1" hidden="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c r="K48" s="134"/>
      <c r="L48" s="130"/>
      <c r="M48" s="135">
        <f>SUM($O48:$AB48)</f>
        <v>0</v>
      </c>
      <c r="N48" s="123"/>
      <c r="O48" s="123"/>
      <c r="P48" s="136">
        <f>IF(P$1="",0,операции!P$250)*IF(аренда!$M$41+аренда!$M$43=0,0,P$11/(аренда!$M$41+аренда!$M$43))</f>
        <v>0</v>
      </c>
      <c r="Q48" s="136">
        <f>IF(Q$1="",0,операции!Q$250)*IF(аренда!$M$41+аренда!$M$43=0,0,Q$11/(аренда!$M$41+аренда!$M$43))</f>
        <v>0</v>
      </c>
      <c r="R48" s="136">
        <f>IF(R$1="",0,операции!R$250)*IF(аренда!$M$41+аренда!$M$43=0,0,R$11/(аренда!$M$41+аренда!$M$43))</f>
        <v>0</v>
      </c>
      <c r="S48" s="136">
        <f>IF(S$1="",0,операции!S$250)*IF(аренда!$M$41+аренда!$M$43=0,0,S$11/(аренда!$M$41+аренда!$M$43))</f>
        <v>0</v>
      </c>
      <c r="T48" s="136">
        <f>IF(T$1="",0,операции!T$250)*IF(аренда!$M$41+аренда!$M$43=0,0,T$11/(аренда!$M$41+аренда!$M$43))</f>
        <v>0</v>
      </c>
      <c r="U48" s="136">
        <f>IF(U$1="",0,операции!U$250)*IF(аренда!$M$41+аренда!$M$43=0,0,U$11/(аренда!$M$41+аренда!$M$43))</f>
        <v>0</v>
      </c>
      <c r="V48" s="136">
        <f>IF(V$1="",0,операции!V$250)*IF(аренда!$M$41+аренда!$M$43=0,0,V$11/(аренда!$M$41+аренда!$M$43))</f>
        <v>0</v>
      </c>
      <c r="W48" s="136">
        <f>IF(W$1="",0,операции!W$250)*IF(аренда!$M$41+аренда!$M$43=0,0,W$11/(аренда!$M$41+аренда!$M$43))</f>
        <v>0</v>
      </c>
      <c r="X48" s="136">
        <f>IF(X$1="",0,операции!X$250)*IF(аренда!$M$41+аренда!$M$43=0,0,X$11/(аренда!$M$41+аренда!$M$43))</f>
        <v>0</v>
      </c>
      <c r="Y48" s="136">
        <f>IF(Y$1="",0,операции!Y$250)*IF(аренда!$M$41+аренда!$M$43=0,0,Y$11/(аренда!$M$41+аренда!$M$43))</f>
        <v>0</v>
      </c>
      <c r="Z48" s="136">
        <f>IF(Z$1="",0,операции!Z$250)*IF(аренда!$M$41+аренда!$M$43=0,0,Z$11/(аренда!$M$41+аренда!$M$43))</f>
        <v>0</v>
      </c>
      <c r="AA48" s="136">
        <f>IF(AA$1="",0,операции!AA$250)*IF(аренда!$M$41+аренда!$M$43=0,0,AA$11/(аренда!$M$41+аренда!$M$43))</f>
        <v>0</v>
      </c>
      <c r="AB48" s="136"/>
    </row>
    <row r="49" spans="1:28" s="126" customFormat="1" ht="3.9" hidden="1"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37"/>
    </row>
    <row r="50" spans="1:28" s="126" customFormat="1" hidden="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c r="K50" s="134"/>
      <c r="L50" s="130"/>
      <c r="M50" s="135">
        <f>SUM($O50:$AB50)</f>
        <v>0</v>
      </c>
      <c r="N50" s="123"/>
      <c r="O50" s="123"/>
      <c r="P50" s="136">
        <f>IF(P$1="",0,операции!P$250)*IF(аренда!$M$41+аренда!$M$43=0,0,P$11/(аренда!$M$41+аренда!$M$43))</f>
        <v>0</v>
      </c>
      <c r="Q50" s="136">
        <f>IF(Q$1="",0,операции!Q$250)*IF(аренда!$M$41+аренда!$M$43=0,0,Q$11/(аренда!$M$41+аренда!$M$43))</f>
        <v>0</v>
      </c>
      <c r="R50" s="136">
        <f>IF(R$1="",0,операции!R$250)*IF(аренда!$M$41+аренда!$M$43=0,0,R$11/(аренда!$M$41+аренда!$M$43))</f>
        <v>0</v>
      </c>
      <c r="S50" s="136">
        <f>IF(S$1="",0,операции!S$250)*IF(аренда!$M$41+аренда!$M$43=0,0,S$11/(аренда!$M$41+аренда!$M$43))</f>
        <v>0</v>
      </c>
      <c r="T50" s="136">
        <f>IF(T$1="",0,операции!T$250)*IF(аренда!$M$41+аренда!$M$43=0,0,T$11/(аренда!$M$41+аренда!$M$43))</f>
        <v>0</v>
      </c>
      <c r="U50" s="136">
        <f>IF(U$1="",0,операции!U$250)*IF(аренда!$M$41+аренда!$M$43=0,0,U$11/(аренда!$M$41+аренда!$M$43))</f>
        <v>0</v>
      </c>
      <c r="V50" s="136">
        <f>IF(V$1="",0,операции!V$250)*IF(аренда!$M$41+аренда!$M$43=0,0,V$11/(аренда!$M$41+аренда!$M$43))</f>
        <v>0</v>
      </c>
      <c r="W50" s="136">
        <f>IF(W$1="",0,операции!W$250)*IF(аренда!$M$41+аренда!$M$43=0,0,W$11/(аренда!$M$41+аренда!$M$43))</f>
        <v>0</v>
      </c>
      <c r="X50" s="136">
        <f>IF(X$1="",0,операции!X$250)*IF(аренда!$M$41+аренда!$M$43=0,0,X$11/(аренда!$M$41+аренда!$M$43))</f>
        <v>0</v>
      </c>
      <c r="Y50" s="136">
        <f>IF(Y$1="",0,операции!Y$250)*IF(аренда!$M$41+аренда!$M$43=0,0,Y$11/(аренда!$M$41+аренда!$M$43))</f>
        <v>0</v>
      </c>
      <c r="Z50" s="136">
        <f>IF(Z$1="",0,операции!Z$250)*IF(аренда!$M$41+аренда!$M$43=0,0,Z$11/(аренда!$M$41+аренда!$M$43))</f>
        <v>0</v>
      </c>
      <c r="AA50" s="136">
        <f>IF(AA$1="",0,операции!AA$250)*IF(аренда!$M$41+аренда!$M$43=0,0,AA$11/(аренда!$M$41+аренда!$M$43))</f>
        <v>0</v>
      </c>
      <c r="AB50" s="136"/>
    </row>
    <row r="51" spans="1:28" s="126" customFormat="1" ht="3.9" hidden="1"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37"/>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c r="K52" s="134"/>
      <c r="L52" s="130"/>
      <c r="M52" s="135">
        <f>SUM($O52:$AB52)</f>
        <v>0</v>
      </c>
      <c r="N52" s="123"/>
      <c r="O52" s="123"/>
      <c r="P52" s="136">
        <f>IF(P$1="",0,операции!P$250)*IF(аренда!$M$41+аренда!$M$43=0,0,P$11/(аренда!$M$41+аренда!$M$43))</f>
        <v>0</v>
      </c>
      <c r="Q52" s="136">
        <f>IF(Q$1="",0,операции!Q$250)*IF(аренда!$M$41+аренда!$M$43=0,0,Q$11/(аренда!$M$41+аренда!$M$43))</f>
        <v>0</v>
      </c>
      <c r="R52" s="136">
        <f>IF(R$1="",0,операции!R$250)*IF(аренда!$M$41+аренда!$M$43=0,0,R$11/(аренда!$M$41+аренда!$M$43))</f>
        <v>0</v>
      </c>
      <c r="S52" s="136">
        <f>IF(S$1="",0,операции!S$250)*IF(аренда!$M$41+аренда!$M$43=0,0,S$11/(аренда!$M$41+аренда!$M$43))</f>
        <v>0</v>
      </c>
      <c r="T52" s="136">
        <f>IF(T$1="",0,операции!T$250)*IF(аренда!$M$41+аренда!$M$43=0,0,T$11/(аренда!$M$41+аренда!$M$43))</f>
        <v>0</v>
      </c>
      <c r="U52" s="136">
        <f>IF(U$1="",0,операции!U$250)*IF(аренда!$M$41+аренда!$M$43=0,0,U$11/(аренда!$M$41+аренда!$M$43))</f>
        <v>0</v>
      </c>
      <c r="V52" s="136">
        <f>IF(V$1="",0,операции!V$250)*IF(аренда!$M$41+аренда!$M$43=0,0,V$11/(аренда!$M$41+аренда!$M$43))</f>
        <v>0</v>
      </c>
      <c r="W52" s="136">
        <f>IF(W$1="",0,операции!W$250)*IF(аренда!$M$41+аренда!$M$43=0,0,W$11/(аренда!$M$41+аренда!$M$43))</f>
        <v>0</v>
      </c>
      <c r="X52" s="136">
        <f>IF(X$1="",0,операции!X$250)*IF(аренда!$M$41+аренда!$M$43=0,0,X$11/(аренда!$M$41+аренда!$M$43))</f>
        <v>0</v>
      </c>
      <c r="Y52" s="136">
        <f>IF(Y$1="",0,операции!Y$250)*IF(аренда!$M$41+аренда!$M$43=0,0,Y$11/(аренда!$M$41+аренда!$M$43))</f>
        <v>0</v>
      </c>
      <c r="Z52" s="136">
        <f>IF(Z$1="",0,операции!Z$250)*IF(аренда!$M$41+аренда!$M$43=0,0,Z$11/(аренда!$M$41+аренда!$M$43))</f>
        <v>0</v>
      </c>
      <c r="AA52" s="136">
        <f>IF(AA$1="",0,операции!AA$250)*IF(аренда!$M$41+аренда!$M$43=0,0,AA$11/(аренда!$M$41+аренда!$M$43))</f>
        <v>0</v>
      </c>
      <c r="AB52" s="136"/>
    </row>
    <row r="53" spans="1:28" ht="3.9" hidden="1"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hidden="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hidden="1"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hidden="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IF(P$1="",0,IF(1+операции!P$421=0,0,(операции!P$300)/(1+операции!P$421)))*IF(отчеты!P16=0,0,P16/отчеты!P16)</f>
        <v>0</v>
      </c>
      <c r="Q56" s="136">
        <f>IF(Q$1="",0,IF(1+операции!Q$421=0,0,(операции!Q$300)/(1+операции!Q$421)))*IF(отчеты!Q16=0,0,Q16/отчеты!Q16)</f>
        <v>0</v>
      </c>
      <c r="R56" s="136">
        <f>IF(R$1="",0,IF(1+операции!R$421=0,0,(операции!R$300)/(1+операции!R$421)))*IF(отчеты!R16=0,0,R16/отчеты!R16)</f>
        <v>0</v>
      </c>
      <c r="S56" s="136">
        <f>IF(S$1="",0,IF(1+операции!S$421=0,0,(операции!S$300)/(1+операции!S$421)))*IF(отчеты!S16=0,0,S16/отчеты!S16)</f>
        <v>0</v>
      </c>
      <c r="T56" s="136">
        <f>IF(T$1="",0,IF(1+операции!T$421=0,0,(операции!T$300)/(1+операции!T$421)))*IF(отчеты!T16=0,0,T16/отчеты!T16)</f>
        <v>0</v>
      </c>
      <c r="U56" s="136">
        <f>IF(U$1="",0,IF(1+операции!U$421=0,0,(операции!U$300)/(1+операции!U$421)))*IF(отчеты!U16=0,0,U16/отчеты!U16)</f>
        <v>0</v>
      </c>
      <c r="V56" s="136">
        <f>IF(V$1="",0,IF(1+операции!V$421=0,0,(операции!V$300)/(1+операции!V$421)))*IF(отчеты!V16=0,0,V16/отчеты!V16)</f>
        <v>0</v>
      </c>
      <c r="W56" s="136">
        <f>IF(W$1="",0,IF(1+операции!W$421=0,0,(операции!W$300)/(1+операции!W$421)))*IF(отчеты!W16=0,0,W16/отчеты!W16)</f>
        <v>0</v>
      </c>
      <c r="X56" s="136">
        <f>IF(X$1="",0,IF(1+операции!X$421=0,0,(операции!X$300)/(1+операции!X$421)))*IF(отчеты!X16=0,0,X16/отчеты!X16)</f>
        <v>0</v>
      </c>
      <c r="Y56" s="136">
        <f>IF(Y$1="",0,IF(1+операции!Y$421=0,0,(операции!Y$300)/(1+операции!Y$421)))*IF(отчеты!Y16=0,0,Y16/отчеты!Y16)</f>
        <v>0</v>
      </c>
      <c r="Z56" s="136">
        <f>IF(Z$1="",0,IF(1+операции!Z$421=0,0,(операции!Z$300)/(1+операции!Z$421)))*IF(отчеты!Z16=0,0,Z16/отчеты!Z16)</f>
        <v>0</v>
      </c>
      <c r="AA56" s="136">
        <f>IF(AA$1="",0,IF(1+операции!AA$421=0,0,(операции!AA$300)/(1+операции!AA$421)))*IF(отчеты!AA16=0,0,AA16/отчеты!AA16)</f>
        <v>0</v>
      </c>
      <c r="AB56" s="123"/>
    </row>
    <row r="57" spans="1:28" s="126" customFormat="1" ht="3.9" hidden="1"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hidden="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IF(P$1="",0,IF(1+операции!P$421=0,0,(операции!P$300)/(1+операции!P$421)))*IF(отчеты!P18=0,0,P18/отчеты!P18)</f>
        <v>0</v>
      </c>
      <c r="Q58" s="136">
        <f>IF(Q$1="",0,IF(1+операции!Q$421=0,0,(операции!Q$300)/(1+операции!Q$421)))*IF(отчеты!Q18=0,0,Q18/отчеты!Q18)</f>
        <v>0</v>
      </c>
      <c r="R58" s="136">
        <f>IF(R$1="",0,IF(1+операции!R$421=0,0,(операции!R$300)/(1+операции!R$421)))*IF(отчеты!R18=0,0,R18/отчеты!R18)</f>
        <v>0</v>
      </c>
      <c r="S58" s="136">
        <f>IF(S$1="",0,IF(1+операции!S$421=0,0,(операции!S$300)/(1+операции!S$421)))*IF(отчеты!S18=0,0,S18/отчеты!S18)</f>
        <v>0</v>
      </c>
      <c r="T58" s="136">
        <f>IF(T$1="",0,IF(1+операции!T$421=0,0,(операции!T$300)/(1+операции!T$421)))*IF(отчеты!T18=0,0,T18/отчеты!T18)</f>
        <v>0</v>
      </c>
      <c r="U58" s="136">
        <f>IF(U$1="",0,IF(1+операции!U$421=0,0,(операции!U$300)/(1+операции!U$421)))*IF(отчеты!U18=0,0,U18/отчеты!U18)</f>
        <v>0</v>
      </c>
      <c r="V58" s="136">
        <f>IF(V$1="",0,IF(1+операции!V$421=0,0,(операции!V$300)/(1+операции!V$421)))*IF(отчеты!V18=0,0,V18/отчеты!V18)</f>
        <v>0</v>
      </c>
      <c r="W58" s="136">
        <f>IF(W$1="",0,IF(1+операции!W$421=0,0,(операции!W$300)/(1+операции!W$421)))*IF(отчеты!W18=0,0,W18/отчеты!W18)</f>
        <v>0</v>
      </c>
      <c r="X58" s="136">
        <f>IF(X$1="",0,IF(1+операции!X$421=0,0,(операции!X$300)/(1+операции!X$421)))*IF(отчеты!X18=0,0,X18/отчеты!X18)</f>
        <v>0</v>
      </c>
      <c r="Y58" s="136">
        <f>IF(Y$1="",0,IF(1+операции!Y$421=0,0,(операции!Y$300)/(1+операции!Y$421)))*IF(отчеты!Y18=0,0,Y18/отчеты!Y18)</f>
        <v>0</v>
      </c>
      <c r="Z58" s="136">
        <f>IF(Z$1="",0,IF(1+операции!Z$421=0,0,(операции!Z$300)/(1+операции!Z$421)))*IF(отчеты!Z18=0,0,Z18/отчеты!Z18)</f>
        <v>0</v>
      </c>
      <c r="AA58" s="136">
        <f>IF(AA$1="",0,IF(1+операции!AA$421=0,0,(операции!AA$300)/(1+операции!AA$421)))*IF(отчеты!AA18=0,0,AA18/отчеты!AA18)</f>
        <v>0</v>
      </c>
      <c r="AB58" s="123"/>
    </row>
    <row r="59" spans="1:28" s="126" customFormat="1" ht="3.9" hidden="1"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hidden="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IF(P$1="",0,IF(1+операции!P$421=0,0,(операции!P$300)/(1+операции!P$421)))*IF(отчеты!P20=0,0,P20/отчеты!P20)</f>
        <v>0</v>
      </c>
      <c r="Q60" s="136">
        <f>IF(Q$1="",0,IF(1+операции!Q$421=0,0,(операции!Q$300)/(1+операции!Q$421)))*IF(отчеты!Q20=0,0,Q20/отчеты!Q20)</f>
        <v>0</v>
      </c>
      <c r="R60" s="136">
        <f>IF(R$1="",0,IF(1+операции!R$421=0,0,(операции!R$300)/(1+операции!R$421)))*IF(отчеты!R20=0,0,R20/отчеты!R20)</f>
        <v>0</v>
      </c>
      <c r="S60" s="136">
        <f>IF(S$1="",0,IF(1+операции!S$421=0,0,(операции!S$300)/(1+операции!S$421)))*IF(отчеты!S20=0,0,S20/отчеты!S20)</f>
        <v>0</v>
      </c>
      <c r="T60" s="136">
        <f>IF(T$1="",0,IF(1+операции!T$421=0,0,(операции!T$300)/(1+операции!T$421)))*IF(отчеты!T20=0,0,T20/отчеты!T20)</f>
        <v>0</v>
      </c>
      <c r="U60" s="136">
        <f>IF(U$1="",0,IF(1+операции!U$421=0,0,(операции!U$300)/(1+операции!U$421)))*IF(отчеты!U20=0,0,U20/отчеты!U20)</f>
        <v>0</v>
      </c>
      <c r="V60" s="136">
        <f>IF(V$1="",0,IF(1+операции!V$421=0,0,(операции!V$300)/(1+операции!V$421)))*IF(отчеты!V20=0,0,V20/отчеты!V20)</f>
        <v>0</v>
      </c>
      <c r="W60" s="136">
        <f>IF(W$1="",0,IF(1+операции!W$421=0,0,(операции!W$300)/(1+операции!W$421)))*IF(отчеты!W20=0,0,W20/отчеты!W20)</f>
        <v>0</v>
      </c>
      <c r="X60" s="136">
        <f>IF(X$1="",0,IF(1+операции!X$421=0,0,(операции!X$300)/(1+операции!X$421)))*IF(отчеты!X20=0,0,X20/отчеты!X20)</f>
        <v>0</v>
      </c>
      <c r="Y60" s="136">
        <f>IF(Y$1="",0,IF(1+операции!Y$421=0,0,(операции!Y$300)/(1+операции!Y$421)))*IF(отчеты!Y20=0,0,Y20/отчеты!Y20)</f>
        <v>0</v>
      </c>
      <c r="Z60" s="136">
        <f>IF(Z$1="",0,IF(1+операции!Z$421=0,0,(операции!Z$300)/(1+операции!Z$421)))*IF(отчеты!Z20=0,0,Z20/отчеты!Z20)</f>
        <v>0</v>
      </c>
      <c r="AA60" s="136">
        <f>IF(AA$1="",0,IF(1+операции!AA$421=0,0,(операции!AA$300)/(1+операции!AA$421)))*IF(отчеты!AA20=0,0,AA20/отчеты!AA20)</f>
        <v>0</v>
      </c>
      <c r="AB60" s="123"/>
    </row>
    <row r="61" spans="1:28" s="126" customFormat="1" ht="3.9" hidden="1"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IF(P$1="",0,IF(1+операции!P$421=0,0,(операции!P$300)/(1+операции!P$421)))*IF(отчеты!P22=0,0,P22/отчеты!P22)</f>
        <v>0</v>
      </c>
      <c r="Q62" s="136">
        <f>IF(Q$1="",0,IF(1+операции!Q$421=0,0,(операции!Q$300)/(1+операции!Q$421)))*IF(отчеты!Q22=0,0,Q22/отчеты!Q22)</f>
        <v>0</v>
      </c>
      <c r="R62" s="136">
        <f>IF(R$1="",0,IF(1+операции!R$421=0,0,(операции!R$300)/(1+операции!R$421)))*IF(отчеты!R22=0,0,R22/отчеты!R22)</f>
        <v>0</v>
      </c>
      <c r="S62" s="136">
        <f>IF(S$1="",0,IF(1+операции!S$421=0,0,(операции!S$300)/(1+операции!S$421)))*IF(отчеты!S22=0,0,S22/отчеты!S22)</f>
        <v>0</v>
      </c>
      <c r="T62" s="136">
        <f>IF(T$1="",0,IF(1+операции!T$421=0,0,(операции!T$300)/(1+операции!T$421)))*IF(отчеты!T22=0,0,T22/отчеты!T22)</f>
        <v>0</v>
      </c>
      <c r="U62" s="136">
        <f>IF(U$1="",0,IF(1+операции!U$421=0,0,(операции!U$300)/(1+операции!U$421)))*IF(отчеты!U22=0,0,U22/отчеты!U22)</f>
        <v>0</v>
      </c>
      <c r="V62" s="136">
        <f>IF(V$1="",0,IF(1+операции!V$421=0,0,(операции!V$300)/(1+операции!V$421)))*IF(отчеты!V22=0,0,V22/отчеты!V22)</f>
        <v>0</v>
      </c>
      <c r="W62" s="136">
        <f>IF(W$1="",0,IF(1+операции!W$421=0,0,(операции!W$300)/(1+операции!W$421)))*IF(отчеты!W22=0,0,W22/отчеты!W22)</f>
        <v>0</v>
      </c>
      <c r="X62" s="136">
        <f>IF(X$1="",0,IF(1+операции!X$421=0,0,(операции!X$300)/(1+операции!X$421)))*IF(отчеты!X22=0,0,X22/отчеты!X22)</f>
        <v>0</v>
      </c>
      <c r="Y62" s="136">
        <f>IF(Y$1="",0,IF(1+операции!Y$421=0,0,(операции!Y$300)/(1+операции!Y$421)))*IF(отчеты!Y22=0,0,Y22/отчеты!Y22)</f>
        <v>0</v>
      </c>
      <c r="Z62" s="136">
        <f>IF(Z$1="",0,IF(1+операции!Z$421=0,0,(операции!Z$300)/(1+операции!Z$421)))*IF(отчеты!Z22=0,0,Z22/отчеты!Z22)</f>
        <v>0</v>
      </c>
      <c r="AA62" s="136">
        <f>IF(AA$1="",0,IF(1+операции!AA$421=0,0,(операции!AA$300)/(1+операции!AA$421)))*IF(отчеты!AA22=0,0,AA22/отчеты!AA22)</f>
        <v>0</v>
      </c>
      <c r="AB62" s="123"/>
    </row>
    <row r="63" spans="1:28" ht="3.9" hidden="1"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hidden="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hidden="1"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hidden="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IF(P$1="",0,ФОТ!P$26)</f>
        <v>0</v>
      </c>
      <c r="Q66" s="136">
        <f>IF(Q$1="",0,ФОТ!Q$26)</f>
        <v>0</v>
      </c>
      <c r="R66" s="136">
        <f>IF(R$1="",0,ФОТ!R$26)</f>
        <v>0</v>
      </c>
      <c r="S66" s="136">
        <f>IF(S$1="",0,ФОТ!S$26)</f>
        <v>0</v>
      </c>
      <c r="T66" s="136">
        <f>IF(T$1="",0,ФОТ!T$26)</f>
        <v>0</v>
      </c>
      <c r="U66" s="136">
        <f>IF(U$1="",0,ФОТ!U$26)</f>
        <v>0</v>
      </c>
      <c r="V66" s="136">
        <f>IF(V$1="",0,ФОТ!V$26)</f>
        <v>0</v>
      </c>
      <c r="W66" s="136">
        <f>IF(W$1="",0,ФОТ!W$26)</f>
        <v>0</v>
      </c>
      <c r="X66" s="136">
        <f>IF(X$1="",0,ФОТ!X$26)</f>
        <v>0</v>
      </c>
      <c r="Y66" s="136">
        <f>IF(Y$1="",0,ФОТ!Y$26)</f>
        <v>0</v>
      </c>
      <c r="Z66" s="136">
        <f>IF(Z$1="",0,ФОТ!Z$26)</f>
        <v>0</v>
      </c>
      <c r="AA66" s="136">
        <f>IF(AA$1="",0,ФОТ!AA$26)</f>
        <v>0</v>
      </c>
      <c r="AB66" s="123"/>
    </row>
    <row r="67" spans="1:28" s="126" customFormat="1" ht="3.9" hidden="1"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hidden="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IF(P$1="",0,ФОТ!P$26)</f>
        <v>0</v>
      </c>
      <c r="Q68" s="136">
        <f>IF(Q$1="",0,ФОТ!Q$26)</f>
        <v>0</v>
      </c>
      <c r="R68" s="136">
        <f>IF(R$1="",0,ФОТ!R$26)</f>
        <v>0</v>
      </c>
      <c r="S68" s="136">
        <f>IF(S$1="",0,ФОТ!S$26)</f>
        <v>0</v>
      </c>
      <c r="T68" s="136">
        <f>IF(T$1="",0,ФОТ!T$26)</f>
        <v>0</v>
      </c>
      <c r="U68" s="136">
        <f>IF(U$1="",0,ФОТ!U$26)</f>
        <v>0</v>
      </c>
      <c r="V68" s="136">
        <f>IF(V$1="",0,ФОТ!V$26)</f>
        <v>0</v>
      </c>
      <c r="W68" s="136">
        <f>IF(W$1="",0,ФОТ!W$26)</f>
        <v>0</v>
      </c>
      <c r="X68" s="136">
        <f>IF(X$1="",0,ФОТ!X$26)</f>
        <v>0</v>
      </c>
      <c r="Y68" s="136">
        <f>IF(Y$1="",0,ФОТ!Y$26)</f>
        <v>0</v>
      </c>
      <c r="Z68" s="136">
        <f>IF(Z$1="",0,ФОТ!Z$26)</f>
        <v>0</v>
      </c>
      <c r="AA68" s="136">
        <f>IF(AA$1="",0,ФОТ!AA$26)</f>
        <v>0</v>
      </c>
      <c r="AB68" s="123"/>
    </row>
    <row r="69" spans="1:28" s="126" customFormat="1" ht="3.9" hidden="1"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hidden="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IF(P$1="",0,ФОТ!P$26)</f>
        <v>0</v>
      </c>
      <c r="Q70" s="136">
        <f>IF(Q$1="",0,ФОТ!Q$26)</f>
        <v>0</v>
      </c>
      <c r="R70" s="136">
        <f>IF(R$1="",0,ФОТ!R$26)</f>
        <v>0</v>
      </c>
      <c r="S70" s="136">
        <f>IF(S$1="",0,ФОТ!S$26)</f>
        <v>0</v>
      </c>
      <c r="T70" s="136">
        <f>IF(T$1="",0,ФОТ!T$26)</f>
        <v>0</v>
      </c>
      <c r="U70" s="136">
        <f>IF(U$1="",0,ФОТ!U$26)</f>
        <v>0</v>
      </c>
      <c r="V70" s="136">
        <f>IF(V$1="",0,ФОТ!V$26)</f>
        <v>0</v>
      </c>
      <c r="W70" s="136">
        <f>IF(W$1="",0,ФОТ!W$26)</f>
        <v>0</v>
      </c>
      <c r="X70" s="136">
        <f>IF(X$1="",0,ФОТ!X$26)</f>
        <v>0</v>
      </c>
      <c r="Y70" s="136">
        <f>IF(Y$1="",0,ФОТ!Y$26)</f>
        <v>0</v>
      </c>
      <c r="Z70" s="136">
        <f>IF(Z$1="",0,ФОТ!Z$26)</f>
        <v>0</v>
      </c>
      <c r="AA70" s="136">
        <f>IF(AA$1="",0,ФОТ!AA$26)</f>
        <v>0</v>
      </c>
      <c r="AB70" s="123"/>
    </row>
    <row r="71" spans="1:28" s="126" customFormat="1" ht="3.9" hidden="1"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IF(P$1="",0,ФОТ!P$26)</f>
        <v>0</v>
      </c>
      <c r="Q72" s="136">
        <f>IF(Q$1="",0,ФОТ!Q$26)</f>
        <v>0</v>
      </c>
      <c r="R72" s="136">
        <f>IF(R$1="",0,ФОТ!R$26)</f>
        <v>0</v>
      </c>
      <c r="S72" s="136">
        <f>IF(S$1="",0,ФОТ!S$26)</f>
        <v>0</v>
      </c>
      <c r="T72" s="136">
        <f>IF(T$1="",0,ФОТ!T$26)</f>
        <v>0</v>
      </c>
      <c r="U72" s="136">
        <f>IF(U$1="",0,ФОТ!U$26)</f>
        <v>0</v>
      </c>
      <c r="V72" s="136">
        <f>IF(V$1="",0,ФОТ!V$26)</f>
        <v>0</v>
      </c>
      <c r="W72" s="136">
        <f>IF(W$1="",0,ФОТ!W$26)</f>
        <v>0</v>
      </c>
      <c r="X72" s="136">
        <f>IF(X$1="",0,ФОТ!X$26)</f>
        <v>0</v>
      </c>
      <c r="Y72" s="136">
        <f>IF(Y$1="",0,ФОТ!Y$26)</f>
        <v>0</v>
      </c>
      <c r="Z72" s="136">
        <f>IF(Z$1="",0,ФОТ!Z$26)</f>
        <v>0</v>
      </c>
      <c r="AA72" s="136">
        <f>IF(AA$1="",0,ФОТ!AA$26)</f>
        <v>0</v>
      </c>
      <c r="AB72" s="123"/>
    </row>
    <row r="73" spans="1:28" ht="3.9" hidden="1"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hidden="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hidden="1"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hidden="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IF(P$1="",0,ФОТ!P$44)</f>
        <v>0</v>
      </c>
      <c r="Q76" s="136">
        <f>IF(Q$1="",0,ФОТ!Q$44)</f>
        <v>0</v>
      </c>
      <c r="R76" s="136">
        <f>IF(R$1="",0,ФОТ!R$44)</f>
        <v>0</v>
      </c>
      <c r="S76" s="136">
        <f>IF(S$1="",0,ФОТ!S$44)</f>
        <v>0</v>
      </c>
      <c r="T76" s="136">
        <f>IF(T$1="",0,ФОТ!T$44)</f>
        <v>0</v>
      </c>
      <c r="U76" s="136">
        <f>IF(U$1="",0,ФОТ!U$44)</f>
        <v>0</v>
      </c>
      <c r="V76" s="136">
        <f>IF(V$1="",0,ФОТ!V$44)</f>
        <v>0</v>
      </c>
      <c r="W76" s="136">
        <f>IF(W$1="",0,ФОТ!W$44)</f>
        <v>0</v>
      </c>
      <c r="X76" s="136">
        <f>IF(X$1="",0,ФОТ!X$44)</f>
        <v>0</v>
      </c>
      <c r="Y76" s="136">
        <f>IF(Y$1="",0,ФОТ!Y$44)</f>
        <v>0</v>
      </c>
      <c r="Z76" s="136">
        <f>IF(Z$1="",0,ФОТ!Z$44)</f>
        <v>0</v>
      </c>
      <c r="AA76" s="136">
        <f>IF(AA$1="",0,ФОТ!AA$44)</f>
        <v>0</v>
      </c>
      <c r="AB76" s="123"/>
    </row>
    <row r="77" spans="1:28" s="126" customFormat="1" ht="3.9" hidden="1" customHeight="1" x14ac:dyDescent="0.25">
      <c r="A77" s="149">
        <f>1</f>
        <v>1</v>
      </c>
      <c r="B77" s="131"/>
      <c r="C77" s="123"/>
      <c r="D77" s="123"/>
      <c r="E77" s="123"/>
      <c r="F77" s="123"/>
      <c r="G77" s="123"/>
      <c r="H77" s="123"/>
      <c r="I77" s="124"/>
      <c r="J77" s="123"/>
      <c r="K77" s="124"/>
      <c r="L77" s="123"/>
      <c r="M77" s="125"/>
      <c r="N77" s="123"/>
      <c r="O77" s="123"/>
      <c r="P77" s="137">
        <f>IF(P$1="",0,операции!P$353)*IF(отчеты!P17=0,0,P17/отчеты!P17)</f>
        <v>0</v>
      </c>
      <c r="Q77" s="137">
        <f>IF(Q$1="",0,операции!Q$353)*IF(отчеты!Q17=0,0,Q17/отчеты!Q17)</f>
        <v>0</v>
      </c>
      <c r="R77" s="137">
        <f>IF(R$1="",0,операции!R$353)*IF(отчеты!R17=0,0,R17/отчеты!R17)</f>
        <v>0</v>
      </c>
      <c r="S77" s="137">
        <f>IF(S$1="",0,операции!S$353)*IF(отчеты!S17=0,0,S17/отчеты!S17)</f>
        <v>0</v>
      </c>
      <c r="T77" s="137">
        <f>IF(T$1="",0,операции!T$353)*IF(отчеты!T17=0,0,T17/отчеты!T17)</f>
        <v>0</v>
      </c>
      <c r="U77" s="137">
        <f>IF(U$1="",0,операции!U$353)*IF(отчеты!U17=0,0,U17/отчеты!U17)</f>
        <v>0</v>
      </c>
      <c r="V77" s="137">
        <f>IF(V$1="",0,операции!V$353)*IF(отчеты!V17=0,0,V17/отчеты!V17)</f>
        <v>0</v>
      </c>
      <c r="W77" s="137">
        <f>IF(W$1="",0,операции!W$353)*IF(отчеты!W17=0,0,W17/отчеты!W17)</f>
        <v>0</v>
      </c>
      <c r="X77" s="137">
        <f>IF(X$1="",0,операции!X$353)*IF(отчеты!X17=0,0,X17/отчеты!X17)</f>
        <v>0</v>
      </c>
      <c r="Y77" s="137">
        <f>IF(Y$1="",0,операции!Y$353)*IF(отчеты!Y17=0,0,Y17/отчеты!Y17)</f>
        <v>0</v>
      </c>
      <c r="Z77" s="137">
        <f>IF(Z$1="",0,операции!Z$353)*IF(отчеты!Z17=0,0,Z17/отчеты!Z17)</f>
        <v>0</v>
      </c>
      <c r="AA77" s="137">
        <f>IF(AA$1="",0,операции!AA$353)*IF(отчеты!AA17=0,0,AA17/отчеты!AA17)</f>
        <v>0</v>
      </c>
      <c r="AB77" s="123"/>
    </row>
    <row r="78" spans="1:28" s="126" customFormat="1" hidden="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IF(P$1="",0,ФОТ!P$44)</f>
        <v>0</v>
      </c>
      <c r="Q78" s="136">
        <f>IF(Q$1="",0,ФОТ!Q$44)</f>
        <v>0</v>
      </c>
      <c r="R78" s="136">
        <f>IF(R$1="",0,ФОТ!R$44)</f>
        <v>0</v>
      </c>
      <c r="S78" s="136">
        <f>IF(S$1="",0,ФОТ!S$44)</f>
        <v>0</v>
      </c>
      <c r="T78" s="136">
        <f>IF(T$1="",0,ФОТ!T$44)</f>
        <v>0</v>
      </c>
      <c r="U78" s="136">
        <f>IF(U$1="",0,ФОТ!U$44)</f>
        <v>0</v>
      </c>
      <c r="V78" s="136">
        <f>IF(V$1="",0,ФОТ!V$44)</f>
        <v>0</v>
      </c>
      <c r="W78" s="136">
        <f>IF(W$1="",0,ФОТ!W$44)</f>
        <v>0</v>
      </c>
      <c r="X78" s="136">
        <f>IF(X$1="",0,ФОТ!X$44)</f>
        <v>0</v>
      </c>
      <c r="Y78" s="136">
        <f>IF(Y$1="",0,ФОТ!Y$44)</f>
        <v>0</v>
      </c>
      <c r="Z78" s="136">
        <f>IF(Z$1="",0,ФОТ!Z$44)</f>
        <v>0</v>
      </c>
      <c r="AA78" s="136">
        <f>IF(AA$1="",0,ФОТ!AA$44)</f>
        <v>0</v>
      </c>
      <c r="AB78" s="123"/>
    </row>
    <row r="79" spans="1:28" s="126" customFormat="1" ht="3.9" hidden="1" customHeight="1" x14ac:dyDescent="0.25">
      <c r="A79" s="149">
        <f>1</f>
        <v>1</v>
      </c>
      <c r="B79" s="131"/>
      <c r="C79" s="123"/>
      <c r="D79" s="123"/>
      <c r="E79" s="123"/>
      <c r="F79" s="123"/>
      <c r="G79" s="123"/>
      <c r="H79" s="123"/>
      <c r="I79" s="124"/>
      <c r="J79" s="123"/>
      <c r="K79" s="124"/>
      <c r="L79" s="123"/>
      <c r="M79" s="125"/>
      <c r="N79" s="123"/>
      <c r="O79" s="123"/>
      <c r="P79" s="137">
        <f>IF(P$1="",0,операции!P$353)*IF(отчеты!P19=0,0,P19/отчеты!P19)</f>
        <v>0</v>
      </c>
      <c r="Q79" s="137">
        <f>IF(Q$1="",0,операции!Q$353)*IF(отчеты!Q19=0,0,Q19/отчеты!Q19)</f>
        <v>0</v>
      </c>
      <c r="R79" s="137">
        <f>IF(R$1="",0,операции!R$353)*IF(отчеты!R19=0,0,R19/отчеты!R19)</f>
        <v>0</v>
      </c>
      <c r="S79" s="137">
        <f>IF(S$1="",0,операции!S$353)*IF(отчеты!S19=0,0,S19/отчеты!S19)</f>
        <v>0</v>
      </c>
      <c r="T79" s="137">
        <f>IF(T$1="",0,операции!T$353)*IF(отчеты!T19=0,0,T19/отчеты!T19)</f>
        <v>0</v>
      </c>
      <c r="U79" s="137">
        <f>IF(U$1="",0,операции!U$353)*IF(отчеты!U19=0,0,U19/отчеты!U19)</f>
        <v>0</v>
      </c>
      <c r="V79" s="137">
        <f>IF(V$1="",0,операции!V$353)*IF(отчеты!V19=0,0,V19/отчеты!V19)</f>
        <v>0</v>
      </c>
      <c r="W79" s="137">
        <f>IF(W$1="",0,операции!W$353)*IF(отчеты!W19=0,0,W19/отчеты!W19)</f>
        <v>0</v>
      </c>
      <c r="X79" s="137">
        <f>IF(X$1="",0,операции!X$353)*IF(отчеты!X19=0,0,X19/отчеты!X19)</f>
        <v>0</v>
      </c>
      <c r="Y79" s="137">
        <f>IF(Y$1="",0,операции!Y$353)*IF(отчеты!Y19=0,0,Y19/отчеты!Y19)</f>
        <v>0</v>
      </c>
      <c r="Z79" s="137">
        <f>IF(Z$1="",0,операции!Z$353)*IF(отчеты!Z19=0,0,Z19/отчеты!Z19)</f>
        <v>0</v>
      </c>
      <c r="AA79" s="137">
        <f>IF(AA$1="",0,операции!AA$353)*IF(отчеты!AA19=0,0,AA19/отчеты!AA19)</f>
        <v>0</v>
      </c>
      <c r="AB79" s="123"/>
    </row>
    <row r="80" spans="1:28" s="126" customFormat="1" hidden="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IF(P$1="",0,ФОТ!P$44)</f>
        <v>0</v>
      </c>
      <c r="Q80" s="136">
        <f>IF(Q$1="",0,ФОТ!Q$44)</f>
        <v>0</v>
      </c>
      <c r="R80" s="136">
        <f>IF(R$1="",0,ФОТ!R$44)</f>
        <v>0</v>
      </c>
      <c r="S80" s="136">
        <f>IF(S$1="",0,ФОТ!S$44)</f>
        <v>0</v>
      </c>
      <c r="T80" s="136">
        <f>IF(T$1="",0,ФОТ!T$44)</f>
        <v>0</v>
      </c>
      <c r="U80" s="136">
        <f>IF(U$1="",0,ФОТ!U$44)</f>
        <v>0</v>
      </c>
      <c r="V80" s="136">
        <f>IF(V$1="",0,ФОТ!V$44)</f>
        <v>0</v>
      </c>
      <c r="W80" s="136">
        <f>IF(W$1="",0,ФОТ!W$44)</f>
        <v>0</v>
      </c>
      <c r="X80" s="136">
        <f>IF(X$1="",0,ФОТ!X$44)</f>
        <v>0</v>
      </c>
      <c r="Y80" s="136">
        <f>IF(Y$1="",0,ФОТ!Y$44)</f>
        <v>0</v>
      </c>
      <c r="Z80" s="136">
        <f>IF(Z$1="",0,ФОТ!Z$44)</f>
        <v>0</v>
      </c>
      <c r="AA80" s="136">
        <f>IF(AA$1="",0,ФОТ!AA$44)</f>
        <v>0</v>
      </c>
      <c r="AB80" s="123"/>
    </row>
    <row r="81" spans="1:28" s="126" customFormat="1" ht="3.9" hidden="1" customHeight="1" x14ac:dyDescent="0.25">
      <c r="A81" s="149">
        <f>1</f>
        <v>1</v>
      </c>
      <c r="B81" s="131"/>
      <c r="C81" s="123"/>
      <c r="D81" s="123"/>
      <c r="E81" s="123"/>
      <c r="F81" s="123"/>
      <c r="G81" s="123"/>
      <c r="H81" s="123"/>
      <c r="I81" s="124"/>
      <c r="J81" s="123"/>
      <c r="K81" s="124"/>
      <c r="L81" s="123"/>
      <c r="M81" s="125"/>
      <c r="N81" s="123"/>
      <c r="O81" s="123"/>
      <c r="P81" s="137">
        <f>IF(P$1="",0,операции!P$353)*IF(отчеты!P21=0,0,P21/отчеты!P21)</f>
        <v>0</v>
      </c>
      <c r="Q81" s="137">
        <f>IF(Q$1="",0,операции!Q$353)*IF(отчеты!Q21=0,0,Q21/отчеты!Q21)</f>
        <v>0</v>
      </c>
      <c r="R81" s="137">
        <f>IF(R$1="",0,операции!R$353)*IF(отчеты!R21=0,0,R21/отчеты!R21)</f>
        <v>0</v>
      </c>
      <c r="S81" s="137">
        <f>IF(S$1="",0,операции!S$353)*IF(отчеты!S21=0,0,S21/отчеты!S21)</f>
        <v>0</v>
      </c>
      <c r="T81" s="137">
        <f>IF(T$1="",0,операции!T$353)*IF(отчеты!T21=0,0,T21/отчеты!T21)</f>
        <v>0</v>
      </c>
      <c r="U81" s="137">
        <f>IF(U$1="",0,операции!U$353)*IF(отчеты!U21=0,0,U21/отчеты!U21)</f>
        <v>0</v>
      </c>
      <c r="V81" s="137">
        <f>IF(V$1="",0,операции!V$353)*IF(отчеты!V21=0,0,V21/отчеты!V21)</f>
        <v>0</v>
      </c>
      <c r="W81" s="137">
        <f>IF(W$1="",0,операции!W$353)*IF(отчеты!W21=0,0,W21/отчеты!W21)</f>
        <v>0</v>
      </c>
      <c r="X81" s="137">
        <f>IF(X$1="",0,операции!X$353)*IF(отчеты!X21=0,0,X21/отчеты!X21)</f>
        <v>0</v>
      </c>
      <c r="Y81" s="137">
        <f>IF(Y$1="",0,операции!Y$353)*IF(отчеты!Y21=0,0,Y21/отчеты!Y21)</f>
        <v>0</v>
      </c>
      <c r="Z81" s="137">
        <f>IF(Z$1="",0,операции!Z$353)*IF(отчеты!Z21=0,0,Z21/отчеты!Z21)</f>
        <v>0</v>
      </c>
      <c r="AA81" s="137">
        <f>IF(AA$1="",0,операции!AA$353)*IF(отчеты!AA21=0,0,AA21/отчеты!AA21)</f>
        <v>0</v>
      </c>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IF(P$1="",0,ФОТ!P$44)</f>
        <v>0</v>
      </c>
      <c r="Q82" s="136">
        <f>IF(Q$1="",0,ФОТ!Q$44)</f>
        <v>0</v>
      </c>
      <c r="R82" s="136">
        <f>IF(R$1="",0,ФОТ!R$44)</f>
        <v>0</v>
      </c>
      <c r="S82" s="136">
        <f>IF(S$1="",0,ФОТ!S$44)</f>
        <v>0</v>
      </c>
      <c r="T82" s="136">
        <f>IF(T$1="",0,ФОТ!T$44)</f>
        <v>0</v>
      </c>
      <c r="U82" s="136">
        <f>IF(U$1="",0,ФОТ!U$44)</f>
        <v>0</v>
      </c>
      <c r="V82" s="136">
        <f>IF(V$1="",0,ФОТ!V$44)</f>
        <v>0</v>
      </c>
      <c r="W82" s="136">
        <f>IF(W$1="",0,ФОТ!W$44)</f>
        <v>0</v>
      </c>
      <c r="X82" s="136">
        <f>IF(X$1="",0,ФОТ!X$44)</f>
        <v>0</v>
      </c>
      <c r="Y82" s="136">
        <f>IF(Y$1="",0,ФОТ!Y$44)</f>
        <v>0</v>
      </c>
      <c r="Z82" s="136">
        <f>IF(Z$1="",0,ФОТ!Z$44)</f>
        <v>0</v>
      </c>
      <c r="AA82" s="136">
        <f>IF(AA$1="",0,ФОТ!AA$44)</f>
        <v>0</v>
      </c>
      <c r="AB82" s="123"/>
    </row>
    <row r="83" spans="1:28" ht="3.9" hidden="1"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hidden="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hidden="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IF(P$1="",0,IF(1+операции!P$421=0,0,(операции!P$386)/(1+операции!P$421)))*IF(отчеты!P16=0,0,P16/отчеты!P16)</f>
        <v>0</v>
      </c>
      <c r="Q85" s="136">
        <f>IF(Q$1="",0,IF(1+операции!Q$421=0,0,(операции!Q$386)/(1+операции!Q$421)))*IF(отчеты!Q16=0,0,Q16/отчеты!Q16)</f>
        <v>0</v>
      </c>
      <c r="R85" s="136">
        <f>IF(R$1="",0,IF(1+операции!R$421=0,0,(операции!R$386)/(1+операции!R$421)))*IF(отчеты!R16=0,0,R16/отчеты!R16)</f>
        <v>0</v>
      </c>
      <c r="S85" s="136">
        <f>IF(S$1="",0,IF(1+операции!S$421=0,0,(операции!S$386)/(1+операции!S$421)))*IF(отчеты!S16=0,0,S16/отчеты!S16)</f>
        <v>0</v>
      </c>
      <c r="T85" s="136">
        <f>IF(T$1="",0,IF(1+операции!T$421=0,0,(операции!T$386)/(1+операции!T$421)))*IF(отчеты!T16=0,0,T16/отчеты!T16)</f>
        <v>0</v>
      </c>
      <c r="U85" s="136">
        <f>IF(U$1="",0,IF(1+операции!U$421=0,0,(операции!U$386)/(1+операции!U$421)))*IF(отчеты!U16=0,0,U16/отчеты!U16)</f>
        <v>0</v>
      </c>
      <c r="V85" s="136">
        <f>IF(V$1="",0,IF(1+операции!V$421=0,0,(операции!V$386)/(1+операции!V$421)))*IF(отчеты!V16=0,0,V16/отчеты!V16)</f>
        <v>0</v>
      </c>
      <c r="W85" s="136">
        <f>IF(W$1="",0,IF(1+операции!W$421=0,0,(операции!W$386)/(1+операции!W$421)))*IF(отчеты!W16=0,0,W16/отчеты!W16)</f>
        <v>0</v>
      </c>
      <c r="X85" s="136">
        <f>IF(X$1="",0,IF(1+операции!X$421=0,0,(операции!X$386)/(1+операции!X$421)))*IF(отчеты!X16=0,0,X16/отчеты!X16)</f>
        <v>0</v>
      </c>
      <c r="Y85" s="136">
        <f>IF(Y$1="",0,IF(1+операции!Y$421=0,0,(операции!Y$386)/(1+операции!Y$421)))*IF(отчеты!Y16=0,0,Y16/отчеты!Y16)</f>
        <v>0</v>
      </c>
      <c r="Z85" s="136">
        <f>IF(Z$1="",0,IF(1+операции!Z$421=0,0,(операции!Z$386)/(1+операции!Z$421)))*IF(отчеты!Z16=0,0,Z16/отчеты!Z16)</f>
        <v>0</v>
      </c>
      <c r="AA85" s="136">
        <f>IF(AA$1="",0,IF(1+операции!AA$421=0,0,(операции!AA$386)/(1+операции!AA$421)))*IF(отчеты!AA16=0,0,AA16/отчеты!AA16)</f>
        <v>0</v>
      </c>
      <c r="AB85" s="123"/>
    </row>
    <row r="86" spans="1:28" s="126" customFormat="1" ht="3.9" hidden="1"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hidden="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IF(P$1="",0,IF(1+операции!P$421=0,0,(операции!P$386)/(1+операции!P$421)))*IF(отчеты!P18=0,0,P18/отчеты!P18)</f>
        <v>0</v>
      </c>
      <c r="Q87" s="136">
        <f>IF(Q$1="",0,IF(1+операции!Q$421=0,0,(операции!Q$386)/(1+операции!Q$421)))*IF(отчеты!Q18=0,0,Q18/отчеты!Q18)</f>
        <v>0</v>
      </c>
      <c r="R87" s="136">
        <f>IF(R$1="",0,IF(1+операции!R$421=0,0,(операции!R$386)/(1+операции!R$421)))*IF(отчеты!R18=0,0,R18/отчеты!R18)</f>
        <v>0</v>
      </c>
      <c r="S87" s="136">
        <f>IF(S$1="",0,IF(1+операции!S$421=0,0,(операции!S$386)/(1+операции!S$421)))*IF(отчеты!S18=0,0,S18/отчеты!S18)</f>
        <v>0</v>
      </c>
      <c r="T87" s="136">
        <f>IF(T$1="",0,IF(1+операции!T$421=0,0,(операции!T$386)/(1+операции!T$421)))*IF(отчеты!T18=0,0,T18/отчеты!T18)</f>
        <v>0</v>
      </c>
      <c r="U87" s="136">
        <f>IF(U$1="",0,IF(1+операции!U$421=0,0,(операции!U$386)/(1+операции!U$421)))*IF(отчеты!U18=0,0,U18/отчеты!U18)</f>
        <v>0</v>
      </c>
      <c r="V87" s="136">
        <f>IF(V$1="",0,IF(1+операции!V$421=0,0,(операции!V$386)/(1+операции!V$421)))*IF(отчеты!V18=0,0,V18/отчеты!V18)</f>
        <v>0</v>
      </c>
      <c r="W87" s="136">
        <f>IF(W$1="",0,IF(1+операции!W$421=0,0,(операции!W$386)/(1+операции!W$421)))*IF(отчеты!W18=0,0,W18/отчеты!W18)</f>
        <v>0</v>
      </c>
      <c r="X87" s="136">
        <f>IF(X$1="",0,IF(1+операции!X$421=0,0,(операции!X$386)/(1+операции!X$421)))*IF(отчеты!X18=0,0,X18/отчеты!X18)</f>
        <v>0</v>
      </c>
      <c r="Y87" s="136">
        <f>IF(Y$1="",0,IF(1+операции!Y$421=0,0,(операции!Y$386)/(1+операции!Y$421)))*IF(отчеты!Y18=0,0,Y18/отчеты!Y18)</f>
        <v>0</v>
      </c>
      <c r="Z87" s="136">
        <f>IF(Z$1="",0,IF(1+операции!Z$421=0,0,(операции!Z$386)/(1+операции!Z$421)))*IF(отчеты!Z18=0,0,Z18/отчеты!Z18)</f>
        <v>0</v>
      </c>
      <c r="AA87" s="136">
        <f>IF(AA$1="",0,IF(1+операции!AA$421=0,0,(операции!AA$386)/(1+операции!AA$421)))*IF(отчеты!AA18=0,0,AA18/отчеты!AA18)</f>
        <v>0</v>
      </c>
      <c r="AB87" s="123"/>
    </row>
    <row r="88" spans="1:28" s="126" customFormat="1" ht="3.9" hidden="1"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hidden="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IF(P$1="",0,IF(1+операции!P$421=0,0,(операции!P$386)/(1+операции!P$421)))*IF(отчеты!P20=0,0,P20/отчеты!P20)</f>
        <v>0</v>
      </c>
      <c r="Q89" s="136">
        <f>IF(Q$1="",0,IF(1+операции!Q$421=0,0,(операции!Q$386)/(1+операции!Q$421)))*IF(отчеты!Q20=0,0,Q20/отчеты!Q20)</f>
        <v>0</v>
      </c>
      <c r="R89" s="136">
        <f>IF(R$1="",0,IF(1+операции!R$421=0,0,(операции!R$386)/(1+операции!R$421)))*IF(отчеты!R20=0,0,R20/отчеты!R20)</f>
        <v>0</v>
      </c>
      <c r="S89" s="136">
        <f>IF(S$1="",0,IF(1+операции!S$421=0,0,(операции!S$386)/(1+операции!S$421)))*IF(отчеты!S20=0,0,S20/отчеты!S20)</f>
        <v>0</v>
      </c>
      <c r="T89" s="136">
        <f>IF(T$1="",0,IF(1+операции!T$421=0,0,(операции!T$386)/(1+операции!T$421)))*IF(отчеты!T20=0,0,T20/отчеты!T20)</f>
        <v>0</v>
      </c>
      <c r="U89" s="136">
        <f>IF(U$1="",0,IF(1+операции!U$421=0,0,(операции!U$386)/(1+операции!U$421)))*IF(отчеты!U20=0,0,U20/отчеты!U20)</f>
        <v>0</v>
      </c>
      <c r="V89" s="136">
        <f>IF(V$1="",0,IF(1+операции!V$421=0,0,(операции!V$386)/(1+операции!V$421)))*IF(отчеты!V20=0,0,V20/отчеты!V20)</f>
        <v>0</v>
      </c>
      <c r="W89" s="136">
        <f>IF(W$1="",0,IF(1+операции!W$421=0,0,(операции!W$386)/(1+операции!W$421)))*IF(отчеты!W20=0,0,W20/отчеты!W20)</f>
        <v>0</v>
      </c>
      <c r="X89" s="136">
        <f>IF(X$1="",0,IF(1+операции!X$421=0,0,(операции!X$386)/(1+операции!X$421)))*IF(отчеты!X20=0,0,X20/отчеты!X20)</f>
        <v>0</v>
      </c>
      <c r="Y89" s="136">
        <f>IF(Y$1="",0,IF(1+операции!Y$421=0,0,(операции!Y$386)/(1+операции!Y$421)))*IF(отчеты!Y20=0,0,Y20/отчеты!Y20)</f>
        <v>0</v>
      </c>
      <c r="Z89" s="136">
        <f>IF(Z$1="",0,IF(1+операции!Z$421=0,0,(операции!Z$386)/(1+операции!Z$421)))*IF(отчеты!Z20=0,0,Z20/отчеты!Z20)</f>
        <v>0</v>
      </c>
      <c r="AA89" s="136">
        <f>IF(AA$1="",0,IF(1+операции!AA$421=0,0,(операции!AA$386)/(1+операции!AA$421)))*IF(отчеты!AA20=0,0,AA20/отчеты!AA20)</f>
        <v>0</v>
      </c>
      <c r="AB89" s="123"/>
    </row>
    <row r="90" spans="1:28" s="126" customFormat="1" ht="3.9" hidden="1"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IF(P$1="",0,IF(1+операции!P$421=0,0,(операции!P$386)/(1+операции!P$421)))*IF(отчеты!P22=0,0,P22/отчеты!P22)</f>
        <v>0</v>
      </c>
      <c r="Q91" s="136">
        <f>IF(Q$1="",0,IF(1+операции!Q$421=0,0,(операции!Q$386)/(1+операции!Q$421)))*IF(отчеты!Q22=0,0,Q22/отчеты!Q22)</f>
        <v>0</v>
      </c>
      <c r="R91" s="136">
        <f>IF(R$1="",0,IF(1+операции!R$421=0,0,(операции!R$386)/(1+операции!R$421)))*IF(отчеты!R22=0,0,R22/отчеты!R22)</f>
        <v>0</v>
      </c>
      <c r="S91" s="136">
        <f>IF(S$1="",0,IF(1+операции!S$421=0,0,(операции!S$386)/(1+операции!S$421)))*IF(отчеты!S22=0,0,S22/отчеты!S22)</f>
        <v>0</v>
      </c>
      <c r="T91" s="136">
        <f>IF(T$1="",0,IF(1+операции!T$421=0,0,(операции!T$386)/(1+операции!T$421)))*IF(отчеты!T22=0,0,T22/отчеты!T22)</f>
        <v>0</v>
      </c>
      <c r="U91" s="136">
        <f>IF(U$1="",0,IF(1+операции!U$421=0,0,(операции!U$386)/(1+операции!U$421)))*IF(отчеты!U22=0,0,U22/отчеты!U22)</f>
        <v>0</v>
      </c>
      <c r="V91" s="136">
        <f>IF(V$1="",0,IF(1+операции!V$421=0,0,(операции!V$386)/(1+операции!V$421)))*IF(отчеты!V22=0,0,V22/отчеты!V22)</f>
        <v>0</v>
      </c>
      <c r="W91" s="136">
        <f>IF(W$1="",0,IF(1+операции!W$421=0,0,(операции!W$386)/(1+операции!W$421)))*IF(отчеты!W22=0,0,W22/отчеты!W22)</f>
        <v>0</v>
      </c>
      <c r="X91" s="136">
        <f>IF(X$1="",0,IF(1+операции!X$421=0,0,(операции!X$386)/(1+операции!X$421)))*IF(отчеты!X22=0,0,X22/отчеты!X22)</f>
        <v>0</v>
      </c>
      <c r="Y91" s="136">
        <f>IF(Y$1="",0,IF(1+операции!Y$421=0,0,(операции!Y$386)/(1+операции!Y$421)))*IF(отчеты!Y22=0,0,Y22/отчеты!Y22)</f>
        <v>0</v>
      </c>
      <c r="Z91" s="136">
        <f>IF(Z$1="",0,IF(1+операции!Z$421=0,0,(операции!Z$386)/(1+операции!Z$421)))*IF(отчеты!Z22=0,0,Z22/отчеты!Z22)</f>
        <v>0</v>
      </c>
      <c r="AA91" s="136">
        <f>IF(AA$1="",0,IF(1+операции!AA$421=0,0,(операции!AA$386)/(1+операции!AA$421)))*IF(отчеты!AA22=0,0,AA22/отчеты!AA22)</f>
        <v>0</v>
      </c>
      <c r="AB91" s="123"/>
    </row>
    <row r="92" spans="1:28" ht="3.9" hidden="1"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hidden="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hidden="1"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hidden="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IF(P$1="",0,IF(1+операции!P$421=0,0,(операции!P$404)/(1+операции!P$421)))*IF(отчеты!P16=0,0,P16/отчеты!P16)</f>
        <v>0</v>
      </c>
      <c r="Q95" s="136">
        <f>IF(Q$1="",0,IF(1+операции!Q$421=0,0,(операции!Q$404)/(1+операции!Q$421)))*IF(отчеты!Q16=0,0,Q16/отчеты!Q16)</f>
        <v>0</v>
      </c>
      <c r="R95" s="136">
        <f>IF(R$1="",0,IF(1+операции!R$421=0,0,(операции!R$404)/(1+операции!R$421)))*IF(отчеты!R16=0,0,R16/отчеты!R16)</f>
        <v>0</v>
      </c>
      <c r="S95" s="136">
        <f>IF(S$1="",0,IF(1+операции!S$421=0,0,(операции!S$404)/(1+операции!S$421)))*IF(отчеты!S16=0,0,S16/отчеты!S16)</f>
        <v>0</v>
      </c>
      <c r="T95" s="136">
        <f>IF(T$1="",0,IF(1+операции!T$421=0,0,(операции!T$404)/(1+операции!T$421)))*IF(отчеты!T16=0,0,T16/отчеты!T16)</f>
        <v>0</v>
      </c>
      <c r="U95" s="136">
        <f>IF(U$1="",0,IF(1+операции!U$421=0,0,(операции!U$404)/(1+операции!U$421)))*IF(отчеты!U16=0,0,U16/отчеты!U16)</f>
        <v>0</v>
      </c>
      <c r="V95" s="136">
        <f>IF(V$1="",0,IF(1+операции!V$421=0,0,(операции!V$404)/(1+операции!V$421)))*IF(отчеты!V16=0,0,V16/отчеты!V16)</f>
        <v>0</v>
      </c>
      <c r="W95" s="136">
        <f>IF(W$1="",0,IF(1+операции!W$421=0,0,(операции!W$404)/(1+операции!W$421)))*IF(отчеты!W16=0,0,W16/отчеты!W16)</f>
        <v>0</v>
      </c>
      <c r="X95" s="136">
        <f>IF(X$1="",0,IF(1+операции!X$421=0,0,(операции!X$404)/(1+операции!X$421)))*IF(отчеты!X16=0,0,X16/отчеты!X16)</f>
        <v>0</v>
      </c>
      <c r="Y95" s="136">
        <f>IF(Y$1="",0,IF(1+операции!Y$421=0,0,(операции!Y$404)/(1+операции!Y$421)))*IF(отчеты!Y16=0,0,Y16/отчеты!Y16)</f>
        <v>0</v>
      </c>
      <c r="Z95" s="136">
        <f>IF(Z$1="",0,IF(1+операции!Z$421=0,0,(операции!Z$404)/(1+операции!Z$421)))*IF(отчеты!Z16=0,0,Z16/отчеты!Z16)</f>
        <v>0</v>
      </c>
      <c r="AA95" s="136">
        <f>IF(AA$1="",0,IF(1+операции!AA$421=0,0,(операции!AA$404)/(1+операции!AA$421)))*IF(отчеты!AA16=0,0,AA16/отчеты!AA16)</f>
        <v>0</v>
      </c>
      <c r="AB95" s="123"/>
    </row>
    <row r="96" spans="1:28" s="126" customFormat="1" ht="3.9" hidden="1"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hidden="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IF(P$1="",0,IF(1+операции!P$421=0,0,(операции!P$404)/(1+операции!P$421)))*IF(отчеты!P18=0,0,P18/отчеты!P18)</f>
        <v>0</v>
      </c>
      <c r="Q97" s="136">
        <f>IF(Q$1="",0,IF(1+операции!Q$421=0,0,(операции!Q$404)/(1+операции!Q$421)))*IF(отчеты!Q18=0,0,Q18/отчеты!Q18)</f>
        <v>0</v>
      </c>
      <c r="R97" s="136">
        <f>IF(R$1="",0,IF(1+операции!R$421=0,0,(операции!R$404)/(1+операции!R$421)))*IF(отчеты!R18=0,0,R18/отчеты!R18)</f>
        <v>0</v>
      </c>
      <c r="S97" s="136">
        <f>IF(S$1="",0,IF(1+операции!S$421=0,0,(операции!S$404)/(1+операции!S$421)))*IF(отчеты!S18=0,0,S18/отчеты!S18)</f>
        <v>0</v>
      </c>
      <c r="T97" s="136">
        <f>IF(T$1="",0,IF(1+операции!T$421=0,0,(операции!T$404)/(1+операции!T$421)))*IF(отчеты!T18=0,0,T18/отчеты!T18)</f>
        <v>0</v>
      </c>
      <c r="U97" s="136">
        <f>IF(U$1="",0,IF(1+операции!U$421=0,0,(операции!U$404)/(1+операции!U$421)))*IF(отчеты!U18=0,0,U18/отчеты!U18)</f>
        <v>0</v>
      </c>
      <c r="V97" s="136">
        <f>IF(V$1="",0,IF(1+операции!V$421=0,0,(операции!V$404)/(1+операции!V$421)))*IF(отчеты!V18=0,0,V18/отчеты!V18)</f>
        <v>0</v>
      </c>
      <c r="W97" s="136">
        <f>IF(W$1="",0,IF(1+операции!W$421=0,0,(операции!W$404)/(1+операции!W$421)))*IF(отчеты!W18=0,0,W18/отчеты!W18)</f>
        <v>0</v>
      </c>
      <c r="X97" s="136">
        <f>IF(X$1="",0,IF(1+операции!X$421=0,0,(операции!X$404)/(1+операции!X$421)))*IF(отчеты!X18=0,0,X18/отчеты!X18)</f>
        <v>0</v>
      </c>
      <c r="Y97" s="136">
        <f>IF(Y$1="",0,IF(1+операции!Y$421=0,0,(операции!Y$404)/(1+операции!Y$421)))*IF(отчеты!Y18=0,0,Y18/отчеты!Y18)</f>
        <v>0</v>
      </c>
      <c r="Z97" s="136">
        <f>IF(Z$1="",0,IF(1+операции!Z$421=0,0,(операции!Z$404)/(1+операции!Z$421)))*IF(отчеты!Z18=0,0,Z18/отчеты!Z18)</f>
        <v>0</v>
      </c>
      <c r="AA97" s="136">
        <f>IF(AA$1="",0,IF(1+операции!AA$421=0,0,(операции!AA$404)/(1+операции!AA$421)))*IF(отчеты!AA18=0,0,AA18/отчеты!AA18)</f>
        <v>0</v>
      </c>
      <c r="AB97" s="123"/>
    </row>
    <row r="98" spans="1:28" s="126" customFormat="1" ht="3.9" hidden="1"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hidden="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IF(P$1="",0,IF(1+операции!P$421=0,0,(операции!P$404)/(1+операции!P$421)))*IF(отчеты!P20=0,0,P20/отчеты!P20)</f>
        <v>0</v>
      </c>
      <c r="Q99" s="136">
        <f>IF(Q$1="",0,IF(1+операции!Q$421=0,0,(операции!Q$404)/(1+операции!Q$421)))*IF(отчеты!Q20=0,0,Q20/отчеты!Q20)</f>
        <v>0</v>
      </c>
      <c r="R99" s="136">
        <f>IF(R$1="",0,IF(1+операции!R$421=0,0,(операции!R$404)/(1+операции!R$421)))*IF(отчеты!R20=0,0,R20/отчеты!R20)</f>
        <v>0</v>
      </c>
      <c r="S99" s="136">
        <f>IF(S$1="",0,IF(1+операции!S$421=0,0,(операции!S$404)/(1+операции!S$421)))*IF(отчеты!S20=0,0,S20/отчеты!S20)</f>
        <v>0</v>
      </c>
      <c r="T99" s="136">
        <f>IF(T$1="",0,IF(1+операции!T$421=0,0,(операции!T$404)/(1+операции!T$421)))*IF(отчеты!T20=0,0,T20/отчеты!T20)</f>
        <v>0</v>
      </c>
      <c r="U99" s="136">
        <f>IF(U$1="",0,IF(1+операции!U$421=0,0,(операции!U$404)/(1+операции!U$421)))*IF(отчеты!U20=0,0,U20/отчеты!U20)</f>
        <v>0</v>
      </c>
      <c r="V99" s="136">
        <f>IF(V$1="",0,IF(1+операции!V$421=0,0,(операции!V$404)/(1+операции!V$421)))*IF(отчеты!V20=0,0,V20/отчеты!V20)</f>
        <v>0</v>
      </c>
      <c r="W99" s="136">
        <f>IF(W$1="",0,IF(1+операции!W$421=0,0,(операции!W$404)/(1+операции!W$421)))*IF(отчеты!W20=0,0,W20/отчеты!W20)</f>
        <v>0</v>
      </c>
      <c r="X99" s="136">
        <f>IF(X$1="",0,IF(1+операции!X$421=0,0,(операции!X$404)/(1+операции!X$421)))*IF(отчеты!X20=0,0,X20/отчеты!X20)</f>
        <v>0</v>
      </c>
      <c r="Y99" s="136">
        <f>IF(Y$1="",0,IF(1+операции!Y$421=0,0,(операции!Y$404)/(1+операции!Y$421)))*IF(отчеты!Y20=0,0,Y20/отчеты!Y20)</f>
        <v>0</v>
      </c>
      <c r="Z99" s="136">
        <f>IF(Z$1="",0,IF(1+операции!Z$421=0,0,(операции!Z$404)/(1+операции!Z$421)))*IF(отчеты!Z20=0,0,Z20/отчеты!Z20)</f>
        <v>0</v>
      </c>
      <c r="AA99" s="136">
        <f>IF(AA$1="",0,IF(1+операции!AA$421=0,0,(операции!AA$404)/(1+операции!AA$421)))*IF(отчеты!AA20=0,0,AA20/отчеты!AA20)</f>
        <v>0</v>
      </c>
      <c r="AB99" s="123"/>
    </row>
    <row r="100" spans="1:28" s="126" customFormat="1" ht="3.9" hidden="1"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IF(P$1="",0,IF(1+операции!P$421=0,0,(операции!P$404)/(1+операции!P$421)))*IF(отчеты!P22=0,0,P22/отчеты!P22)</f>
        <v>0</v>
      </c>
      <c r="Q101" s="136">
        <f>IF(Q$1="",0,IF(1+операции!Q$421=0,0,(операции!Q$404)/(1+операции!Q$421)))*IF(отчеты!Q22=0,0,Q22/отчеты!Q22)</f>
        <v>0</v>
      </c>
      <c r="R101" s="136">
        <f>IF(R$1="",0,IF(1+операции!R$421=0,0,(операции!R$404)/(1+операции!R$421)))*IF(отчеты!R22=0,0,R22/отчеты!R22)</f>
        <v>0</v>
      </c>
      <c r="S101" s="136">
        <f>IF(S$1="",0,IF(1+операции!S$421=0,0,(операции!S$404)/(1+операции!S$421)))*IF(отчеты!S22=0,0,S22/отчеты!S22)</f>
        <v>0</v>
      </c>
      <c r="T101" s="136">
        <f>IF(T$1="",0,IF(1+операции!T$421=0,0,(операции!T$404)/(1+операции!T$421)))*IF(отчеты!T22=0,0,T22/отчеты!T22)</f>
        <v>0</v>
      </c>
      <c r="U101" s="136">
        <f>IF(U$1="",0,IF(1+операции!U$421=0,0,(операции!U$404)/(1+операции!U$421)))*IF(отчеты!U22=0,0,U22/отчеты!U22)</f>
        <v>0</v>
      </c>
      <c r="V101" s="136">
        <f>IF(V$1="",0,IF(1+операции!V$421=0,0,(операции!V$404)/(1+операции!V$421)))*IF(отчеты!V22=0,0,V22/отчеты!V22)</f>
        <v>0</v>
      </c>
      <c r="W101" s="136">
        <f>IF(W$1="",0,IF(1+операции!W$421=0,0,(операции!W$404)/(1+операции!W$421)))*IF(отчеты!W22=0,0,W22/отчеты!W22)</f>
        <v>0</v>
      </c>
      <c r="X101" s="136">
        <f>IF(X$1="",0,IF(1+операции!X$421=0,0,(операции!X$404)/(1+операции!X$421)))*IF(отчеты!X22=0,0,X22/отчеты!X22)</f>
        <v>0</v>
      </c>
      <c r="Y101" s="136">
        <f>IF(Y$1="",0,IF(1+операции!Y$421=0,0,(операции!Y$404)/(1+операции!Y$421)))*IF(отчеты!Y22=0,0,Y22/отчеты!Y22)</f>
        <v>0</v>
      </c>
      <c r="Z101" s="136">
        <f>IF(Z$1="",0,IF(1+операции!Z$421=0,0,(операции!Z$404)/(1+операции!Z$421)))*IF(отчеты!Z22=0,0,Z22/отчеты!Z22)</f>
        <v>0</v>
      </c>
      <c r="AA101" s="136">
        <f>IF(AA$1="",0,IF(1+операции!AA$421=0,0,(операции!AA$404)/(1+операции!AA$421)))*IF(отчеты!AA22=0,0,AA22/отчеты!AA22)</f>
        <v>0</v>
      </c>
      <c r="AB101" s="123"/>
    </row>
    <row r="102" spans="1:28" ht="3.9" hidden="1"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hidden="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hidden="1"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hidden="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hidden="1"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hidden="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IF(P$1="",0,SUMIFS(P$34:P106,$J$34:$J106,$J107,$B$34:$B106,$B107)*операции!$P$421)</f>
        <v>0</v>
      </c>
      <c r="Q107" s="136">
        <f>IF(Q$1="",0,SUMIFS(Q$34:Q106,$J$34:$J106,$J107,$B$34:$B106,$B107)*операции!$P$421)</f>
        <v>0</v>
      </c>
      <c r="R107" s="136">
        <f>IF(R$1="",0,SUMIFS(R$34:R106,$J$34:$J106,$J107,$B$34:$B106,$B107)*операции!$P$421)</f>
        <v>0</v>
      </c>
      <c r="S107" s="136">
        <f>IF(S$1="",0,SUMIFS(S$34:S106,$J$34:$J106,$J107,$B$34:$B106,$B107)*операции!$P$421)</f>
        <v>0</v>
      </c>
      <c r="T107" s="136">
        <f>IF(T$1="",0,SUMIFS(T$34:T106,$J$34:$J106,$J107,$B$34:$B106,$B107)*операции!$P$421)</f>
        <v>0</v>
      </c>
      <c r="U107" s="136">
        <f>IF(U$1="",0,SUMIFS(U$34:U106,$J$34:$J106,$J107,$B$34:$B106,$B107)*операции!$P$421)</f>
        <v>0</v>
      </c>
      <c r="V107" s="136">
        <f>IF(V$1="",0,SUMIFS(V$34:V106,$J$34:$J106,$J107,$B$34:$B106,$B107)*операции!$P$421)</f>
        <v>0</v>
      </c>
      <c r="W107" s="136">
        <f>IF(W$1="",0,SUMIFS(W$34:W106,$J$34:$J106,$J107,$B$34:$B106,$B107)*операции!$P$421)</f>
        <v>0</v>
      </c>
      <c r="X107" s="136">
        <f>IF(X$1="",0,SUMIFS(X$34:X106,$J$34:$J106,$J107,$B$34:$B106,$B107)*операции!$P$421)</f>
        <v>0</v>
      </c>
      <c r="Y107" s="136">
        <f>IF(Y$1="",0,SUMIFS(Y$34:Y106,$J$34:$J106,$J107,$B$34:$B106,$B107)*операции!$P$421)</f>
        <v>0</v>
      </c>
      <c r="Z107" s="136">
        <f>IF(Z$1="",0,SUMIFS(Z$34:Z106,$J$34:$J106,$J107,$B$34:$B106,$B107)*операции!$P$421)</f>
        <v>0</v>
      </c>
      <c r="AA107" s="136">
        <f>IF(AA$1="",0,SUMIFS(AA$34:AA106,$J$34:$J106,$J107,$B$34:$B106,$B107)*операции!$P$421)</f>
        <v>0</v>
      </c>
      <c r="AB107" s="123"/>
    </row>
    <row r="108" spans="1:28" s="126" customFormat="1" ht="3.9" hidden="1"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hidden="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IF(P$1="",0,SUMIFS(P$34:P108,$J$34:$J108,$J109,$B$34:$B108,$B109)*операции!$P$421)</f>
        <v>0</v>
      </c>
      <c r="Q109" s="136">
        <f>IF(Q$1="",0,SUMIFS(Q$34:Q108,$J$34:$J108,$J109,$B$34:$B108,$B109)*операции!$P$421)</f>
        <v>0</v>
      </c>
      <c r="R109" s="136">
        <f>IF(R$1="",0,SUMIFS(R$34:R108,$J$34:$J108,$J109,$B$34:$B108,$B109)*операции!$P$421)</f>
        <v>0</v>
      </c>
      <c r="S109" s="136">
        <f>IF(S$1="",0,SUMIFS(S$34:S108,$J$34:$J108,$J109,$B$34:$B108,$B109)*операции!$P$421)</f>
        <v>0</v>
      </c>
      <c r="T109" s="136">
        <f>IF(T$1="",0,SUMIFS(T$34:T108,$J$34:$J108,$J109,$B$34:$B108,$B109)*операции!$P$421)</f>
        <v>0</v>
      </c>
      <c r="U109" s="136">
        <f>IF(U$1="",0,SUMIFS(U$34:U108,$J$34:$J108,$J109,$B$34:$B108,$B109)*операции!$P$421)</f>
        <v>0</v>
      </c>
      <c r="V109" s="136">
        <f>IF(V$1="",0,SUMIFS(V$34:V108,$J$34:$J108,$J109,$B$34:$B108,$B109)*операции!$P$421)</f>
        <v>0</v>
      </c>
      <c r="W109" s="136">
        <f>IF(W$1="",0,SUMIFS(W$34:W108,$J$34:$J108,$J109,$B$34:$B108,$B109)*операции!$P$421)</f>
        <v>0</v>
      </c>
      <c r="X109" s="136">
        <f>IF(X$1="",0,SUMIFS(X$34:X108,$J$34:$J108,$J109,$B$34:$B108,$B109)*операции!$P$421)</f>
        <v>0</v>
      </c>
      <c r="Y109" s="136">
        <f>IF(Y$1="",0,SUMIFS(Y$34:Y108,$J$34:$J108,$J109,$B$34:$B108,$B109)*операции!$P$421)</f>
        <v>0</v>
      </c>
      <c r="Z109" s="136">
        <f>IF(Z$1="",0,SUMIFS(Z$34:Z108,$J$34:$J108,$J109,$B$34:$B108,$B109)*операции!$P$421)</f>
        <v>0</v>
      </c>
      <c r="AA109" s="136">
        <f>IF(AA$1="",0,SUMIFS(AA$34:AA108,$J$34:$J108,$J109,$B$34:$B108,$B109)*операции!$P$421)</f>
        <v>0</v>
      </c>
      <c r="AB109" s="123"/>
    </row>
    <row r="110" spans="1:28" s="126" customFormat="1" ht="3.9" hidden="1"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IF(P$1="",0,SUMIFS(P$34:P110,$J$34:$J110,$J111,$B$34:$B110,$B111)*операции!$P$421)</f>
        <v>0</v>
      </c>
      <c r="Q111" s="136">
        <f>IF(Q$1="",0,SUMIFS(Q$34:Q110,$J$34:$J110,$J111,$B$34:$B110,$B111)*операции!$P$421)</f>
        <v>0</v>
      </c>
      <c r="R111" s="136">
        <f>IF(R$1="",0,SUMIFS(R$34:R110,$J$34:$J110,$J111,$B$34:$B110,$B111)*операции!$P$421)</f>
        <v>0</v>
      </c>
      <c r="S111" s="136">
        <f>IF(S$1="",0,SUMIFS(S$34:S110,$J$34:$J110,$J111,$B$34:$B110,$B111)*операции!$P$421)</f>
        <v>0</v>
      </c>
      <c r="T111" s="136">
        <f>IF(T$1="",0,SUMIFS(T$34:T110,$J$34:$J110,$J111,$B$34:$B110,$B111)*операции!$P$421)</f>
        <v>0</v>
      </c>
      <c r="U111" s="136">
        <f>IF(U$1="",0,SUMIFS(U$34:U110,$J$34:$J110,$J111,$B$34:$B110,$B111)*операции!$P$421)</f>
        <v>0</v>
      </c>
      <c r="V111" s="136">
        <f>IF(V$1="",0,SUMIFS(V$34:V110,$J$34:$J110,$J111,$B$34:$B110,$B111)*операции!$P$421)</f>
        <v>0</v>
      </c>
      <c r="W111" s="136">
        <f>IF(W$1="",0,SUMIFS(W$34:W110,$J$34:$J110,$J111,$B$34:$B110,$B111)*операции!$P$421)</f>
        <v>0</v>
      </c>
      <c r="X111" s="136">
        <f>IF(X$1="",0,SUMIFS(X$34:X110,$J$34:$J110,$J111,$B$34:$B110,$B111)*операции!$P$421)</f>
        <v>0</v>
      </c>
      <c r="Y111" s="136">
        <f>IF(Y$1="",0,SUMIFS(Y$34:Y110,$J$34:$J110,$J111,$B$34:$B110,$B111)*операции!$P$421)</f>
        <v>0</v>
      </c>
      <c r="Z111" s="136">
        <f>IF(Z$1="",0,SUMIFS(Z$34:Z110,$J$34:$J110,$J111,$B$34:$B110,$B111)*операции!$P$421)</f>
        <v>0</v>
      </c>
      <c r="AA111" s="136">
        <f>IF(AA$1="",0,SUMIFS(AA$34:AA110,$J$34:$J110,$J111,$B$34:$B110,$B111)*операции!$P$421)</f>
        <v>0</v>
      </c>
      <c r="AB111" s="123"/>
    </row>
    <row r="112" spans="1:28" ht="3.9" hidden="1"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hidden="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hidden="1"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hidden="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hidden="1"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hidden="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IF(P$1="",0,IF(1+операции!P$421=0,0,(операции!P$449+операции!P$464)/(1+операции!P$421)))*IF(капитал!$M$26+капитал!$M$78+капитал!$M$109=0,0,(капитал!$J$87/1000)/(капитал!$M$26+капитал!$M$78+капитал!$M$109))</f>
        <v>0</v>
      </c>
      <c r="Q117" s="93">
        <f>IF(Q$1="",0,IF(1+операции!Q$421=0,0,(операции!Q$449+операции!Q$464)/(1+операции!Q$421)))*IF(капитал!$M$26+капитал!$M$78+капитал!$M$109=0,0,(капитал!$J$87/1000)/(капитал!$M$26+капитал!$M$78+капитал!$M$109))</f>
        <v>0</v>
      </c>
      <c r="R117" s="93">
        <f>IF(R$1="",0,IF(1+операции!R$421=0,0,(операции!R$449+операции!R$464)/(1+операции!R$421)))*IF(капитал!$M$26+капитал!$M$78+капитал!$M$109=0,0,(капитал!$J$87/1000)/(капитал!$M$26+капитал!$M$78+капитал!$M$109))</f>
        <v>0</v>
      </c>
      <c r="S117" s="93">
        <f>IF(S$1="",0,IF(1+операции!S$421=0,0,(операции!S$449+операции!S$464)/(1+операции!S$421)))*IF(капитал!$M$26+капитал!$M$78+капитал!$M$109=0,0,(капитал!$J$87/1000)/(капитал!$M$26+капитал!$M$78+капитал!$M$109))</f>
        <v>0</v>
      </c>
      <c r="T117" s="93">
        <f>IF(T$1="",0,IF(1+операции!T$421=0,0,(операции!T$449+операции!T$464)/(1+операции!T$421)))*IF(капитал!$M$26+капитал!$M$78+капитал!$M$109=0,0,(капитал!$J$87/1000)/(капитал!$M$26+капитал!$M$78+капитал!$M$109))</f>
        <v>0</v>
      </c>
      <c r="U117" s="93">
        <f>IF(U$1="",0,IF(1+операции!U$421=0,0,(операции!U$449+операции!U$464)/(1+операции!U$421)))*IF(капитал!$M$26+капитал!$M$78+капитал!$M$109=0,0,(капитал!$J$87/1000)/(капитал!$M$26+капитал!$M$78+капитал!$M$109))</f>
        <v>0</v>
      </c>
      <c r="V117" s="93">
        <f>IF(V$1="",0,IF(1+операции!V$421=0,0,(операции!V$449+операции!V$464)/(1+операции!V$421)))*IF(капитал!$M$26+капитал!$M$78+капитал!$M$109=0,0,(капитал!$J$87/1000)/(капитал!$M$26+капитал!$M$78+капитал!$M$109))</f>
        <v>0</v>
      </c>
      <c r="W117" s="93">
        <f>IF(W$1="",0,IF(1+операции!W$421=0,0,(операции!W$449+операции!W$464)/(1+операции!W$421)))*IF(капитал!$M$26+капитал!$M$78+капитал!$M$109=0,0,(капитал!$J$87/1000)/(капитал!$M$26+капитал!$M$78+капитал!$M$109))</f>
        <v>0</v>
      </c>
      <c r="X117" s="93">
        <f>IF(X$1="",0,IF(1+операции!X$421=0,0,(операции!X$449+операции!X$464)/(1+операции!X$421)))*IF(капитал!$M$26+капитал!$M$78+капитал!$M$109=0,0,(капитал!$J$87/1000)/(капитал!$M$26+капитал!$M$78+капитал!$M$109))</f>
        <v>0</v>
      </c>
      <c r="Y117" s="93">
        <f>IF(Y$1="",0,IF(1+операции!Y$421=0,0,(операции!Y$449+операции!Y$464)/(1+операции!Y$421)))*IF(капитал!$M$26+капитал!$M$78+капитал!$M$109=0,0,(капитал!$J$87/1000)/(капитал!$M$26+капитал!$M$78+капитал!$M$109))</f>
        <v>0</v>
      </c>
      <c r="Z117" s="93">
        <f>IF(Z$1="",0,IF(1+операции!Z$421=0,0,(операции!Z$449+операции!Z$464)/(1+операции!Z$421)))*IF(капитал!$M$26+капитал!$M$78+капитал!$M$109=0,0,(капитал!$J$87/1000)/(капитал!$M$26+капитал!$M$78+капитал!$M$109))</f>
        <v>0</v>
      </c>
      <c r="AA117" s="93">
        <f>IF(AA$1="",0,IF(1+операции!AA$421=0,0,(операции!AA$449+операции!AA$464)/(1+операции!AA$421)))*IF(капитал!$M$26+капитал!$M$78+капитал!$M$109=0,0,(капитал!$J$87/1000)/(капитал!$M$26+капитал!$M$78+капитал!$M$109))</f>
        <v>0</v>
      </c>
      <c r="AB117" s="3"/>
    </row>
    <row r="118" spans="1:28" s="5" customFormat="1" ht="3.9" hidden="1"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hidden="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IF(P$1="",0,операции!P$449+операции!P$464)*IF(капитал!$M$26+капитал!$M$78+капитал!$M$109=0,0,(капитал!$J$87/1000)/(капитал!$M$26+капитал!$M$78+капитал!$M$109))</f>
        <v>0</v>
      </c>
      <c r="Q119" s="93">
        <f>IF(Q$1="",0,операции!Q$449+операции!Q$464)*IF(капитал!$M$26+капитал!$M$78+капитал!$M$109=0,0,(капитал!$J$87/1000)/(капитал!$M$26+капитал!$M$78+капитал!$M$109))</f>
        <v>0</v>
      </c>
      <c r="R119" s="93">
        <f>IF(R$1="",0,операции!R$449+операции!R$464)*IF(капитал!$M$26+капитал!$M$78+капитал!$M$109=0,0,(капитал!$J$87/1000)/(капитал!$M$26+капитал!$M$78+капитал!$M$109))</f>
        <v>0</v>
      </c>
      <c r="S119" s="93">
        <f>IF(S$1="",0,операции!S$449+операции!S$464)*IF(капитал!$M$26+капитал!$M$78+капитал!$M$109=0,0,(капитал!$J$87/1000)/(капитал!$M$26+капитал!$M$78+капитал!$M$109))</f>
        <v>0</v>
      </c>
      <c r="T119" s="93">
        <f>IF(T$1="",0,операции!T$449+операции!T$464)*IF(капитал!$M$26+капитал!$M$78+капитал!$M$109=0,0,(капитал!$J$87/1000)/(капитал!$M$26+капитал!$M$78+капитал!$M$109))</f>
        <v>0</v>
      </c>
      <c r="U119" s="93">
        <f>IF(U$1="",0,операции!U$449+операции!U$464)*IF(капитал!$M$26+капитал!$M$78+капитал!$M$109=0,0,(капитал!$J$87/1000)/(капитал!$M$26+капитал!$M$78+капитал!$M$109))</f>
        <v>0</v>
      </c>
      <c r="V119" s="93">
        <f>IF(V$1="",0,операции!V$449+операции!V$464)*IF(капитал!$M$26+капитал!$M$78+капитал!$M$109=0,0,(капитал!$J$87/1000)/(капитал!$M$26+капитал!$M$78+капитал!$M$109))</f>
        <v>0</v>
      </c>
      <c r="W119" s="93">
        <f>IF(W$1="",0,операции!W$449+операции!W$464)*IF(капитал!$M$26+капитал!$M$78+капитал!$M$109=0,0,(капитал!$J$87/1000)/(капитал!$M$26+капитал!$M$78+капитал!$M$109))</f>
        <v>0</v>
      </c>
      <c r="X119" s="93">
        <f>IF(X$1="",0,операции!X$449+операции!X$464)*IF(капитал!$M$26+капитал!$M$78+капитал!$M$109=0,0,(капитал!$J$87/1000)/(капитал!$M$26+капитал!$M$78+капитал!$M$109))</f>
        <v>0</v>
      </c>
      <c r="Y119" s="93">
        <f>IF(Y$1="",0,операции!Y$449+операции!Y$464)*IF(капитал!$M$26+капитал!$M$78+капитал!$M$109=0,0,(капитал!$J$87/1000)/(капитал!$M$26+капитал!$M$78+капитал!$M$109))</f>
        <v>0</v>
      </c>
      <c r="Z119" s="93">
        <f>IF(Z$1="",0,операции!Z$449+операции!Z$464)*IF(капитал!$M$26+капитал!$M$78+капитал!$M$109=0,0,(капитал!$J$87/1000)/(капитал!$M$26+капитал!$M$78+капитал!$M$109))</f>
        <v>0</v>
      </c>
      <c r="AA119" s="93">
        <f>IF(AA$1="",0,операции!AA$449+операции!AA$464)*IF(капитал!$M$26+капитал!$M$78+капитал!$M$109=0,0,(капитал!$J$87/1000)/(капитал!$M$26+капитал!$M$78+капитал!$M$109))</f>
        <v>0</v>
      </c>
      <c r="AB119" s="3"/>
    </row>
    <row r="120" spans="1:28" s="5" customFormat="1" ht="3.9" hidden="1"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hidden="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IF(P$1="",0,операции!P$449+операции!P$464)*IF(капитал!$M$26+капитал!$M$78+капитал!$M$109=0,0,(капитал!$J$87/1000)/(капитал!$M$26+капитал!$M$78+капитал!$M$109))</f>
        <v>0</v>
      </c>
      <c r="Q121" s="93">
        <f>IF(Q$1="",0,операции!Q$449+операции!Q$464)*IF(капитал!$M$26+капитал!$M$78+капитал!$M$109=0,0,(капитал!$J$87/1000)/(капитал!$M$26+капитал!$M$78+капитал!$M$109))</f>
        <v>0</v>
      </c>
      <c r="R121" s="93">
        <f>IF(R$1="",0,операции!R$449+операции!R$464)*IF(капитал!$M$26+капитал!$M$78+капитал!$M$109=0,0,(капитал!$J$87/1000)/(капитал!$M$26+капитал!$M$78+капитал!$M$109))</f>
        <v>0</v>
      </c>
      <c r="S121" s="93">
        <f>IF(S$1="",0,операции!S$449+операции!S$464)*IF(капитал!$M$26+капитал!$M$78+капитал!$M$109=0,0,(капитал!$J$87/1000)/(капитал!$M$26+капитал!$M$78+капитал!$M$109))</f>
        <v>0</v>
      </c>
      <c r="T121" s="93">
        <f>IF(T$1="",0,операции!T$449+операции!T$464)*IF(капитал!$M$26+капитал!$M$78+капитал!$M$109=0,0,(капитал!$J$87/1000)/(капитал!$M$26+капитал!$M$78+капитал!$M$109))</f>
        <v>0</v>
      </c>
      <c r="U121" s="93">
        <f>IF(U$1="",0,операции!U$449+операции!U$464)*IF(капитал!$M$26+капитал!$M$78+капитал!$M$109=0,0,(капитал!$J$87/1000)/(капитал!$M$26+капитал!$M$78+капитал!$M$109))</f>
        <v>0</v>
      </c>
      <c r="V121" s="93">
        <f>IF(V$1="",0,операции!V$449+операции!V$464)*IF(капитал!$M$26+капитал!$M$78+капитал!$M$109=0,0,(капитал!$J$87/1000)/(капитал!$M$26+капитал!$M$78+капитал!$M$109))</f>
        <v>0</v>
      </c>
      <c r="W121" s="93">
        <f>IF(W$1="",0,операции!W$449+операции!W$464)*IF(капитал!$M$26+капитал!$M$78+капитал!$M$109=0,0,(капитал!$J$87/1000)/(капитал!$M$26+капитал!$M$78+капитал!$M$109))</f>
        <v>0</v>
      </c>
      <c r="X121" s="93">
        <f>IF(X$1="",0,операции!X$449+операции!X$464)*IF(капитал!$M$26+капитал!$M$78+капитал!$M$109=0,0,(капитал!$J$87/1000)/(капитал!$M$26+капитал!$M$78+капитал!$M$109))</f>
        <v>0</v>
      </c>
      <c r="Y121" s="93">
        <f>IF(Y$1="",0,операции!Y$449+операции!Y$464)*IF(капитал!$M$26+капитал!$M$78+капитал!$M$109=0,0,(капитал!$J$87/1000)/(капитал!$M$26+капитал!$M$78+капитал!$M$109))</f>
        <v>0</v>
      </c>
      <c r="Z121" s="93">
        <f>IF(Z$1="",0,операции!Z$449+операции!Z$464)*IF(капитал!$M$26+капитал!$M$78+капитал!$M$109=0,0,(капитал!$J$87/1000)/(капитал!$M$26+капитал!$M$78+капитал!$M$109))</f>
        <v>0</v>
      </c>
      <c r="AA121" s="93">
        <f>IF(AA$1="",0,операции!AA$449+операции!AA$464)*IF(капитал!$M$26+капитал!$M$78+капитал!$M$109=0,0,(капитал!$J$87/1000)/(капитал!$M$26+капитал!$M$78+капитал!$M$109))</f>
        <v>0</v>
      </c>
      <c r="AB121" s="3"/>
    </row>
    <row r="122" spans="1:28" s="5" customFormat="1" ht="3.9" hidden="1"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IF(P$1="",0,операции!P$449+операции!P$464)*IF(капитал!$M$26+капитал!$M$78+капитал!$M$109=0,0,(капитал!$J$87/1000)/(капитал!$M$26+капитал!$M$78+капитал!$M$109))</f>
        <v>0</v>
      </c>
      <c r="Q123" s="93">
        <f>IF(Q$1="",0,операции!Q$449+операции!Q$464)*IF(капитал!$M$26+капитал!$M$78+капитал!$M$109=0,0,(капитал!$J$87/1000)/(капитал!$M$26+капитал!$M$78+капитал!$M$109))</f>
        <v>0</v>
      </c>
      <c r="R123" s="93">
        <f>IF(R$1="",0,операции!R$449+операции!R$464)*IF(капитал!$M$26+капитал!$M$78+капитал!$M$109=0,0,(капитал!$J$87/1000)/(капитал!$M$26+капитал!$M$78+капитал!$M$109))</f>
        <v>0</v>
      </c>
      <c r="S123" s="93">
        <f>IF(S$1="",0,операции!S$449+операции!S$464)*IF(капитал!$M$26+капитал!$M$78+капитал!$M$109=0,0,(капитал!$J$87/1000)/(капитал!$M$26+капитал!$M$78+капитал!$M$109))</f>
        <v>0</v>
      </c>
      <c r="T123" s="93">
        <f>IF(T$1="",0,операции!T$449+операции!T$464)*IF(капитал!$M$26+капитал!$M$78+капитал!$M$109=0,0,(капитал!$J$87/1000)/(капитал!$M$26+капитал!$M$78+капитал!$M$109))</f>
        <v>0</v>
      </c>
      <c r="U123" s="93">
        <f>IF(U$1="",0,операции!U$449+операции!U$464)*IF(капитал!$M$26+капитал!$M$78+капитал!$M$109=0,0,(капитал!$J$87/1000)/(капитал!$M$26+капитал!$M$78+капитал!$M$109))</f>
        <v>0</v>
      </c>
      <c r="V123" s="93">
        <f>IF(V$1="",0,операции!V$449+операции!V$464)*IF(капитал!$M$26+капитал!$M$78+капитал!$M$109=0,0,(капитал!$J$87/1000)/(капитал!$M$26+капитал!$M$78+капитал!$M$109))</f>
        <v>0</v>
      </c>
      <c r="W123" s="93">
        <f>IF(W$1="",0,операции!W$449+операции!W$464)*IF(капитал!$M$26+капитал!$M$78+капитал!$M$109=0,0,(капитал!$J$87/1000)/(капитал!$M$26+капитал!$M$78+капитал!$M$109))</f>
        <v>0</v>
      </c>
      <c r="X123" s="93">
        <f>IF(X$1="",0,операции!X$449+операции!X$464)*IF(капитал!$M$26+капитал!$M$78+капитал!$M$109=0,0,(капитал!$J$87/1000)/(капитал!$M$26+капитал!$M$78+капитал!$M$109))</f>
        <v>0</v>
      </c>
      <c r="Y123" s="93">
        <f>IF(Y$1="",0,операции!Y$449+операции!Y$464)*IF(капитал!$M$26+капитал!$M$78+капитал!$M$109=0,0,(капитал!$J$87/1000)/(капитал!$M$26+капитал!$M$78+капитал!$M$109))</f>
        <v>0</v>
      </c>
      <c r="Z123" s="93">
        <f>IF(Z$1="",0,операции!Z$449+операции!Z$464)*IF(капитал!$M$26+капитал!$M$78+капитал!$M$109=0,0,(капитал!$J$87/1000)/(капитал!$M$26+капитал!$M$78+капитал!$M$109))</f>
        <v>0</v>
      </c>
      <c r="AA123" s="93">
        <f>IF(AA$1="",0,операции!AA$449+операции!AA$464)*IF(капитал!$M$26+капитал!$M$78+капитал!$M$109=0,0,(капитал!$J$87/1000)/(капитал!$M$26+капитал!$M$78+капитал!$M$109))</f>
        <v>0</v>
      </c>
      <c r="AB123" s="3"/>
    </row>
    <row r="124" spans="1:28" ht="3.9" hidden="1"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hidden="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hidden="1"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hidden="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IF(P$1="",0,(P$16-P$26-P$117)*операции!P$424)</f>
        <v>0</v>
      </c>
      <c r="Q127" s="93">
        <f>IF(Q$1="",0,(Q$16-Q$26-Q$117)*операции!Q$424)</f>
        <v>0</v>
      </c>
      <c r="R127" s="93">
        <f>IF(R$1="",0,(R$16-R$26-R$117)*операции!R$424)</f>
        <v>0</v>
      </c>
      <c r="S127" s="93">
        <f>IF(S$1="",0,(S$16-S$26-S$117)*операции!S$424)</f>
        <v>0</v>
      </c>
      <c r="T127" s="93">
        <f>IF(T$1="",0,(T$16-T$26-T$117)*операции!T$424)</f>
        <v>0</v>
      </c>
      <c r="U127" s="93">
        <f>IF(U$1="",0,(U$16-U$26-U$117)*операции!U$424)</f>
        <v>0</v>
      </c>
      <c r="V127" s="93">
        <f>IF(V$1="",0,(V$16-V$26-V$117)*операции!V$424)</f>
        <v>0</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hidden="1"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hidden="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IF(P$1="",0,IF(P$78&gt;операции!P$436*операции!P$427*P$18,операции!P$436*операции!P$427*P$18,(P$18-P$78)*операции!P$427))</f>
        <v>0</v>
      </c>
      <c r="Q129" s="93">
        <f>IF(Q$1="",0,IF(Q$78&gt;операции!Q$436*операции!Q$427*Q$18,операции!Q$436*операции!Q$427*Q$18,(Q$18-Q$78)*операции!Q$427))</f>
        <v>0</v>
      </c>
      <c r="R129" s="93">
        <f>IF(R$1="",0,IF(R$78&gt;операции!R$436*операции!R$427*R$18,операции!R$436*операции!R$427*R$18,(R$18-R$78)*операции!R$427))</f>
        <v>0</v>
      </c>
      <c r="S129" s="93">
        <f>IF(S$1="",0,IF(S$78&gt;операции!S$436*операции!S$427*S$18,операции!S$436*операции!S$427*S$18,(S$18-S$78)*операции!S$427))</f>
        <v>0</v>
      </c>
      <c r="T129" s="93">
        <f>IF(T$1="",0,IF(T$78&gt;операции!T$436*операции!T$427*T$18,операции!T$436*операции!T$427*T$18,(T$18-T$78)*операции!T$427))</f>
        <v>0</v>
      </c>
      <c r="U129" s="93">
        <f>IF(U$1="",0,IF(U$78&gt;операции!U$436*операции!U$427*U$18,операции!U$436*операции!U$427*U$18,(U$18-U$78)*операции!U$427))</f>
        <v>0</v>
      </c>
      <c r="V129" s="93">
        <f>IF(V$1="",0,IF(V$78&gt;операции!V$436*операции!V$427*V$18,операции!V$436*операции!V$427*V$18,(V$18-V$78)*операции!V$427))</f>
        <v>0</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hidden="1"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hidden="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IF(P$1="",0,IF((P$20-P$30)*операции!P$430&lt;операции!P$439*P$20,операции!P$439*P$20,(P$20-P$30)*операции!P$430))</f>
        <v>0</v>
      </c>
      <c r="Q131" s="93">
        <f>IF(Q$1="",0,IF((Q$20-Q$30)*операции!Q$430&lt;операции!Q$439*Q$20,операции!Q$439*Q$20,(Q$20-Q$30)*операции!Q$430))</f>
        <v>0</v>
      </c>
      <c r="R131" s="93">
        <f>IF(R$1="",0,IF((R$20-R$30)*операции!R$430&lt;операции!R$439*R$20,операции!R$439*R$20,(R$20-R$30)*операции!R$430))</f>
        <v>0</v>
      </c>
      <c r="S131" s="93">
        <f>IF(S$1="",0,IF((S$20-S$30)*операции!S$430&lt;операции!S$439*S$20,операции!S$439*S$20,(S$20-S$30)*операции!S$430))</f>
        <v>0</v>
      </c>
      <c r="T131" s="93">
        <f>IF(T$1="",0,IF((T$20-T$30)*операции!T$430&lt;операции!T$439*T$20,операции!T$439*T$20,(T$20-T$30)*операции!T$430))</f>
        <v>0</v>
      </c>
      <c r="U131" s="93">
        <f>IF(U$1="",0,IF((U$20-U$30)*операции!U$430&lt;операции!U$439*U$20,операции!U$439*U$20,(U$20-U$30)*операции!U$430))</f>
        <v>0</v>
      </c>
      <c r="V131" s="93">
        <f>IF(V$1="",0,IF((V$20-V$30)*операции!V$430&lt;операции!V$439*V$20,операции!V$439*V$20,(V$20-V$30)*операции!V$430))</f>
        <v>0</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hidden="1"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0</v>
      </c>
      <c r="U133" s="93">
        <f>IF(U$1="",0,IF(U$78&gt;операции!U$436*операции!U$433*U$18,операции!U$436*операции!U$433*U$18,(U$18-U$78)*операции!U$433))</f>
        <v>0</v>
      </c>
      <c r="V133" s="93">
        <f>IF(V$1="",0,IF(V$78&gt;операции!V$436*операции!V$433*V$18,операции!V$436*операции!V$433*V$18,(V$18-V$78)*операции!V$433))</f>
        <v>0</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hidden="1"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hidden="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hidden="1"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hidden="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2">IF(Q$1="",0,Q16-Q26-Q117-Q127)</f>
        <v>0</v>
      </c>
      <c r="R137" s="93">
        <f t="shared" si="2"/>
        <v>0</v>
      </c>
      <c r="S137" s="93">
        <f t="shared" si="2"/>
        <v>0</v>
      </c>
      <c r="T137" s="93">
        <f t="shared" si="2"/>
        <v>0</v>
      </c>
      <c r="U137" s="93">
        <f t="shared" si="2"/>
        <v>0</v>
      </c>
      <c r="V137" s="93">
        <f t="shared" si="2"/>
        <v>0</v>
      </c>
      <c r="W137" s="93">
        <f t="shared" si="2"/>
        <v>0</v>
      </c>
      <c r="X137" s="93">
        <f t="shared" si="2"/>
        <v>0</v>
      </c>
      <c r="Y137" s="93">
        <f t="shared" si="2"/>
        <v>0</v>
      </c>
      <c r="Z137" s="93">
        <f t="shared" si="2"/>
        <v>0</v>
      </c>
      <c r="AA137" s="93">
        <f t="shared" si="2"/>
        <v>0</v>
      </c>
      <c r="AB137" s="3"/>
    </row>
    <row r="138" spans="1:28" s="5" customFormat="1" ht="3.9" hidden="1"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hidden="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3">IF(Q$1="",0,Q18-Q28-Q119-Q129)</f>
        <v>0</v>
      </c>
      <c r="R139" s="93">
        <f t="shared" si="3"/>
        <v>0</v>
      </c>
      <c r="S139" s="93">
        <f t="shared" si="3"/>
        <v>0</v>
      </c>
      <c r="T139" s="93">
        <f t="shared" si="3"/>
        <v>0</v>
      </c>
      <c r="U139" s="93">
        <f t="shared" si="3"/>
        <v>0</v>
      </c>
      <c r="V139" s="93">
        <f t="shared" si="3"/>
        <v>0</v>
      </c>
      <c r="W139" s="93">
        <f t="shared" si="3"/>
        <v>0</v>
      </c>
      <c r="X139" s="93">
        <f t="shared" si="3"/>
        <v>0</v>
      </c>
      <c r="Y139" s="93">
        <f t="shared" si="3"/>
        <v>0</v>
      </c>
      <c r="Z139" s="93">
        <f t="shared" si="3"/>
        <v>0</v>
      </c>
      <c r="AA139" s="93">
        <f t="shared" si="3"/>
        <v>0</v>
      </c>
      <c r="AB139" s="3"/>
    </row>
    <row r="140" spans="1:28" s="5" customFormat="1" ht="3.9" hidden="1"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hidden="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4">IF(Q$1="",0,Q20-Q30-Q121-Q131)</f>
        <v>0</v>
      </c>
      <c r="R141" s="93">
        <f t="shared" si="4"/>
        <v>0</v>
      </c>
      <c r="S141" s="93">
        <f t="shared" si="4"/>
        <v>0</v>
      </c>
      <c r="T141" s="93">
        <f t="shared" si="4"/>
        <v>0</v>
      </c>
      <c r="U141" s="93">
        <f t="shared" si="4"/>
        <v>0</v>
      </c>
      <c r="V141" s="93">
        <f t="shared" si="4"/>
        <v>0</v>
      </c>
      <c r="W141" s="93">
        <f t="shared" si="4"/>
        <v>0</v>
      </c>
      <c r="X141" s="93">
        <f t="shared" si="4"/>
        <v>0</v>
      </c>
      <c r="Y141" s="93">
        <f t="shared" si="4"/>
        <v>0</v>
      </c>
      <c r="Z141" s="93">
        <f t="shared" si="4"/>
        <v>0</v>
      </c>
      <c r="AA141" s="93">
        <f t="shared" si="4"/>
        <v>0</v>
      </c>
      <c r="AB141" s="3"/>
    </row>
    <row r="142" spans="1:28" s="5" customFormat="1" ht="3.9" hidden="1"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5">IF(Q$1="",0,Q22-Q32-Q123-Q133)</f>
        <v>0</v>
      </c>
      <c r="R143" s="93">
        <f t="shared" si="5"/>
        <v>0</v>
      </c>
      <c r="S143" s="93">
        <f t="shared" si="5"/>
        <v>0</v>
      </c>
      <c r="T143" s="93">
        <f t="shared" si="5"/>
        <v>0</v>
      </c>
      <c r="U143" s="93">
        <f t="shared" si="5"/>
        <v>0</v>
      </c>
      <c r="V143" s="93">
        <f t="shared" si="5"/>
        <v>0</v>
      </c>
      <c r="W143" s="93">
        <f t="shared" si="5"/>
        <v>0</v>
      </c>
      <c r="X143" s="93">
        <f t="shared" si="5"/>
        <v>0</v>
      </c>
      <c r="Y143" s="93">
        <f t="shared" si="5"/>
        <v>0</v>
      </c>
      <c r="Z143" s="93">
        <f t="shared" si="5"/>
        <v>0</v>
      </c>
      <c r="AA143" s="93">
        <f t="shared" si="5"/>
        <v>0</v>
      </c>
      <c r="AB143" s="3"/>
    </row>
    <row r="144" spans="1:28" ht="3.9" hidden="1"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hidden="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hidden="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hidden="1"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hidden="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hidden="1"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hidden="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hidden="1"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hidden="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IF(P$1="",0,IF(1+операции!$P$421=0,0,операции!$P$421*(капитал!$M$102+капитал!$M$109)/(1+операции!$P$421)))*IF(капитал!$M$26+капитал!$M$78+капитал!$M$109=0,0,(капитал!$J$87/1000)/(капитал!$M$26+капитал!$M$78+капитал!$M$109))</f>
        <v>0</v>
      </c>
      <c r="Q152" s="223"/>
      <c r="R152" s="223"/>
      <c r="S152" s="223"/>
      <c r="T152" s="223"/>
      <c r="U152" s="223"/>
      <c r="V152" s="223"/>
      <c r="W152" s="223"/>
      <c r="X152" s="223"/>
      <c r="Y152" s="223"/>
      <c r="Z152" s="223"/>
      <c r="AA152" s="223"/>
      <c r="AB152" s="155"/>
    </row>
    <row r="153" spans="1:28" ht="3.9" hidden="1"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hidden="1"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hidden="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IF(P$1="",0,P$16*(1+операции!P$421)+P152)</f>
        <v>0</v>
      </c>
      <c r="Q155" s="172">
        <f>IF(Q$1="",0,Q$16*(1+операции!Q$421))</f>
        <v>0</v>
      </c>
      <c r="R155" s="172">
        <f>IF(R$1="",0,R$16*(1+операции!R$421))</f>
        <v>0</v>
      </c>
      <c r="S155" s="172">
        <f>IF(S$1="",0,S$16*(1+операции!S$421))</f>
        <v>0</v>
      </c>
      <c r="T155" s="172">
        <f>IF(T$1="",0,T$16*(1+операции!T$421))</f>
        <v>0</v>
      </c>
      <c r="U155" s="172">
        <f>IF(U$1="",0,U$16*(1+операции!U$421))</f>
        <v>0</v>
      </c>
      <c r="V155" s="172">
        <f>IF(V$1="",0,V$16*(1+операции!V$421))</f>
        <v>0</v>
      </c>
      <c r="W155" s="172">
        <f>IF(W$1="",0,W$16*(1+операции!W$421))</f>
        <v>0</v>
      </c>
      <c r="X155" s="172">
        <f>IF(X$1="",0,X$16*(1+операции!X$421))</f>
        <v>0</v>
      </c>
      <c r="Y155" s="172">
        <f>IF(Y$1="",0,Y$16*(1+операции!Y$421))</f>
        <v>0</v>
      </c>
      <c r="Z155" s="172">
        <f>IF(Z$1="",0,Z$16*(1+операции!Z$421))</f>
        <v>0</v>
      </c>
      <c r="AA155" s="172">
        <f>IF(AA$1="",0,AA$16*(1+операции!AA$421))</f>
        <v>0</v>
      </c>
      <c r="AB155" s="3"/>
    </row>
    <row r="156" spans="1:28" s="5" customFormat="1" ht="3.9" hidden="1"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hidden="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IF(P$1="",0,P18)</f>
        <v>0</v>
      </c>
      <c r="Q157" s="172">
        <f t="shared" ref="Q157:AA157" si="6">IF(Q$1="",0,Q18)</f>
        <v>0</v>
      </c>
      <c r="R157" s="172">
        <f t="shared" si="6"/>
        <v>0</v>
      </c>
      <c r="S157" s="172">
        <f t="shared" si="6"/>
        <v>0</v>
      </c>
      <c r="T157" s="172">
        <f t="shared" si="6"/>
        <v>0</v>
      </c>
      <c r="U157" s="172">
        <f t="shared" si="6"/>
        <v>0</v>
      </c>
      <c r="V157" s="172">
        <f t="shared" si="6"/>
        <v>0</v>
      </c>
      <c r="W157" s="172">
        <f t="shared" si="6"/>
        <v>0</v>
      </c>
      <c r="X157" s="172">
        <f t="shared" si="6"/>
        <v>0</v>
      </c>
      <c r="Y157" s="172">
        <f t="shared" si="6"/>
        <v>0</v>
      </c>
      <c r="Z157" s="172">
        <f t="shared" si="6"/>
        <v>0</v>
      </c>
      <c r="AA157" s="172">
        <f t="shared" si="6"/>
        <v>0</v>
      </c>
      <c r="AB157" s="3"/>
    </row>
    <row r="158" spans="1:28" s="5" customFormat="1" ht="3.9" hidden="1"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hidden="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IF(P$1="",0,P20)</f>
        <v>0</v>
      </c>
      <c r="Q159" s="172">
        <f t="shared" ref="Q159:AA159" si="7">IF(Q$1="",0,Q20)</f>
        <v>0</v>
      </c>
      <c r="R159" s="172">
        <f t="shared" si="7"/>
        <v>0</v>
      </c>
      <c r="S159" s="172">
        <f t="shared" si="7"/>
        <v>0</v>
      </c>
      <c r="T159" s="172">
        <f t="shared" si="7"/>
        <v>0</v>
      </c>
      <c r="U159" s="172">
        <f t="shared" si="7"/>
        <v>0</v>
      </c>
      <c r="V159" s="172">
        <f t="shared" si="7"/>
        <v>0</v>
      </c>
      <c r="W159" s="172">
        <f t="shared" si="7"/>
        <v>0</v>
      </c>
      <c r="X159" s="172">
        <f t="shared" si="7"/>
        <v>0</v>
      </c>
      <c r="Y159" s="172">
        <f t="shared" si="7"/>
        <v>0</v>
      </c>
      <c r="Z159" s="172">
        <f t="shared" si="7"/>
        <v>0</v>
      </c>
      <c r="AA159" s="172">
        <f t="shared" si="7"/>
        <v>0</v>
      </c>
      <c r="AB159" s="3"/>
    </row>
    <row r="160" spans="1:28" s="5" customFormat="1" ht="3.9" hidden="1"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IF(P$1="",0,P22)</f>
        <v>0</v>
      </c>
      <c r="Q161" s="172">
        <f t="shared" ref="Q161:AA161" si="8">IF(Q$1="",0,Q22)</f>
        <v>0</v>
      </c>
      <c r="R161" s="172">
        <f t="shared" si="8"/>
        <v>0</v>
      </c>
      <c r="S161" s="172">
        <f t="shared" si="8"/>
        <v>0</v>
      </c>
      <c r="T161" s="172">
        <f t="shared" si="8"/>
        <v>0</v>
      </c>
      <c r="U161" s="172">
        <f t="shared" si="8"/>
        <v>0</v>
      </c>
      <c r="V161" s="172">
        <f t="shared" si="8"/>
        <v>0</v>
      </c>
      <c r="W161" s="172">
        <f t="shared" si="8"/>
        <v>0</v>
      </c>
      <c r="X161" s="172">
        <f t="shared" si="8"/>
        <v>0</v>
      </c>
      <c r="Y161" s="172">
        <f t="shared" si="8"/>
        <v>0</v>
      </c>
      <c r="Z161" s="172">
        <f t="shared" si="8"/>
        <v>0</v>
      </c>
      <c r="AA161" s="172">
        <f t="shared" si="8"/>
        <v>0</v>
      </c>
      <c r="AB161" s="3"/>
    </row>
    <row r="162" spans="1:28" ht="3.9" hidden="1"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hidden="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hidden="1"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hidden="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IF(P$1="",0,ФОТ!P$26+ФОТ!P$59+операции!P$265*IF(аренда!$M$41+аренда!$M$43=0,0,P$11/(аренда!$M$41+аренда!$M$43))+(операции!P$232+операции!P$315+операции!P$386+операции!P$404)*IF(отчеты!P16=0,0,P16/отчеты!P16))</f>
        <v>0</v>
      </c>
      <c r="Q165" s="176">
        <f>IF(Q$1="",0,ФОТ!Q$26+ФОТ!Q$59+операции!Q$265*IF(аренда!$M$41+аренда!$M$43=0,0,Q$11/(аренда!$M$41+аренда!$M$43))+(операции!Q$232+операции!Q$315+операции!Q$386+операции!Q$404)*IF(отчеты!Q16=0,0,Q16/отчеты!Q16)+P$16*операции!P$421-P$107+P$127)</f>
        <v>0</v>
      </c>
      <c r="R165" s="176">
        <f>IF(R$1="",0,ФОТ!R$26+ФОТ!R$59+операции!R$265*IF(аренда!$M$41+аренда!$M$43=0,0,R$11/(аренда!$M$41+аренда!$M$43))+(операции!R$232+операции!R$315+операции!R$386+операции!R$404)*IF(отчеты!R16=0,0,R16/отчеты!R16)+Q$16*операции!Q$421-Q$107+Q$127)</f>
        <v>0</v>
      </c>
      <c r="S165" s="176">
        <f>IF(S$1="",0,ФОТ!S$26+ФОТ!S$59+операции!S$265*IF(аренда!$M$41+аренда!$M$43=0,0,S$11/(аренда!$M$41+аренда!$M$43))+(операции!S$232+операции!S$315+операции!S$386+операции!S$404)*IF(отчеты!S16=0,0,S16/отчеты!S16)+R$16*операции!R$421-R$107+R$127)</f>
        <v>0</v>
      </c>
      <c r="T165" s="176">
        <f>IF(T$1="",0,ФОТ!T$26+ФОТ!T$59+операции!T$265*IF(аренда!$M$41+аренда!$M$43=0,0,T$11/(аренда!$M$41+аренда!$M$43))+(операции!T$232+операции!T$315+операции!T$386+операции!T$404)*IF(отчеты!T16=0,0,T16/отчеты!T16)+S$16*операции!S$421-S$107+S$127)</f>
        <v>0</v>
      </c>
      <c r="U165" s="176">
        <f>IF(U$1="",0,ФОТ!U$26+ФОТ!U$59+операции!U$265*IF(аренда!$M$41+аренда!$M$43=0,0,U$11/(аренда!$M$41+аренда!$M$43))+(операции!U$232+операции!U$315+операции!U$386+операции!U$404)*IF(отчеты!U16=0,0,U16/отчеты!U16)+T$16*операции!T$421-T$107+T$127)</f>
        <v>0</v>
      </c>
      <c r="V165" s="176">
        <f>IF(V$1="",0,ФОТ!V$26+ФОТ!V$59+операции!V$265*IF(аренда!$M$41+аренда!$M$43=0,0,V$11/(аренда!$M$41+аренда!$M$43))+(операции!V$232+операции!V$315+операции!V$386+операции!V$404)*IF(отчеты!V16=0,0,V16/отчеты!V16)+U$16*операции!U$421-U$107+U$127)</f>
        <v>0</v>
      </c>
      <c r="W165" s="176">
        <f>IF(W$1="",0,ФОТ!W$26+ФОТ!W$59+операции!W$265*IF(аренда!$M$41+аренда!$M$43=0,0,W$11/(аренда!$M$41+аренда!$M$43))+(операции!W$232+операции!W$315+операции!W$386+операции!W$404)*IF(отчеты!W16=0,0,W16/отчеты!W16)+V$16*операции!V$421-V$107+V$127)</f>
        <v>0</v>
      </c>
      <c r="X165" s="176">
        <f>IF(X$1="",0,ФОТ!X$26+ФОТ!X$59+операции!X$265*IF(аренда!$M$41+аренда!$M$43=0,0,X$11/(аренда!$M$41+аренда!$M$43))+(операции!X$232+операции!X$315+операции!X$386+операции!X$404)*IF(отчеты!X16=0,0,X16/отчеты!X16)+W$16*операции!W$421-W$107+W$127)</f>
        <v>0</v>
      </c>
      <c r="Y165" s="176">
        <f>IF(Y$1="",0,ФОТ!Y$26+ФОТ!Y$59+операции!Y$265*IF(аренда!$M$41+аренда!$M$43=0,0,Y$11/(аренда!$M$41+аренда!$M$43))+(операции!Y$232+операции!Y$315+операции!Y$386+операции!Y$404)*IF(отчеты!Y16=0,0,Y16/отчеты!Y16)+X$16*операции!X$421-X$107+X$127)</f>
        <v>0</v>
      </c>
      <c r="Z165" s="176">
        <f>IF(Z$1="",0,ФОТ!Z$26+ФОТ!Z$59+операции!Z$265*IF(аренда!$M$41+аренда!$M$43=0,0,Z$11/(аренда!$M$41+аренда!$M$43))+(операции!Z$232+операции!Z$315+операции!Z$386+операции!Z$404)*IF(отчеты!Z16=0,0,Z16/отчеты!Z16)+Y$16*операции!Y$421-Y$107+Y$127)</f>
        <v>0</v>
      </c>
      <c r="AA165" s="176">
        <f>IF(AA$1="",0,ФОТ!AA$26+ФОТ!AA$59+операции!AA$265*IF(аренда!$M$41+аренда!$M$43=0,0,AA$11/(аренда!$M$41+аренда!$M$43))+(операции!AA$232+операции!AA$315+операции!AA$386+операции!AA$404)*IF(отчеты!AA16=0,0,AA16/отчеты!AA16)+Z$16*операции!Z$421-Z$107+Z$127)</f>
        <v>0</v>
      </c>
      <c r="AB165" s="3"/>
    </row>
    <row r="166" spans="1:28" s="5" customFormat="1" ht="3.9" hidden="1"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hidden="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IF(P$1="",0,ФОТ!P$26+ФОТ!P$59+операции!P$265*IF(аренда!$M$41+аренда!$M$43=0,0,P$11/(аренда!$M$41+аренда!$M$43))+(операции!P$232+операции!P$315+операции!P$386+операции!P$404)*IF(отчеты!P18=0,0,P18/отчеты!P18))</f>
        <v>0</v>
      </c>
      <c r="Q167" s="176">
        <f>IF(Q$1="",0,ФОТ!Q$26+ФОТ!Q$59+операции!Q$265*IF(аренда!$M$41+аренда!$M$43=0,0,Q$11/(аренда!$M$41+аренда!$M$43))+(операции!Q$232+операции!Q$315+операции!Q$386+операции!Q$404)*IF(отчеты!Q18=0,0,Q18/отчеты!Q18)+P$129)</f>
        <v>0</v>
      </c>
      <c r="R167" s="176">
        <f>IF(R$1="",0,ФОТ!R$26+ФОТ!R$59+операции!R$265*IF(аренда!$M$41+аренда!$M$43=0,0,R$11/(аренда!$M$41+аренда!$M$43))+(операции!R$232+операции!R$315+операции!R$386+операции!R$404)*IF(отчеты!R18=0,0,R18/отчеты!R18)+Q$129)</f>
        <v>0</v>
      </c>
      <c r="S167" s="176">
        <f>IF(S$1="",0,ФОТ!S$26+ФОТ!S$59+операции!S$265*IF(аренда!$M$41+аренда!$M$43=0,0,S$11/(аренда!$M$41+аренда!$M$43))+(операции!S$232+операции!S$315+операции!S$386+операции!S$404)*IF(отчеты!S18=0,0,S18/отчеты!S18)+R$129)</f>
        <v>0</v>
      </c>
      <c r="T167" s="176">
        <f>IF(T$1="",0,ФОТ!T$26+ФОТ!T$59+операции!T$265*IF(аренда!$M$41+аренда!$M$43=0,0,T$11/(аренда!$M$41+аренда!$M$43))+(операции!T$232+операции!T$315+операции!T$386+операции!T$404)*IF(отчеты!T18=0,0,T18/отчеты!T18)+S$129)</f>
        <v>0</v>
      </c>
      <c r="U167" s="176">
        <f>IF(U$1="",0,ФОТ!U$26+ФОТ!U$59+операции!U$265*IF(аренда!$M$41+аренда!$M$43=0,0,U$11/(аренда!$M$41+аренда!$M$43))+(операции!U$232+операции!U$315+операции!U$386+операции!U$404)*IF(отчеты!U18=0,0,U18/отчеты!U18)+T$129)</f>
        <v>0</v>
      </c>
      <c r="V167" s="176">
        <f>IF(V$1="",0,ФОТ!V$26+ФОТ!V$59+операции!V$265*IF(аренда!$M$41+аренда!$M$43=0,0,V$11/(аренда!$M$41+аренда!$M$43))+(операции!V$232+операции!V$315+операции!V$386+операции!V$404)*IF(отчеты!V18=0,0,V18/отчеты!V18)+U$129)</f>
        <v>0</v>
      </c>
      <c r="W167" s="176">
        <f>IF(W$1="",0,ФОТ!W$26+ФОТ!W$59+операции!W$265*IF(аренда!$M$41+аренда!$M$43=0,0,W$11/(аренда!$M$41+аренда!$M$43))+(операции!W$232+операции!W$315+операции!W$386+операции!W$404)*IF(отчеты!W18=0,0,W18/отчеты!W18)+V$129)</f>
        <v>0</v>
      </c>
      <c r="X167" s="176">
        <f>IF(X$1="",0,ФОТ!X$26+ФОТ!X$59+операции!X$265*IF(аренда!$M$41+аренда!$M$43=0,0,X$11/(аренда!$M$41+аренда!$M$43))+(операции!X$232+операции!X$315+операции!X$386+операции!X$404)*IF(отчеты!X18=0,0,X18/отчеты!X18)+W$129)</f>
        <v>0</v>
      </c>
      <c r="Y167" s="176">
        <f>IF(Y$1="",0,ФОТ!Y$26+ФОТ!Y$59+операции!Y$265*IF(аренда!$M$41+аренда!$M$43=0,0,Y$11/(аренда!$M$41+аренда!$M$43))+(операции!Y$232+операции!Y$315+операции!Y$386+операции!Y$404)*IF(отчеты!Y18=0,0,Y18/отчеты!Y18)+X$129)</f>
        <v>0</v>
      </c>
      <c r="Z167" s="176">
        <f>IF(Z$1="",0,ФОТ!Z$26+ФОТ!Z$59+операции!Z$265*IF(аренда!$M$41+аренда!$M$43=0,0,Z$11/(аренда!$M$41+аренда!$M$43))+(операции!Z$232+операции!Z$315+операции!Z$386+операции!Z$404)*IF(отчеты!Z18=0,0,Z18/отчеты!Z18)+Y$129)</f>
        <v>0</v>
      </c>
      <c r="AA167" s="176">
        <f>IF(AA$1="",0,ФОТ!AA$26+ФОТ!AA$59+операции!AA$265*IF(аренда!$M$41+аренда!$M$43=0,0,AA$11/(аренда!$M$41+аренда!$M$43))+(операции!AA$232+операции!AA$315+операции!AA$386+операции!AA$404)*IF(отчеты!AA18=0,0,AA18/отчеты!AA18)+Z$129)</f>
        <v>0</v>
      </c>
      <c r="AB167" s="3"/>
    </row>
    <row r="168" spans="1:28" s="5" customFormat="1" ht="3.9" hidden="1"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hidden="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IF(P$1="",0,ФОТ!P$26+ФОТ!P$59+операции!P$265*IF(аренда!$M$41+аренда!$M$43=0,0,P$11/(аренда!$M$41+аренда!$M$43))+(операции!P$232+операции!P$315+операции!P$386+операции!P$404)*IF(отчеты!P20=0,0,P20/отчеты!P20))</f>
        <v>0</v>
      </c>
      <c r="Q169" s="176">
        <f>IF(Q$1="",0,ФОТ!Q$26+ФОТ!Q$59+операции!Q$265*IF(аренда!$M$41+аренда!$M$43=0,0,Q$11/(аренда!$M$41+аренда!$M$43))+(операции!Q$232+операции!Q$315+операции!Q$386+операции!Q$404)*IF(отчеты!Q20=0,0,Q20/отчеты!Q20)+P$131)</f>
        <v>0</v>
      </c>
      <c r="R169" s="176">
        <f>IF(R$1="",0,ФОТ!R$26+ФОТ!R$59+операции!R$265*IF(аренда!$M$41+аренда!$M$43=0,0,R$11/(аренда!$M$41+аренда!$M$43))+(операции!R$232+операции!R$315+операции!R$386+операции!R$404)*IF(отчеты!R20=0,0,R20/отчеты!R20)+Q$131)</f>
        <v>0</v>
      </c>
      <c r="S169" s="176">
        <f>IF(S$1="",0,ФОТ!S$26+ФОТ!S$59+операции!S$265*IF(аренда!$M$41+аренда!$M$43=0,0,S$11/(аренда!$M$41+аренда!$M$43))+(операции!S$232+операции!S$315+операции!S$386+операции!S$404)*IF(отчеты!S20=0,0,S20/отчеты!S20)+R$131)</f>
        <v>0</v>
      </c>
      <c r="T169" s="176">
        <f>IF(T$1="",0,ФОТ!T$26+ФОТ!T$59+операции!T$265*IF(аренда!$M$41+аренда!$M$43=0,0,T$11/(аренда!$M$41+аренда!$M$43))+(операции!T$232+операции!T$315+операции!T$386+операции!T$404)*IF(отчеты!T20=0,0,T20/отчеты!T20)+S$131)</f>
        <v>0</v>
      </c>
      <c r="U169" s="176">
        <f>IF(U$1="",0,ФОТ!U$26+ФОТ!U$59+операции!U$265*IF(аренда!$M$41+аренда!$M$43=0,0,U$11/(аренда!$M$41+аренда!$M$43))+(операции!U$232+операции!U$315+операции!U$386+операции!U$404)*IF(отчеты!U20=0,0,U20/отчеты!U20)+T$131)</f>
        <v>0</v>
      </c>
      <c r="V169" s="176">
        <f>IF(V$1="",0,ФОТ!V$26+ФОТ!V$59+операции!V$265*IF(аренда!$M$41+аренда!$M$43=0,0,V$11/(аренда!$M$41+аренда!$M$43))+(операции!V$232+операции!V$315+операции!V$386+операции!V$404)*IF(отчеты!V20=0,0,V20/отчеты!V20)+U$131)</f>
        <v>0</v>
      </c>
      <c r="W169" s="176">
        <f>IF(W$1="",0,ФОТ!W$26+ФОТ!W$59+операции!W$265*IF(аренда!$M$41+аренда!$M$43=0,0,W$11/(аренда!$M$41+аренда!$M$43))+(операции!W$232+операции!W$315+операции!W$386+операции!W$404)*IF(отчеты!W20=0,0,W20/отчеты!W20)+V$131)</f>
        <v>0</v>
      </c>
      <c r="X169" s="176">
        <f>IF(X$1="",0,ФОТ!X$26+ФОТ!X$59+операции!X$265*IF(аренда!$M$41+аренда!$M$43=0,0,X$11/(аренда!$M$41+аренда!$M$43))+(операции!X$232+операции!X$315+операции!X$386+операции!X$404)*IF(отчеты!X20=0,0,X20/отчеты!X20)+W$131)</f>
        <v>0</v>
      </c>
      <c r="Y169" s="176">
        <f>IF(Y$1="",0,ФОТ!Y$26+ФОТ!Y$59+операции!Y$265*IF(аренда!$M$41+аренда!$M$43=0,0,Y$11/(аренда!$M$41+аренда!$M$43))+(операции!Y$232+операции!Y$315+операции!Y$386+операции!Y$404)*IF(отчеты!Y20=0,0,Y20/отчеты!Y20)+X$131)</f>
        <v>0</v>
      </c>
      <c r="Z169" s="176">
        <f>IF(Z$1="",0,ФОТ!Z$26+ФОТ!Z$59+операции!Z$265*IF(аренда!$M$41+аренда!$M$43=0,0,Z$11/(аренда!$M$41+аренда!$M$43))+(операции!Z$232+операции!Z$315+операции!Z$386+операции!Z$404)*IF(отчеты!Z20=0,0,Z20/отчеты!Z20)+Y$131)</f>
        <v>0</v>
      </c>
      <c r="AA169" s="176">
        <f>IF(AA$1="",0,ФОТ!AA$26+ФОТ!AA$59+операции!AA$265*IF(аренда!$M$41+аренда!$M$43=0,0,AA$11/(аренда!$M$41+аренда!$M$43))+(операции!AA$232+операции!AA$315+операции!AA$386+операции!AA$404)*IF(отчеты!AA20=0,0,AA20/отчеты!AA20)+Z$131)</f>
        <v>0</v>
      </c>
      <c r="AB169" s="3"/>
    </row>
    <row r="170" spans="1:28" s="5" customFormat="1" ht="3.9" hidden="1"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IF(P$1="",0,ФОТ!P$26+ФОТ!P$59+операции!P$265*IF(аренда!$M$41+аренда!$M$43=0,0,P$11/(аренда!$M$41+аренда!$M$43))+(операции!P$232+операции!P$315+операции!P$386+операции!P$404)*IF(отчеты!P22=0,0,P22/отчеты!P22))</f>
        <v>0</v>
      </c>
      <c r="Q171" s="176">
        <f>IF(Q$1="",0,ФОТ!Q$26+ФОТ!Q$59+операции!Q$265*IF(аренда!$M$41+аренда!$M$43=0,0,Q$11/(аренда!$M$41+аренда!$M$43))+(операции!Q$232+операции!Q$315+операции!Q$386+операции!Q$404)*IF(отчеты!Q22=0,0,Q22/отчеты!Q22)+P$133)</f>
        <v>0</v>
      </c>
      <c r="R171" s="176">
        <f>IF(R$1="",0,ФОТ!R$26+ФОТ!R$59+операции!R$265*IF(аренда!$M$41+аренда!$M$43=0,0,R$11/(аренда!$M$41+аренда!$M$43))+(операции!R$232+операции!R$315+операции!R$386+операции!R$404)*IF(отчеты!R22=0,0,R22/отчеты!R22)+Q$133)</f>
        <v>0</v>
      </c>
      <c r="S171" s="176">
        <f>IF(S$1="",0,ФОТ!S$26+ФОТ!S$59+операции!S$265*IF(аренда!$M$41+аренда!$M$43=0,0,S$11/(аренда!$M$41+аренда!$M$43))+(операции!S$232+операции!S$315+операции!S$386+операции!S$404)*IF(отчеты!S22=0,0,S22/отчеты!S22)+R$133)</f>
        <v>0</v>
      </c>
      <c r="T171" s="176">
        <f>IF(T$1="",0,ФОТ!T$26+ФОТ!T$59+операции!T$265*IF(аренда!$M$41+аренда!$M$43=0,0,T$11/(аренда!$M$41+аренда!$M$43))+(операции!T$232+операции!T$315+операции!T$386+операции!T$404)*IF(отчеты!T22=0,0,T22/отчеты!T22)+S$133)</f>
        <v>0</v>
      </c>
      <c r="U171" s="176">
        <f>IF(U$1="",0,ФОТ!U$26+ФОТ!U$59+операции!U$265*IF(аренда!$M$41+аренда!$M$43=0,0,U$11/(аренда!$M$41+аренда!$M$43))+(операции!U$232+операции!U$315+операции!U$386+операции!U$404)*IF(отчеты!U22=0,0,U22/отчеты!U22)+T$133)</f>
        <v>0</v>
      </c>
      <c r="V171" s="176">
        <f>IF(V$1="",0,ФОТ!V$26+ФОТ!V$59+операции!V$265*IF(аренда!$M$41+аренда!$M$43=0,0,V$11/(аренда!$M$41+аренда!$M$43))+(операции!V$232+операции!V$315+операции!V$386+операции!V$404)*IF(отчеты!V22=0,0,V22/отчеты!V22)+U$133)</f>
        <v>0</v>
      </c>
      <c r="W171" s="176">
        <f>IF(W$1="",0,ФОТ!W$26+ФОТ!W$59+операции!W$265*IF(аренда!$M$41+аренда!$M$43=0,0,W$11/(аренда!$M$41+аренда!$M$43))+(операции!W$232+операции!W$315+операции!W$386+операции!W$404)*IF(отчеты!W22=0,0,W22/отчеты!W22)+V$133)</f>
        <v>0</v>
      </c>
      <c r="X171" s="176">
        <f>IF(X$1="",0,ФОТ!X$26+ФОТ!X$59+операции!X$265*IF(аренда!$M$41+аренда!$M$43=0,0,X$11/(аренда!$M$41+аренда!$M$43))+(операции!X$232+операции!X$315+операции!X$386+операции!X$404)*IF(отчеты!X22=0,0,X22/отчеты!X22)+W$133)</f>
        <v>0</v>
      </c>
      <c r="Y171" s="176">
        <f>IF(Y$1="",0,ФОТ!Y$26+ФОТ!Y$59+операции!Y$265*IF(аренда!$M$41+аренда!$M$43=0,0,Y$11/(аренда!$M$41+аренда!$M$43))+(операции!Y$232+операции!Y$315+операции!Y$386+операции!Y$404)*IF(отчеты!Y22=0,0,Y22/отчеты!Y22)+X$133)</f>
        <v>0</v>
      </c>
      <c r="Z171" s="176">
        <f>IF(Z$1="",0,ФОТ!Z$26+ФОТ!Z$59+операции!Z$265*IF(аренда!$M$41+аренда!$M$43=0,0,Z$11/(аренда!$M$41+аренда!$M$43))+(операции!Z$232+операции!Z$315+операции!Z$386+операции!Z$404)*IF(отчеты!Z22=0,0,Z22/отчеты!Z22)+Y$133)</f>
        <v>0</v>
      </c>
      <c r="AA171" s="176">
        <f>IF(AA$1="",0,ФОТ!AA$26+ФОТ!AA$59+операции!AA$265*IF(аренда!$M$41+аренда!$M$43=0,0,AA$11/(аренда!$M$41+аренда!$M$43))+(операции!AA$232+операции!AA$315+операции!AA$386+операции!AA$404)*IF(отчеты!AA22=0,0,AA22/отчеты!AA22)+Z$133)</f>
        <v>0</v>
      </c>
      <c r="AB171" s="3"/>
    </row>
    <row r="172" spans="1:28" ht="3.9" hidden="1"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hidden="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hidden="1"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hidden="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9">IF(R$1="",0,R155-R165)</f>
        <v>0</v>
      </c>
      <c r="S175" s="179">
        <f t="shared" si="9"/>
        <v>0</v>
      </c>
      <c r="T175" s="179">
        <f t="shared" si="9"/>
        <v>0</v>
      </c>
      <c r="U175" s="179">
        <f t="shared" si="9"/>
        <v>0</v>
      </c>
      <c r="V175" s="179">
        <f t="shared" si="9"/>
        <v>0</v>
      </c>
      <c r="W175" s="179">
        <f t="shared" si="9"/>
        <v>0</v>
      </c>
      <c r="X175" s="179">
        <f t="shared" si="9"/>
        <v>0</v>
      </c>
      <c r="Y175" s="179">
        <f t="shared" si="9"/>
        <v>0</v>
      </c>
      <c r="Z175" s="179">
        <f t="shared" si="9"/>
        <v>0</v>
      </c>
      <c r="AA175" s="179">
        <f t="shared" si="9"/>
        <v>0</v>
      </c>
      <c r="AB175" s="3"/>
    </row>
    <row r="176" spans="1:28" s="5" customFormat="1" ht="3.9" hidden="1"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hidden="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10">IF(R$1="",0,R157-R167)</f>
        <v>0</v>
      </c>
      <c r="S177" s="179">
        <f t="shared" si="10"/>
        <v>0</v>
      </c>
      <c r="T177" s="179">
        <f t="shared" si="10"/>
        <v>0</v>
      </c>
      <c r="U177" s="179">
        <f t="shared" si="10"/>
        <v>0</v>
      </c>
      <c r="V177" s="179">
        <f t="shared" si="10"/>
        <v>0</v>
      </c>
      <c r="W177" s="179">
        <f t="shared" si="10"/>
        <v>0</v>
      </c>
      <c r="X177" s="179">
        <f t="shared" si="10"/>
        <v>0</v>
      </c>
      <c r="Y177" s="179">
        <f t="shared" si="10"/>
        <v>0</v>
      </c>
      <c r="Z177" s="179">
        <f t="shared" si="10"/>
        <v>0</v>
      </c>
      <c r="AA177" s="179">
        <f t="shared" si="10"/>
        <v>0</v>
      </c>
      <c r="AB177" s="3"/>
    </row>
    <row r="178" spans="1:28" s="5" customFormat="1" ht="3.9" hidden="1"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hidden="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11">IF(Q$1="",0,Q159-Q169)</f>
        <v>0</v>
      </c>
      <c r="R179" s="179">
        <f t="shared" si="11"/>
        <v>0</v>
      </c>
      <c r="S179" s="179">
        <f t="shared" si="11"/>
        <v>0</v>
      </c>
      <c r="T179" s="179">
        <f t="shared" si="11"/>
        <v>0</v>
      </c>
      <c r="U179" s="179">
        <f t="shared" si="11"/>
        <v>0</v>
      </c>
      <c r="V179" s="179">
        <f t="shared" si="11"/>
        <v>0</v>
      </c>
      <c r="W179" s="179">
        <f t="shared" si="11"/>
        <v>0</v>
      </c>
      <c r="X179" s="179">
        <f t="shared" si="11"/>
        <v>0</v>
      </c>
      <c r="Y179" s="179">
        <f t="shared" si="11"/>
        <v>0</v>
      </c>
      <c r="Z179" s="179">
        <f t="shared" si="11"/>
        <v>0</v>
      </c>
      <c r="AA179" s="179">
        <f t="shared" si="11"/>
        <v>0</v>
      </c>
      <c r="AB179" s="3"/>
    </row>
    <row r="180" spans="1:28" s="5" customFormat="1" ht="3.9" hidden="1"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12">IF(Q$1="",0,Q161-Q171)</f>
        <v>0</v>
      </c>
      <c r="R181" s="179">
        <f t="shared" si="12"/>
        <v>0</v>
      </c>
      <c r="S181" s="179">
        <f t="shared" si="12"/>
        <v>0</v>
      </c>
      <c r="T181" s="179">
        <f t="shared" si="12"/>
        <v>0</v>
      </c>
      <c r="U181" s="179">
        <f t="shared" si="12"/>
        <v>0</v>
      </c>
      <c r="V181" s="179">
        <f t="shared" si="12"/>
        <v>0</v>
      </c>
      <c r="W181" s="179">
        <f t="shared" si="12"/>
        <v>0</v>
      </c>
      <c r="X181" s="179">
        <f t="shared" si="12"/>
        <v>0</v>
      </c>
      <c r="Y181" s="179">
        <f t="shared" si="12"/>
        <v>0</v>
      </c>
      <c r="Z181" s="179">
        <f t="shared" si="12"/>
        <v>0</v>
      </c>
      <c r="AA181" s="179">
        <f t="shared" si="12"/>
        <v>0</v>
      </c>
      <c r="AB181" s="3"/>
    </row>
    <row r="182" spans="1:28" ht="3.9" hidden="1"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hidden="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hidden="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hidden="1"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hidden="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hidden="1"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hidden="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hidden="1"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hidden="1"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капитал!$J$20*IF(аренда!$M$41+аренда!$M$43=0,0,P$11/(аренда!$M$41+аренда!$M$43))+(капитал!$J$87/1000)</f>
        <v>0</v>
      </c>
      <c r="N190" s="3"/>
      <c r="O190" s="3"/>
      <c r="P190" s="46"/>
      <c r="Q190" s="46"/>
      <c r="R190" s="46"/>
      <c r="S190" s="46"/>
      <c r="T190" s="46"/>
      <c r="U190" s="46"/>
      <c r="V190" s="46"/>
      <c r="W190" s="46"/>
      <c r="X190" s="46"/>
      <c r="Y190" s="46"/>
      <c r="Z190" s="46"/>
      <c r="AA190" s="46"/>
      <c r="AB190" s="3"/>
    </row>
    <row r="191" spans="1:28" ht="3.9" hidden="1"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hidden="1"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hidden="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v>
      </c>
      <c r="Q193" s="185">
        <f>IF(Q$1="",0,P193*(1+операции!Q$445))</f>
        <v>0</v>
      </c>
      <c r="R193" s="185">
        <f>IF(R$1="",0,Q193*(1+операции!R$445))</f>
        <v>0</v>
      </c>
      <c r="S193" s="185">
        <f>IF(S$1="",0,R193*(1+операции!S$445))</f>
        <v>0</v>
      </c>
      <c r="T193" s="185">
        <f>IF(T$1="",0,S193*(1+операции!T$445))</f>
        <v>0</v>
      </c>
      <c r="U193" s="185">
        <f>IF(U$1="",0,T193*(1+операции!U$445))</f>
        <v>0</v>
      </c>
      <c r="V193" s="185">
        <f>IF(V$1="",0,U193*(1+операции!V$445))</f>
        <v>0</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hidden="1"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hidden="1"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hidden="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13">IF(Q$1="",0,IF(Q$193=0,0,Q175/Q$193))</f>
        <v>0</v>
      </c>
      <c r="R196" s="179">
        <f t="shared" si="13"/>
        <v>0</v>
      </c>
      <c r="S196" s="179">
        <f t="shared" si="13"/>
        <v>0</v>
      </c>
      <c r="T196" s="179">
        <f t="shared" si="13"/>
        <v>0</v>
      </c>
      <c r="U196" s="179">
        <f t="shared" si="13"/>
        <v>0</v>
      </c>
      <c r="V196" s="179">
        <f t="shared" si="13"/>
        <v>0</v>
      </c>
      <c r="W196" s="179">
        <f t="shared" si="13"/>
        <v>0</v>
      </c>
      <c r="X196" s="179">
        <f t="shared" si="13"/>
        <v>0</v>
      </c>
      <c r="Y196" s="179">
        <f t="shared" si="13"/>
        <v>0</v>
      </c>
      <c r="Z196" s="179">
        <f t="shared" si="13"/>
        <v>0</v>
      </c>
      <c r="AA196" s="179">
        <f t="shared" si="13"/>
        <v>0</v>
      </c>
      <c r="AB196" s="3"/>
    </row>
    <row r="197" spans="1:28" s="5" customFormat="1" ht="3.9" hidden="1"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hidden="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4">IF(Q$1="",0,IF(Q$193=0,0,Q177/Q$193))</f>
        <v>0</v>
      </c>
      <c r="R198" s="179">
        <f t="shared" si="14"/>
        <v>0</v>
      </c>
      <c r="S198" s="179">
        <f t="shared" si="14"/>
        <v>0</v>
      </c>
      <c r="T198" s="179">
        <f t="shared" si="14"/>
        <v>0</v>
      </c>
      <c r="U198" s="179">
        <f t="shared" si="14"/>
        <v>0</v>
      </c>
      <c r="V198" s="179">
        <f t="shared" si="14"/>
        <v>0</v>
      </c>
      <c r="W198" s="179">
        <f t="shared" si="14"/>
        <v>0</v>
      </c>
      <c r="X198" s="179">
        <f t="shared" si="14"/>
        <v>0</v>
      </c>
      <c r="Y198" s="179">
        <f t="shared" si="14"/>
        <v>0</v>
      </c>
      <c r="Z198" s="179">
        <f t="shared" si="14"/>
        <v>0</v>
      </c>
      <c r="AA198" s="179">
        <f t="shared" si="14"/>
        <v>0</v>
      </c>
      <c r="AB198" s="3"/>
    </row>
    <row r="199" spans="1:28" s="5" customFormat="1" ht="3.9" hidden="1"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hidden="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5">IF(Q$1="",0,IF(Q$193=0,0,Q179/Q$193))</f>
        <v>0</v>
      </c>
      <c r="R200" s="179">
        <f t="shared" si="15"/>
        <v>0</v>
      </c>
      <c r="S200" s="179">
        <f t="shared" si="15"/>
        <v>0</v>
      </c>
      <c r="T200" s="179">
        <f t="shared" si="15"/>
        <v>0</v>
      </c>
      <c r="U200" s="179">
        <f t="shared" si="15"/>
        <v>0</v>
      </c>
      <c r="V200" s="179">
        <f t="shared" si="15"/>
        <v>0</v>
      </c>
      <c r="W200" s="179">
        <f t="shared" si="15"/>
        <v>0</v>
      </c>
      <c r="X200" s="179">
        <f t="shared" si="15"/>
        <v>0</v>
      </c>
      <c r="Y200" s="179">
        <f t="shared" si="15"/>
        <v>0</v>
      </c>
      <c r="Z200" s="179">
        <f t="shared" si="15"/>
        <v>0</v>
      </c>
      <c r="AA200" s="179">
        <f t="shared" si="15"/>
        <v>0</v>
      </c>
      <c r="AB200" s="3"/>
    </row>
    <row r="201" spans="1:28" s="5" customFormat="1" ht="3.9" hidden="1"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6">IF(Q$1="",0,IF(Q$193=0,0,Q181/Q$193))</f>
        <v>0</v>
      </c>
      <c r="R202" s="179">
        <f t="shared" si="16"/>
        <v>0</v>
      </c>
      <c r="S202" s="179">
        <f t="shared" si="16"/>
        <v>0</v>
      </c>
      <c r="T202" s="179">
        <f t="shared" si="16"/>
        <v>0</v>
      </c>
      <c r="U202" s="179">
        <f t="shared" si="16"/>
        <v>0</v>
      </c>
      <c r="V202" s="179">
        <f t="shared" si="16"/>
        <v>0</v>
      </c>
      <c r="W202" s="179">
        <f t="shared" si="16"/>
        <v>0</v>
      </c>
      <c r="X202" s="179">
        <f t="shared" si="16"/>
        <v>0</v>
      </c>
      <c r="Y202" s="179">
        <f t="shared" si="16"/>
        <v>0</v>
      </c>
      <c r="Z202" s="179">
        <f t="shared" si="16"/>
        <v>0</v>
      </c>
      <c r="AA202" s="179">
        <f t="shared" si="16"/>
        <v>0</v>
      </c>
      <c r="AB202" s="3"/>
    </row>
    <row r="203" spans="1:28" ht="3.9" hidden="1"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hidden="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hidden="1"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hidden="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hidden="1"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hidden="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hidden="1"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hidden="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hidden="1"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hidden="1"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hidden="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hidden="1"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hidden="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hidden="1"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hidden="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hidden="1"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hidden="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hidden="1"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hidden="1"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hidden="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hidden="1"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hidden="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hidden="1"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hidden="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hidden="1"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hidden="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hidden="1"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hidden="1"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hidden="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hidden="1"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hidden="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hidden="1"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hidden="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hidden="1"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hidden="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hidden="1"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hidden="1"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hidden="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hidden="1"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hidden="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46"/>
      <c r="Q246" s="46"/>
      <c r="R246" s="46"/>
      <c r="S246" s="46"/>
      <c r="T246" s="46"/>
      <c r="U246" s="46"/>
      <c r="V246" s="46"/>
      <c r="W246" s="46"/>
      <c r="X246" s="46"/>
      <c r="Y246" s="46"/>
      <c r="Z246" s="46"/>
      <c r="AA246" s="46"/>
      <c r="AB246" s="3"/>
    </row>
    <row r="247" spans="1:28" s="5" customFormat="1" ht="3.9" hidden="1"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hidden="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hidden="1"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hidden="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hidden="1"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hidden="1"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hidden="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hidden="1"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hidden="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t="e">
        <f>IRR(P256:AA256)</f>
        <v>#NUM!</v>
      </c>
      <c r="N256" s="3"/>
      <c r="O256" s="3"/>
      <c r="P256" s="179">
        <f>-$M$190</f>
        <v>0</v>
      </c>
      <c r="Q256" s="179">
        <f>P175</f>
        <v>0</v>
      </c>
      <c r="R256" s="179">
        <f t="shared" ref="R256:AA256" si="17">Q175</f>
        <v>0</v>
      </c>
      <c r="S256" s="179">
        <f t="shared" si="17"/>
        <v>0</v>
      </c>
      <c r="T256" s="179">
        <f t="shared" si="17"/>
        <v>0</v>
      </c>
      <c r="U256" s="179">
        <f t="shared" si="17"/>
        <v>0</v>
      </c>
      <c r="V256" s="179">
        <f t="shared" si="17"/>
        <v>0</v>
      </c>
      <c r="W256" s="179">
        <f t="shared" si="17"/>
        <v>0</v>
      </c>
      <c r="X256" s="179">
        <f t="shared" si="17"/>
        <v>0</v>
      </c>
      <c r="Y256" s="179">
        <f t="shared" si="17"/>
        <v>0</v>
      </c>
      <c r="Z256" s="179">
        <f t="shared" si="17"/>
        <v>0</v>
      </c>
      <c r="AA256" s="179">
        <f t="shared" si="17"/>
        <v>0</v>
      </c>
      <c r="AB256" s="3"/>
    </row>
    <row r="257" spans="1:28" s="5" customFormat="1" ht="3.9" hidden="1"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hidden="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t="e">
        <f>IRR(P258:AA258)</f>
        <v>#NUM!</v>
      </c>
      <c r="N258" s="3"/>
      <c r="O258" s="3"/>
      <c r="P258" s="179">
        <f>-$M$190</f>
        <v>0</v>
      </c>
      <c r="Q258" s="179">
        <f>P177</f>
        <v>0</v>
      </c>
      <c r="R258" s="179">
        <f t="shared" ref="R258:AA258" si="18">Q177</f>
        <v>0</v>
      </c>
      <c r="S258" s="179">
        <f t="shared" si="18"/>
        <v>0</v>
      </c>
      <c r="T258" s="179">
        <f t="shared" si="18"/>
        <v>0</v>
      </c>
      <c r="U258" s="179">
        <f t="shared" si="18"/>
        <v>0</v>
      </c>
      <c r="V258" s="179">
        <f t="shared" si="18"/>
        <v>0</v>
      </c>
      <c r="W258" s="179">
        <f t="shared" si="18"/>
        <v>0</v>
      </c>
      <c r="X258" s="179">
        <f t="shared" si="18"/>
        <v>0</v>
      </c>
      <c r="Y258" s="179">
        <f t="shared" si="18"/>
        <v>0</v>
      </c>
      <c r="Z258" s="179">
        <f t="shared" si="18"/>
        <v>0</v>
      </c>
      <c r="AA258" s="179">
        <f t="shared" si="18"/>
        <v>0</v>
      </c>
      <c r="AB258" s="3"/>
    </row>
    <row r="259" spans="1:28" s="5" customFormat="1" ht="3.9" hidden="1"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hidden="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t="e">
        <f>IRR(P260:AA260)</f>
        <v>#NUM!</v>
      </c>
      <c r="N260" s="3"/>
      <c r="O260" s="3"/>
      <c r="P260" s="179">
        <f>-$M$190</f>
        <v>0</v>
      </c>
      <c r="Q260" s="179">
        <f>P179</f>
        <v>0</v>
      </c>
      <c r="R260" s="179">
        <f t="shared" ref="R260:AA260" si="19">Q179</f>
        <v>0</v>
      </c>
      <c r="S260" s="179">
        <f t="shared" si="19"/>
        <v>0</v>
      </c>
      <c r="T260" s="179">
        <f t="shared" si="19"/>
        <v>0</v>
      </c>
      <c r="U260" s="179">
        <f t="shared" si="19"/>
        <v>0</v>
      </c>
      <c r="V260" s="179">
        <f t="shared" si="19"/>
        <v>0</v>
      </c>
      <c r="W260" s="179">
        <f t="shared" si="19"/>
        <v>0</v>
      </c>
      <c r="X260" s="179">
        <f t="shared" si="19"/>
        <v>0</v>
      </c>
      <c r="Y260" s="179">
        <f t="shared" si="19"/>
        <v>0</v>
      </c>
      <c r="Z260" s="179">
        <f t="shared" si="19"/>
        <v>0</v>
      </c>
      <c r="AA260" s="179">
        <f t="shared" si="19"/>
        <v>0</v>
      </c>
      <c r="AB260" s="3"/>
    </row>
    <row r="261" spans="1:28" s="5" customFormat="1" ht="3.9" hidden="1"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t="e">
        <f>IRR(P262:AA262)</f>
        <v>#NUM!</v>
      </c>
      <c r="N262" s="3"/>
      <c r="O262" s="3"/>
      <c r="P262" s="179">
        <f>-$M$190</f>
        <v>0</v>
      </c>
      <c r="Q262" s="179">
        <f>P181</f>
        <v>0</v>
      </c>
      <c r="R262" s="179">
        <f t="shared" ref="R262:AA262" si="20">Q181</f>
        <v>0</v>
      </c>
      <c r="S262" s="179">
        <f t="shared" si="20"/>
        <v>0</v>
      </c>
      <c r="T262" s="179">
        <f t="shared" si="20"/>
        <v>0</v>
      </c>
      <c r="U262" s="179">
        <f t="shared" si="20"/>
        <v>0</v>
      </c>
      <c r="V262" s="179">
        <f t="shared" si="20"/>
        <v>0</v>
      </c>
      <c r="W262" s="179">
        <f t="shared" si="20"/>
        <v>0</v>
      </c>
      <c r="X262" s="179">
        <f t="shared" si="20"/>
        <v>0</v>
      </c>
      <c r="Y262" s="179">
        <f t="shared" si="20"/>
        <v>0</v>
      </c>
      <c r="Z262" s="179">
        <f t="shared" si="20"/>
        <v>0</v>
      </c>
      <c r="AA262" s="179">
        <f t="shared" si="20"/>
        <v>0</v>
      </c>
      <c r="AB262" s="3"/>
    </row>
    <row r="263" spans="1:28" ht="3.9" hidden="1"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hidden="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hidden="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hidden="1"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hidden="1" x14ac:dyDescent="0.25">
      <c r="A267" s="149">
        <f>1</f>
        <v>1</v>
      </c>
      <c r="B267" s="131"/>
      <c r="C267" s="2"/>
      <c r="D267" s="2"/>
      <c r="E267" s="2"/>
      <c r="F267" s="2"/>
      <c r="G267" s="2"/>
      <c r="H267" s="2"/>
      <c r="I267" s="28"/>
      <c r="J267" s="2"/>
      <c r="K267" s="28"/>
      <c r="L267" s="2"/>
      <c r="M267" s="52"/>
      <c r="N267" s="2"/>
      <c r="O267" s="2"/>
      <c r="P267" s="36"/>
      <c r="Q267" s="36"/>
      <c r="R267" s="36"/>
      <c r="S267" s="36"/>
      <c r="T267" s="36"/>
      <c r="U267" s="36"/>
      <c r="V267" s="36"/>
      <c r="W267" s="36"/>
      <c r="X267" s="36"/>
      <c r="Y267" s="36"/>
      <c r="Z267" s="36"/>
      <c r="AA267" s="36"/>
      <c r="AB267" s="2"/>
    </row>
    <row r="268" spans="1:28" hidden="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idden="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idden="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hidden="1" x14ac:dyDescent="0.25">
      <c r="A271" s="149">
        <f>1</f>
        <v>1</v>
      </c>
      <c r="B271" s="131"/>
      <c r="C271" s="2"/>
      <c r="D271" s="2"/>
      <c r="E271" s="2"/>
      <c r="F271" s="2"/>
      <c r="G271" s="2"/>
      <c r="H271" s="2"/>
      <c r="I271" s="28"/>
      <c r="J271" s="2"/>
      <c r="K271" s="28"/>
      <c r="L271" s="2"/>
      <c r="M271" s="52"/>
      <c r="N271" s="2"/>
      <c r="O271" s="2"/>
      <c r="P271" s="36"/>
      <c r="Q271" s="36"/>
      <c r="R271" s="36"/>
      <c r="S271" s="36"/>
      <c r="T271" s="36"/>
      <c r="U271" s="36"/>
      <c r="V271" s="36"/>
      <c r="W271" s="36"/>
      <c r="X271" s="36"/>
      <c r="Y271" s="36"/>
      <c r="Z271" s="36"/>
      <c r="AA271" s="36"/>
      <c r="AB271" s="2"/>
    </row>
    <row r="272" spans="1:28" hidden="1" x14ac:dyDescent="0.25">
      <c r="A272" s="149">
        <f>1</f>
        <v>1</v>
      </c>
      <c r="B272" s="131"/>
      <c r="C272" s="2"/>
      <c r="D272" s="2"/>
      <c r="E272" s="2"/>
      <c r="F272" s="2"/>
      <c r="G272" s="2"/>
      <c r="H272" s="2"/>
      <c r="I272" s="28"/>
      <c r="J272" s="2"/>
      <c r="K272" s="28"/>
      <c r="L272" s="2"/>
      <c r="M272" s="52"/>
      <c r="N272" s="2"/>
      <c r="O272" s="2"/>
      <c r="P272" s="36"/>
      <c r="Q272" s="36"/>
      <c r="R272" s="36"/>
      <c r="S272" s="36"/>
      <c r="T272" s="36"/>
      <c r="U272" s="36"/>
      <c r="V272" s="36"/>
      <c r="W272" s="36"/>
      <c r="X272" s="36"/>
      <c r="Y272" s="36"/>
      <c r="Z272" s="36"/>
      <c r="AA272" s="36"/>
      <c r="AB272" s="2"/>
    </row>
    <row r="273" spans="1:28" hidden="1" x14ac:dyDescent="0.25">
      <c r="A273" s="149">
        <f>1</f>
        <v>1</v>
      </c>
      <c r="B273" s="131"/>
      <c r="C273" s="2"/>
      <c r="D273" s="2"/>
      <c r="E273" s="2"/>
      <c r="F273" s="2"/>
      <c r="G273" s="2"/>
      <c r="H273" s="2"/>
      <c r="I273" s="28"/>
      <c r="J273" s="2"/>
      <c r="K273" s="28"/>
      <c r="L273" s="2"/>
      <c r="M273" s="52"/>
      <c r="N273" s="2"/>
      <c r="O273" s="2"/>
      <c r="P273" s="36"/>
      <c r="Q273" s="36"/>
      <c r="R273" s="36"/>
      <c r="S273" s="36"/>
      <c r="T273" s="36"/>
      <c r="U273" s="36"/>
      <c r="V273" s="36"/>
      <c r="W273" s="36"/>
      <c r="X273" s="36"/>
      <c r="Y273" s="36"/>
      <c r="Z273" s="36"/>
      <c r="AA273" s="36"/>
      <c r="AB273" s="2"/>
    </row>
    <row r="274" spans="1:28" hidden="1"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hidden="1"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hidden="1" x14ac:dyDescent="0.25">
      <c r="A276" s="149">
        <f>1</f>
        <v>1</v>
      </c>
      <c r="B276" s="131"/>
      <c r="C276" s="2"/>
      <c r="D276" s="2"/>
      <c r="E276" s="2"/>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idden="1" x14ac:dyDescent="0.25">
      <c r="A277" s="149">
        <f>1</f>
        <v>1</v>
      </c>
      <c r="B277" s="131"/>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x14ac:dyDescent="0.25">
      <c r="P278" s="57"/>
      <c r="Q278" s="57"/>
      <c r="R278" s="57"/>
      <c r="S278" s="57"/>
      <c r="T278" s="57"/>
      <c r="U278" s="57"/>
      <c r="V278" s="57"/>
      <c r="W278" s="57"/>
      <c r="X278" s="57"/>
      <c r="Y278" s="57"/>
      <c r="Z278" s="57"/>
      <c r="AA278" s="57"/>
    </row>
  </sheetData>
  <autoFilter ref="A8:B277">
    <filterColumn colId="1">
      <filters>
        <filter val="УСН(6%)-ИП"/>
      </filters>
    </filterColumn>
  </autoFilter>
  <conditionalFormatting sqref="A2:XFD2 A3:B6 F3:XFD4 F5:F6 H5:XFD6 E1:XFD1 A7:XFD10 A11:D11 H11:O11 AB11:XFD11 A12:XFD1048576">
    <cfRule type="cellIs" dxfId="7597" priority="951" operator="equal">
      <formula>0</formula>
    </cfRule>
  </conditionalFormatting>
  <conditionalFormatting sqref="P16:AA16">
    <cfRule type="expression" dxfId="7596" priority="950">
      <formula>P$1=""</formula>
    </cfRule>
  </conditionalFormatting>
  <conditionalFormatting sqref="P18:AA18">
    <cfRule type="expression" dxfId="7595" priority="949">
      <formula>P$1=""</formula>
    </cfRule>
  </conditionalFormatting>
  <conditionalFormatting sqref="P20:AA20">
    <cfRule type="expression" dxfId="7594" priority="948">
      <formula>P$1=""</formula>
    </cfRule>
  </conditionalFormatting>
  <conditionalFormatting sqref="P22:AA22">
    <cfRule type="expression" dxfId="7593" priority="947">
      <formula>P$1=""</formula>
    </cfRule>
  </conditionalFormatting>
  <conditionalFormatting sqref="P26:AA26">
    <cfRule type="expression" dxfId="7592" priority="946">
      <formula>P$1=""</formula>
    </cfRule>
  </conditionalFormatting>
  <conditionalFormatting sqref="P28:AA28">
    <cfRule type="expression" dxfId="7591" priority="945">
      <formula>P$1=""</formula>
    </cfRule>
  </conditionalFormatting>
  <conditionalFormatting sqref="P30:AA30">
    <cfRule type="expression" dxfId="7590" priority="944">
      <formula>P$1=""</formula>
    </cfRule>
  </conditionalFormatting>
  <conditionalFormatting sqref="P32:AA32">
    <cfRule type="expression" dxfId="7589" priority="943">
      <formula>P$1=""</formula>
    </cfRule>
  </conditionalFormatting>
  <conditionalFormatting sqref="P36:AA36">
    <cfRule type="expression" dxfId="7588" priority="942">
      <formula>P$1=""</formula>
    </cfRule>
  </conditionalFormatting>
  <conditionalFormatting sqref="P38:AA38">
    <cfRule type="expression" dxfId="7587" priority="941">
      <formula>P$1=""</formula>
    </cfRule>
  </conditionalFormatting>
  <conditionalFormatting sqref="P40:AA40">
    <cfRule type="expression" dxfId="7586" priority="940">
      <formula>P$1=""</formula>
    </cfRule>
  </conditionalFormatting>
  <conditionalFormatting sqref="P42:AA42">
    <cfRule type="expression" dxfId="7585" priority="939">
      <formula>P$1=""</formula>
    </cfRule>
  </conditionalFormatting>
  <conditionalFormatting sqref="P42:AA42 P40:AA40 P38:AA38">
    <cfRule type="expression" dxfId="7584" priority="938">
      <formula>P$1=""</formula>
    </cfRule>
  </conditionalFormatting>
  <conditionalFormatting sqref="P46:AB46">
    <cfRule type="expression" dxfId="7583" priority="937">
      <formula>P$1=""</formula>
    </cfRule>
  </conditionalFormatting>
  <conditionalFormatting sqref="P48:AB48">
    <cfRule type="expression" dxfId="7582" priority="936">
      <formula>P$1=""</formula>
    </cfRule>
  </conditionalFormatting>
  <conditionalFormatting sqref="P50:AB50">
    <cfRule type="expression" dxfId="7581" priority="935">
      <formula>P$1=""</formula>
    </cfRule>
  </conditionalFormatting>
  <conditionalFormatting sqref="P52:AB52">
    <cfRule type="expression" dxfId="7580" priority="934">
      <formula>P$1=""</formula>
    </cfRule>
  </conditionalFormatting>
  <conditionalFormatting sqref="P52:AB52 P50:AB50 P48:AB48">
    <cfRule type="expression" dxfId="7579" priority="933">
      <formula>P$1=""</formula>
    </cfRule>
  </conditionalFormatting>
  <conditionalFormatting sqref="P52:AB52 P50:AB50 P48:AB48">
    <cfRule type="expression" dxfId="7578" priority="932">
      <formula>P$1=""</formula>
    </cfRule>
  </conditionalFormatting>
  <conditionalFormatting sqref="P56:AA56">
    <cfRule type="expression" dxfId="7577" priority="931">
      <formula>P$1=""</formula>
    </cfRule>
  </conditionalFormatting>
  <conditionalFormatting sqref="P58:AA58">
    <cfRule type="expression" dxfId="7576" priority="930">
      <formula>P$1=""</formula>
    </cfRule>
  </conditionalFormatting>
  <conditionalFormatting sqref="P60:AA60">
    <cfRule type="expression" dxfId="7575" priority="929">
      <formula>P$1=""</formula>
    </cfRule>
  </conditionalFormatting>
  <conditionalFormatting sqref="P62:AA62">
    <cfRule type="expression" dxfId="7574" priority="928">
      <formula>P$1=""</formula>
    </cfRule>
  </conditionalFormatting>
  <conditionalFormatting sqref="P62:AA62 P60:AA60 P58:AA58">
    <cfRule type="expression" dxfId="7573" priority="927">
      <formula>P$1=""</formula>
    </cfRule>
  </conditionalFormatting>
  <conditionalFormatting sqref="P62:AA62 P60:AA60 P58:AA58">
    <cfRule type="expression" dxfId="7572" priority="926">
      <formula>P$1=""</formula>
    </cfRule>
  </conditionalFormatting>
  <conditionalFormatting sqref="P62:AA62 P60:AA60 P58:AA58">
    <cfRule type="expression" dxfId="7571" priority="925">
      <formula>P$1=""</formula>
    </cfRule>
  </conditionalFormatting>
  <conditionalFormatting sqref="P66:AA66">
    <cfRule type="expression" dxfId="7570" priority="924">
      <formula>P$1=""</formula>
    </cfRule>
  </conditionalFormatting>
  <conditionalFormatting sqref="P68:AA68">
    <cfRule type="expression" dxfId="7569" priority="923">
      <formula>P$1=""</formula>
    </cfRule>
  </conditionalFormatting>
  <conditionalFormatting sqref="P70:AA70">
    <cfRule type="expression" dxfId="7568" priority="922">
      <formula>P$1=""</formula>
    </cfRule>
  </conditionalFormatting>
  <conditionalFormatting sqref="P72:AA72">
    <cfRule type="expression" dxfId="7567" priority="921">
      <formula>P$1=""</formula>
    </cfRule>
  </conditionalFormatting>
  <conditionalFormatting sqref="P72:AA72 P70:AA70 P68:AA68">
    <cfRule type="expression" dxfId="7566" priority="920">
      <formula>P$1=""</formula>
    </cfRule>
  </conditionalFormatting>
  <conditionalFormatting sqref="P72:AA72 P70:AA70 P68:AA68">
    <cfRule type="expression" dxfId="7565" priority="919">
      <formula>P$1=""</formula>
    </cfRule>
  </conditionalFormatting>
  <conditionalFormatting sqref="P72:AA72 P70:AA70 P68:AA68">
    <cfRule type="expression" dxfId="7564" priority="918">
      <formula>P$1=""</formula>
    </cfRule>
  </conditionalFormatting>
  <conditionalFormatting sqref="P72:AA72 P70:AA70 P68:AA68">
    <cfRule type="expression" dxfId="7563" priority="917">
      <formula>P$1=""</formula>
    </cfRule>
  </conditionalFormatting>
  <conditionalFormatting sqref="P76:AA82">
    <cfRule type="expression" dxfId="7562" priority="916">
      <formula>P$1=""</formula>
    </cfRule>
  </conditionalFormatting>
  <conditionalFormatting sqref="P78:AA78">
    <cfRule type="expression" dxfId="7561" priority="915">
      <formula>P$1=""</formula>
    </cfRule>
  </conditionalFormatting>
  <conditionalFormatting sqref="P80:AA80">
    <cfRule type="expression" dxfId="7560" priority="914">
      <formula>P$1=""</formula>
    </cfRule>
  </conditionalFormatting>
  <conditionalFormatting sqref="P82:AA82">
    <cfRule type="expression" dxfId="7559" priority="913">
      <formula>P$1=""</formula>
    </cfRule>
  </conditionalFormatting>
  <conditionalFormatting sqref="P82:AA82 P80:AA80 P78:AA78">
    <cfRule type="expression" dxfId="7558" priority="912">
      <formula>P$1=""</formula>
    </cfRule>
  </conditionalFormatting>
  <conditionalFormatting sqref="P82:AA82 P80:AA80 P78:AA78">
    <cfRule type="expression" dxfId="7557" priority="911">
      <formula>P$1=""</formula>
    </cfRule>
  </conditionalFormatting>
  <conditionalFormatting sqref="P82:AA82 P80:AA80 P78:AA78">
    <cfRule type="expression" dxfId="7556" priority="910">
      <formula>P$1=""</formula>
    </cfRule>
  </conditionalFormatting>
  <conditionalFormatting sqref="P82:AA82 P80:AA80 P78:AA78">
    <cfRule type="expression" dxfId="7555" priority="909">
      <formula>P$1=""</formula>
    </cfRule>
  </conditionalFormatting>
  <conditionalFormatting sqref="P82:AA82 P80:AA80 P78:AA78">
    <cfRule type="expression" dxfId="7554" priority="908">
      <formula>P$1=""</formula>
    </cfRule>
  </conditionalFormatting>
  <conditionalFormatting sqref="P85:AA85">
    <cfRule type="expression" dxfId="7553" priority="907">
      <formula>P$1=""</formula>
    </cfRule>
  </conditionalFormatting>
  <conditionalFormatting sqref="P87:AA87">
    <cfRule type="expression" dxfId="7552" priority="906">
      <formula>P$1=""</formula>
    </cfRule>
  </conditionalFormatting>
  <conditionalFormatting sqref="P89:AA89">
    <cfRule type="expression" dxfId="7551" priority="905">
      <formula>P$1=""</formula>
    </cfRule>
  </conditionalFormatting>
  <conditionalFormatting sqref="P91:AA91">
    <cfRule type="expression" dxfId="7550" priority="904">
      <formula>P$1=""</formula>
    </cfRule>
  </conditionalFormatting>
  <conditionalFormatting sqref="P91:AA91 P89:AA89 P87:AA87">
    <cfRule type="expression" dxfId="7549" priority="903">
      <formula>P$1=""</formula>
    </cfRule>
  </conditionalFormatting>
  <conditionalFormatting sqref="P91:AA91 P89:AA89 P87:AA87">
    <cfRule type="expression" dxfId="7548" priority="902">
      <formula>P$1=""</formula>
    </cfRule>
  </conditionalFormatting>
  <conditionalFormatting sqref="P91:AA91 P89:AA89 P87:AA87">
    <cfRule type="expression" dxfId="7547" priority="901">
      <formula>P$1=""</formula>
    </cfRule>
  </conditionalFormatting>
  <conditionalFormatting sqref="P91:AA91 P89:AA89 P87:AA87">
    <cfRule type="expression" dxfId="7546" priority="900">
      <formula>P$1=""</formula>
    </cfRule>
  </conditionalFormatting>
  <conditionalFormatting sqref="P95:AA95">
    <cfRule type="expression" dxfId="7545" priority="899">
      <formula>P$1=""</formula>
    </cfRule>
  </conditionalFormatting>
  <conditionalFormatting sqref="P97:AA97">
    <cfRule type="expression" dxfId="7544" priority="898">
      <formula>P$1=""</formula>
    </cfRule>
  </conditionalFormatting>
  <conditionalFormatting sqref="P99:AA99">
    <cfRule type="expression" dxfId="7543" priority="897">
      <formula>P$1=""</formula>
    </cfRule>
  </conditionalFormatting>
  <conditionalFormatting sqref="P101:AA101">
    <cfRule type="expression" dxfId="7542" priority="896">
      <formula>P$1=""</formula>
    </cfRule>
  </conditionalFormatting>
  <conditionalFormatting sqref="P101:AA101 P99:AA99 P97:AA97">
    <cfRule type="expression" dxfId="7541" priority="895">
      <formula>P$1=""</formula>
    </cfRule>
  </conditionalFormatting>
  <conditionalFormatting sqref="P101:AA101 P99:AA99 P97:AA97">
    <cfRule type="expression" dxfId="7540" priority="894">
      <formula>P$1=""</formula>
    </cfRule>
  </conditionalFormatting>
  <conditionalFormatting sqref="P101:AA101 P99:AA99 P97:AA97">
    <cfRule type="expression" dxfId="7539" priority="893">
      <formula>P$1=""</formula>
    </cfRule>
  </conditionalFormatting>
  <conditionalFormatting sqref="P101:AA101 P99:AA99 P97:AA97">
    <cfRule type="expression" dxfId="7538" priority="892">
      <formula>P$1=""</formula>
    </cfRule>
  </conditionalFormatting>
  <conditionalFormatting sqref="P101:AA101 P99:AA99 P97:AA97">
    <cfRule type="expression" dxfId="7537" priority="891">
      <formula>P$1=""</formula>
    </cfRule>
  </conditionalFormatting>
  <conditionalFormatting sqref="P105:AA105">
    <cfRule type="expression" dxfId="7536" priority="890">
      <formula>P$1=""</formula>
    </cfRule>
  </conditionalFormatting>
  <conditionalFormatting sqref="P107:AA107">
    <cfRule type="expression" dxfId="7535" priority="889">
      <formula>P$1=""</formula>
    </cfRule>
  </conditionalFormatting>
  <conditionalFormatting sqref="P109:AA109">
    <cfRule type="expression" dxfId="7534" priority="888">
      <formula>P$1=""</formula>
    </cfRule>
  </conditionalFormatting>
  <conditionalFormatting sqref="P111:AA111">
    <cfRule type="expression" dxfId="7533" priority="887">
      <formula>P$1=""</formula>
    </cfRule>
  </conditionalFormatting>
  <conditionalFormatting sqref="P107:AA107 P109:AA109 P111:AA111">
    <cfRule type="expression" dxfId="7532" priority="886">
      <formula>P$1=""</formula>
    </cfRule>
  </conditionalFormatting>
  <conditionalFormatting sqref="P107:AA107 P109:AA109 P111:AA111">
    <cfRule type="expression" dxfId="7531" priority="885">
      <formula>P$1=""</formula>
    </cfRule>
  </conditionalFormatting>
  <conditionalFormatting sqref="P107:AA107 P109:AA109 P111:AA111">
    <cfRule type="expression" dxfId="7530" priority="884">
      <formula>P$1=""</formula>
    </cfRule>
  </conditionalFormatting>
  <conditionalFormatting sqref="P107:AA107 P109:AA109 P111:AA111">
    <cfRule type="expression" dxfId="7529" priority="883">
      <formula>P$1=""</formula>
    </cfRule>
  </conditionalFormatting>
  <conditionalFormatting sqref="P107:AA107 P109:AA109 P111:AA111">
    <cfRule type="expression" dxfId="7528" priority="882">
      <formula>P$1=""</formula>
    </cfRule>
  </conditionalFormatting>
  <conditionalFormatting sqref="P111:AA111 P109:AA109">
    <cfRule type="expression" dxfId="7527" priority="881">
      <formula>P$1=""</formula>
    </cfRule>
  </conditionalFormatting>
  <conditionalFormatting sqref="P117:AA117">
    <cfRule type="expression" dxfId="7526" priority="880">
      <formula>P$1=""</formula>
    </cfRule>
  </conditionalFormatting>
  <conditionalFormatting sqref="P119:AA119">
    <cfRule type="expression" dxfId="7525" priority="879">
      <formula>P$1=""</formula>
    </cfRule>
  </conditionalFormatting>
  <conditionalFormatting sqref="P121:AA121">
    <cfRule type="expression" dxfId="7524" priority="878">
      <formula>P$1=""</formula>
    </cfRule>
  </conditionalFormatting>
  <conditionalFormatting sqref="P123:AA123">
    <cfRule type="expression" dxfId="7523" priority="877">
      <formula>P$1=""</formula>
    </cfRule>
  </conditionalFormatting>
  <conditionalFormatting sqref="P119:AA119 P121:AA121 P123:AA123">
    <cfRule type="expression" dxfId="7522" priority="876">
      <formula>P$1=""</formula>
    </cfRule>
  </conditionalFormatting>
  <conditionalFormatting sqref="P119:AA119 P121:AA121 P123:AA123">
    <cfRule type="expression" dxfId="7521" priority="875">
      <formula>P$1=""</formula>
    </cfRule>
  </conditionalFormatting>
  <conditionalFormatting sqref="P119:AA119 P121:AA121 P123:AA123">
    <cfRule type="expression" dxfId="7520" priority="874">
      <formula>P$1=""</formula>
    </cfRule>
  </conditionalFormatting>
  <conditionalFormatting sqref="P119:AA119 P121:AA121 P123:AA123">
    <cfRule type="expression" dxfId="7519" priority="873">
      <formula>P$1=""</formula>
    </cfRule>
  </conditionalFormatting>
  <conditionalFormatting sqref="P119:AA119 P121:AA121 P123:AA123">
    <cfRule type="expression" dxfId="7518" priority="872">
      <formula>P$1=""</formula>
    </cfRule>
  </conditionalFormatting>
  <conditionalFormatting sqref="P123:AA123 P121:AA121">
    <cfRule type="expression" dxfId="7517" priority="871">
      <formula>P$1=""</formula>
    </cfRule>
  </conditionalFormatting>
  <conditionalFormatting sqref="P32:AA32 P30:AA30 P28:AA28">
    <cfRule type="expression" dxfId="7516" priority="870">
      <formula>P$1=""</formula>
    </cfRule>
  </conditionalFormatting>
  <conditionalFormatting sqref="P119:AA119">
    <cfRule type="expression" dxfId="7515" priority="869">
      <formula>P$1=""</formula>
    </cfRule>
  </conditionalFormatting>
  <conditionalFormatting sqref="P123:AA123 P121:AA121">
    <cfRule type="expression" dxfId="7514" priority="868">
      <formula>P$1=""</formula>
    </cfRule>
  </conditionalFormatting>
  <conditionalFormatting sqref="P123:AA123 P121:AA121">
    <cfRule type="expression" dxfId="7513" priority="867">
      <formula>P$1=""</formula>
    </cfRule>
  </conditionalFormatting>
  <conditionalFormatting sqref="P127:AA127">
    <cfRule type="expression" dxfId="7512" priority="866">
      <formula>P$1=""</formula>
    </cfRule>
  </conditionalFormatting>
  <conditionalFormatting sqref="P129:AA129">
    <cfRule type="expression" dxfId="7511" priority="865">
      <formula>P$1=""</formula>
    </cfRule>
  </conditionalFormatting>
  <conditionalFormatting sqref="P131:AA131">
    <cfRule type="expression" dxfId="7510" priority="864">
      <formula>P$1=""</formula>
    </cfRule>
  </conditionalFormatting>
  <conditionalFormatting sqref="P133:AA133">
    <cfRule type="expression" dxfId="7509" priority="863">
      <formula>P$1=""</formula>
    </cfRule>
  </conditionalFormatting>
  <conditionalFormatting sqref="P131:AA131 P129:AA129 P133:AA133">
    <cfRule type="expression" dxfId="7508" priority="862">
      <formula>P$1=""</formula>
    </cfRule>
  </conditionalFormatting>
  <conditionalFormatting sqref="P131:AA131 P129:AA129 P133:AA133">
    <cfRule type="expression" dxfId="7507" priority="861">
      <formula>P$1=""</formula>
    </cfRule>
  </conditionalFormatting>
  <conditionalFormatting sqref="P131:AA131 P129:AA129 P133:AA133">
    <cfRule type="expression" dxfId="7506" priority="860">
      <formula>P$1=""</formula>
    </cfRule>
  </conditionalFormatting>
  <conditionalFormatting sqref="P131:AA131 P129:AA129 P133:AA133">
    <cfRule type="expression" dxfId="7505" priority="859">
      <formula>P$1=""</formula>
    </cfRule>
  </conditionalFormatting>
  <conditionalFormatting sqref="P131:AA131 P129:AA129 P133:AA133">
    <cfRule type="expression" dxfId="7504" priority="858">
      <formula>P$1=""</formula>
    </cfRule>
  </conditionalFormatting>
  <conditionalFormatting sqref="P131:AA131 P133:AA133">
    <cfRule type="expression" dxfId="7503" priority="857">
      <formula>P$1=""</formula>
    </cfRule>
  </conditionalFormatting>
  <conditionalFormatting sqref="P129:AA129">
    <cfRule type="expression" dxfId="7502" priority="856">
      <formula>P$1=""</formula>
    </cfRule>
  </conditionalFormatting>
  <conditionalFormatting sqref="P131:AA131 P133:AA133">
    <cfRule type="expression" dxfId="7501" priority="855">
      <formula>P$1=""</formula>
    </cfRule>
  </conditionalFormatting>
  <conditionalFormatting sqref="P131:AA131 P133:AA133">
    <cfRule type="expression" dxfId="7500" priority="854">
      <formula>P$1=""</formula>
    </cfRule>
  </conditionalFormatting>
  <conditionalFormatting sqref="P133:AA133">
    <cfRule type="expression" dxfId="7499" priority="853">
      <formula>P$1=""</formula>
    </cfRule>
  </conditionalFormatting>
  <conditionalFormatting sqref="P133:AA133">
    <cfRule type="expression" dxfId="7498" priority="852">
      <formula>P$1=""</formula>
    </cfRule>
  </conditionalFormatting>
  <conditionalFormatting sqref="P133:AA133">
    <cfRule type="expression" dxfId="7497" priority="851">
      <formula>P$1=""</formula>
    </cfRule>
  </conditionalFormatting>
  <conditionalFormatting sqref="P133:AA133">
    <cfRule type="expression" dxfId="7496" priority="850">
      <formula>P$1=""</formula>
    </cfRule>
  </conditionalFormatting>
  <conditionalFormatting sqref="P137:AA137">
    <cfRule type="expression" dxfId="7495" priority="849">
      <formula>P$1=""</formula>
    </cfRule>
  </conditionalFormatting>
  <conditionalFormatting sqref="P139:AA139">
    <cfRule type="expression" dxfId="7494" priority="848">
      <formula>P$1=""</formula>
    </cfRule>
  </conditionalFormatting>
  <conditionalFormatting sqref="P141:AA141">
    <cfRule type="expression" dxfId="7493" priority="847">
      <formula>P$1=""</formula>
    </cfRule>
  </conditionalFormatting>
  <conditionalFormatting sqref="P143:AA143">
    <cfRule type="expression" dxfId="7492" priority="846">
      <formula>P$1=""</formula>
    </cfRule>
  </conditionalFormatting>
  <conditionalFormatting sqref="P139:AA139 P141:AA141 P143:AA143">
    <cfRule type="expression" dxfId="7491" priority="845">
      <formula>P$1=""</formula>
    </cfRule>
  </conditionalFormatting>
  <conditionalFormatting sqref="P139:AA139 P141:AA141 P143:AA143">
    <cfRule type="expression" dxfId="7490" priority="844">
      <formula>P$1=""</formula>
    </cfRule>
  </conditionalFormatting>
  <conditionalFormatting sqref="P139:AA139 P141:AA141 P143:AA143">
    <cfRule type="expression" dxfId="7489" priority="843">
      <formula>P$1=""</formula>
    </cfRule>
  </conditionalFormatting>
  <conditionalFormatting sqref="P139:AA139 P141:AA141 P143:AA143">
    <cfRule type="expression" dxfId="7488" priority="842">
      <formula>P$1=""</formula>
    </cfRule>
  </conditionalFormatting>
  <conditionalFormatting sqref="P139:AA139 P141:AA141 P143:AA143">
    <cfRule type="expression" dxfId="7487" priority="841">
      <formula>P$1=""</formula>
    </cfRule>
  </conditionalFormatting>
  <conditionalFormatting sqref="P141:AA141 P143:AA143">
    <cfRule type="expression" dxfId="7486" priority="840">
      <formula>P$1=""</formula>
    </cfRule>
  </conditionalFormatting>
  <conditionalFormatting sqref="P139:AA139">
    <cfRule type="expression" dxfId="7485" priority="839">
      <formula>P$1=""</formula>
    </cfRule>
  </conditionalFormatting>
  <conditionalFormatting sqref="P141:AA141 P143:AA143">
    <cfRule type="expression" dxfId="7484" priority="838">
      <formula>P$1=""</formula>
    </cfRule>
  </conditionalFormatting>
  <conditionalFormatting sqref="P141:AA141 P143:AA143">
    <cfRule type="expression" dxfId="7483" priority="837">
      <formula>P$1=""</formula>
    </cfRule>
  </conditionalFormatting>
  <conditionalFormatting sqref="P143:AA143">
    <cfRule type="expression" dxfId="7482" priority="836">
      <formula>P$1=""</formula>
    </cfRule>
  </conditionalFormatting>
  <conditionalFormatting sqref="P143:AA143">
    <cfRule type="expression" dxfId="7481" priority="835">
      <formula>P$1=""</formula>
    </cfRule>
  </conditionalFormatting>
  <conditionalFormatting sqref="P143:AA143">
    <cfRule type="expression" dxfId="7480" priority="834">
      <formula>P$1=""</formula>
    </cfRule>
  </conditionalFormatting>
  <conditionalFormatting sqref="P143:AA143">
    <cfRule type="expression" dxfId="7479" priority="833">
      <formula>P$1=""</formula>
    </cfRule>
  </conditionalFormatting>
  <conditionalFormatting sqref="P137:AA137">
    <cfRule type="expression" dxfId="7478" priority="832">
      <formula>P$1=""</formula>
    </cfRule>
  </conditionalFormatting>
  <conditionalFormatting sqref="P137:AA137">
    <cfRule type="expression" dxfId="7477" priority="831">
      <formula>P$1=""</formula>
    </cfRule>
  </conditionalFormatting>
  <conditionalFormatting sqref="P137:AA137">
    <cfRule type="expression" dxfId="7476" priority="830">
      <formula>P$1=""</formula>
    </cfRule>
  </conditionalFormatting>
  <conditionalFormatting sqref="P137:AA137">
    <cfRule type="expression" dxfId="7475" priority="829">
      <formula>P$1=""</formula>
    </cfRule>
  </conditionalFormatting>
  <conditionalFormatting sqref="P137:AA137">
    <cfRule type="expression" dxfId="7474" priority="828">
      <formula>P$1=""</formula>
    </cfRule>
  </conditionalFormatting>
  <conditionalFormatting sqref="P137:AA137">
    <cfRule type="expression" dxfId="7473" priority="827">
      <formula>P$1=""</formula>
    </cfRule>
  </conditionalFormatting>
  <conditionalFormatting sqref="P137:AA137">
    <cfRule type="expression" dxfId="7472" priority="826">
      <formula>P$1=""</formula>
    </cfRule>
  </conditionalFormatting>
  <conditionalFormatting sqref="P143:AA143 P141:AA141">
    <cfRule type="expression" dxfId="7471" priority="825">
      <formula>P$1=""</formula>
    </cfRule>
  </conditionalFormatting>
  <conditionalFormatting sqref="P143:AA143 P141:AA141">
    <cfRule type="expression" dxfId="7470" priority="824">
      <formula>P$1=""</formula>
    </cfRule>
  </conditionalFormatting>
  <conditionalFormatting sqref="P155:AA155">
    <cfRule type="expression" dxfId="7469" priority="823">
      <formula>P$1=""</formula>
    </cfRule>
  </conditionalFormatting>
  <conditionalFormatting sqref="P157:AA157">
    <cfRule type="expression" dxfId="7468" priority="822">
      <formula>P$1=""</formula>
    </cfRule>
  </conditionalFormatting>
  <conditionalFormatting sqref="P159:AA159">
    <cfRule type="expression" dxfId="7467" priority="821">
      <formula>P$1=""</formula>
    </cfRule>
  </conditionalFormatting>
  <conditionalFormatting sqref="P161:AA161">
    <cfRule type="expression" dxfId="7466" priority="820">
      <formula>P$1=""</formula>
    </cfRule>
  </conditionalFormatting>
  <conditionalFormatting sqref="P157:AA157 P159:AA159 P161:AA161">
    <cfRule type="expression" dxfId="7465" priority="819">
      <formula>P$1=""</formula>
    </cfRule>
  </conditionalFormatting>
  <conditionalFormatting sqref="P157:AA157 P159:AA159 P161:AA161">
    <cfRule type="expression" dxfId="7464" priority="818">
      <formula>P$1=""</formula>
    </cfRule>
  </conditionalFormatting>
  <conditionalFormatting sqref="P157:AA157 P159:AA159 P161:AA161">
    <cfRule type="expression" dxfId="7463" priority="817">
      <formula>P$1=""</formula>
    </cfRule>
  </conditionalFormatting>
  <conditionalFormatting sqref="P157:AA157 P159:AA159 P161:AA161">
    <cfRule type="expression" dxfId="7462" priority="816">
      <formula>P$1=""</formula>
    </cfRule>
  </conditionalFormatting>
  <conditionalFormatting sqref="P157:AA157 P159:AA159 P161:AA161">
    <cfRule type="expression" dxfId="7461" priority="815">
      <formula>P$1=""</formula>
    </cfRule>
  </conditionalFormatting>
  <conditionalFormatting sqref="P159:AA159 P161:AA161">
    <cfRule type="expression" dxfId="7460" priority="814">
      <formula>P$1=""</formula>
    </cfRule>
  </conditionalFormatting>
  <conditionalFormatting sqref="P157:AA157">
    <cfRule type="expression" dxfId="7459" priority="813">
      <formula>P$1=""</formula>
    </cfRule>
  </conditionalFormatting>
  <conditionalFormatting sqref="P159:AA159 P161:AA161">
    <cfRule type="expression" dxfId="7458" priority="812">
      <formula>P$1=""</formula>
    </cfRule>
  </conditionalFormatting>
  <conditionalFormatting sqref="P159:AA159 P161:AA161">
    <cfRule type="expression" dxfId="7457" priority="811">
      <formula>P$1=""</formula>
    </cfRule>
  </conditionalFormatting>
  <conditionalFormatting sqref="P161:AA161">
    <cfRule type="expression" dxfId="7456" priority="810">
      <formula>P$1=""</formula>
    </cfRule>
  </conditionalFormatting>
  <conditionalFormatting sqref="P161:AA161">
    <cfRule type="expression" dxfId="7455" priority="809">
      <formula>P$1=""</formula>
    </cfRule>
  </conditionalFormatting>
  <conditionalFormatting sqref="P161:AA161">
    <cfRule type="expression" dxfId="7454" priority="808">
      <formula>P$1=""</formula>
    </cfRule>
  </conditionalFormatting>
  <conditionalFormatting sqref="P161:AA161">
    <cfRule type="expression" dxfId="7453" priority="807">
      <formula>P$1=""</formula>
    </cfRule>
  </conditionalFormatting>
  <conditionalFormatting sqref="P155:AA155">
    <cfRule type="expression" dxfId="7452" priority="806">
      <formula>P$1=""</formula>
    </cfRule>
  </conditionalFormatting>
  <conditionalFormatting sqref="P155:AA155">
    <cfRule type="expression" dxfId="7451" priority="805">
      <formula>P$1=""</formula>
    </cfRule>
  </conditionalFormatting>
  <conditionalFormatting sqref="P155:AA155">
    <cfRule type="expression" dxfId="7450" priority="804">
      <formula>P$1=""</formula>
    </cfRule>
  </conditionalFormatting>
  <conditionalFormatting sqref="P155:AA155">
    <cfRule type="expression" dxfId="7449" priority="803">
      <formula>P$1=""</formula>
    </cfRule>
  </conditionalFormatting>
  <conditionalFormatting sqref="P155:AA155">
    <cfRule type="expression" dxfId="7448" priority="802">
      <formula>P$1=""</formula>
    </cfRule>
  </conditionalFormatting>
  <conditionalFormatting sqref="P155:AA155">
    <cfRule type="expression" dxfId="7447" priority="801">
      <formula>P$1=""</formula>
    </cfRule>
  </conditionalFormatting>
  <conditionalFormatting sqref="P155:AA155">
    <cfRule type="expression" dxfId="7446" priority="800">
      <formula>P$1=""</formula>
    </cfRule>
  </conditionalFormatting>
  <conditionalFormatting sqref="P161:AA161 P159:AA159">
    <cfRule type="expression" dxfId="7445" priority="799">
      <formula>P$1=""</formula>
    </cfRule>
  </conditionalFormatting>
  <conditionalFormatting sqref="P161:AA161 P159:AA159">
    <cfRule type="expression" dxfId="7444" priority="798">
      <formula>P$1=""</formula>
    </cfRule>
  </conditionalFormatting>
  <conditionalFormatting sqref="P161:AA161 P159:AA159">
    <cfRule type="expression" dxfId="7443" priority="797">
      <formula>P$1=""</formula>
    </cfRule>
  </conditionalFormatting>
  <conditionalFormatting sqref="P161:AA161 P159:AA159">
    <cfRule type="expression" dxfId="7442" priority="796">
      <formula>P$1=""</formula>
    </cfRule>
  </conditionalFormatting>
  <conditionalFormatting sqref="P165:AA165">
    <cfRule type="expression" dxfId="7441" priority="795">
      <formula>P$1=""</formula>
    </cfRule>
  </conditionalFormatting>
  <conditionalFormatting sqref="P167:AA167">
    <cfRule type="expression" dxfId="7440" priority="794">
      <formula>P$1=""</formula>
    </cfRule>
  </conditionalFormatting>
  <conditionalFormatting sqref="P169:AA169">
    <cfRule type="expression" dxfId="7439" priority="793">
      <formula>P$1=""</formula>
    </cfRule>
  </conditionalFormatting>
  <conditionalFormatting sqref="P171:AA171">
    <cfRule type="expression" dxfId="7438" priority="792">
      <formula>P$1=""</formula>
    </cfRule>
  </conditionalFormatting>
  <conditionalFormatting sqref="P167:AA167 P169:AA169 P171:AA171">
    <cfRule type="expression" dxfId="7437" priority="791">
      <formula>P$1=""</formula>
    </cfRule>
  </conditionalFormatting>
  <conditionalFormatting sqref="P167:AA167 P169:AA169 P171:AA171">
    <cfRule type="expression" dxfId="7436" priority="790">
      <formula>P$1=""</formula>
    </cfRule>
  </conditionalFormatting>
  <conditionalFormatting sqref="P167:AA167 P169:AA169 P171:AA171">
    <cfRule type="expression" dxfId="7435" priority="789">
      <formula>P$1=""</formula>
    </cfRule>
  </conditionalFormatting>
  <conditionalFormatting sqref="P167:AA167 P169:AA169 P171:AA171">
    <cfRule type="expression" dxfId="7434" priority="788">
      <formula>P$1=""</formula>
    </cfRule>
  </conditionalFormatting>
  <conditionalFormatting sqref="P167:AA167 P169:AA169 P171:AA171">
    <cfRule type="expression" dxfId="7433" priority="787">
      <formula>P$1=""</formula>
    </cfRule>
  </conditionalFormatting>
  <conditionalFormatting sqref="P169:AA169 P171:AA171">
    <cfRule type="expression" dxfId="7432" priority="786">
      <formula>P$1=""</formula>
    </cfRule>
  </conditionalFormatting>
  <conditionalFormatting sqref="P167:AA167">
    <cfRule type="expression" dxfId="7431" priority="785">
      <formula>P$1=""</formula>
    </cfRule>
  </conditionalFormatting>
  <conditionalFormatting sqref="P169:AA169 P171:AA171">
    <cfRule type="expression" dxfId="7430" priority="784">
      <formula>P$1=""</formula>
    </cfRule>
  </conditionalFormatting>
  <conditionalFormatting sqref="P169:AA169 P171:AA171">
    <cfRule type="expression" dxfId="7429" priority="783">
      <formula>P$1=""</formula>
    </cfRule>
  </conditionalFormatting>
  <conditionalFormatting sqref="P171:AA171">
    <cfRule type="expression" dxfId="7428" priority="782">
      <formula>P$1=""</formula>
    </cfRule>
  </conditionalFormatting>
  <conditionalFormatting sqref="P171:AA171">
    <cfRule type="expression" dxfId="7427" priority="781">
      <formula>P$1=""</formula>
    </cfRule>
  </conditionalFormatting>
  <conditionalFormatting sqref="P171:AA171">
    <cfRule type="expression" dxfId="7426" priority="780">
      <formula>P$1=""</formula>
    </cfRule>
  </conditionalFormatting>
  <conditionalFormatting sqref="P171:AA171">
    <cfRule type="expression" dxfId="7425" priority="779">
      <formula>P$1=""</formula>
    </cfRule>
  </conditionalFormatting>
  <conditionalFormatting sqref="P165:AA165">
    <cfRule type="expression" dxfId="7424" priority="778">
      <formula>P$1=""</formula>
    </cfRule>
  </conditionalFormatting>
  <conditionalFormatting sqref="P165:AA165">
    <cfRule type="expression" dxfId="7423" priority="777">
      <formula>P$1=""</formula>
    </cfRule>
  </conditionalFormatting>
  <conditionalFormatting sqref="P165:AA165">
    <cfRule type="expression" dxfId="7422" priority="776">
      <formula>P$1=""</formula>
    </cfRule>
  </conditionalFormatting>
  <conditionalFormatting sqref="P165:AA165">
    <cfRule type="expression" dxfId="7421" priority="775">
      <formula>P$1=""</formula>
    </cfRule>
  </conditionalFormatting>
  <conditionalFormatting sqref="P165:AA165">
    <cfRule type="expression" dxfId="7420" priority="774">
      <formula>P$1=""</formula>
    </cfRule>
  </conditionalFormatting>
  <conditionalFormatting sqref="P165:AA165">
    <cfRule type="expression" dxfId="7419" priority="773">
      <formula>P$1=""</formula>
    </cfRule>
  </conditionalFormatting>
  <conditionalFormatting sqref="P165:AA165">
    <cfRule type="expression" dxfId="7418" priority="772">
      <formula>P$1=""</formula>
    </cfRule>
  </conditionalFormatting>
  <conditionalFormatting sqref="P169:AA169 P171:AA171">
    <cfRule type="expression" dxfId="7417" priority="771">
      <formula>P$1=""</formula>
    </cfRule>
  </conditionalFormatting>
  <conditionalFormatting sqref="P169:AA169 P171:AA171">
    <cfRule type="expression" dxfId="7416" priority="770">
      <formula>P$1=""</formula>
    </cfRule>
  </conditionalFormatting>
  <conditionalFormatting sqref="P169:AA169 P171:AA171">
    <cfRule type="expression" dxfId="7415" priority="769">
      <formula>P$1=""</formula>
    </cfRule>
  </conditionalFormatting>
  <conditionalFormatting sqref="P169:AA169 P171:AA171">
    <cfRule type="expression" dxfId="7414" priority="768">
      <formula>P$1=""</formula>
    </cfRule>
  </conditionalFormatting>
  <conditionalFormatting sqref="P171:AA171 P169:AA169 P167:AA167">
    <cfRule type="expression" dxfId="7413" priority="767">
      <formula>P$1=""</formula>
    </cfRule>
  </conditionalFormatting>
  <conditionalFormatting sqref="P171:AA171 P169:AA169 P167:AA167">
    <cfRule type="expression" dxfId="7412" priority="766">
      <formula>P$1=""</formula>
    </cfRule>
  </conditionalFormatting>
  <conditionalFormatting sqref="P171:AA171 P169:AA169 P167:AA167">
    <cfRule type="expression" dxfId="7411" priority="765">
      <formula>P$1=""</formula>
    </cfRule>
  </conditionalFormatting>
  <conditionalFormatting sqref="P171:AA171 P169:AA169 P167:AA167">
    <cfRule type="expression" dxfId="7410" priority="764">
      <formula>P$1=""</formula>
    </cfRule>
  </conditionalFormatting>
  <conditionalFormatting sqref="P171:AA171 P169:AA169 P167:AA167">
    <cfRule type="expression" dxfId="7409" priority="763">
      <formula>P$1=""</formula>
    </cfRule>
  </conditionalFormatting>
  <conditionalFormatting sqref="P171:AA171 P169:AA169 P167:AA167">
    <cfRule type="expression" dxfId="7408" priority="762">
      <formula>P$1=""</formula>
    </cfRule>
  </conditionalFormatting>
  <conditionalFormatting sqref="P171:AA171 P169:AA169 P167:AA167">
    <cfRule type="expression" dxfId="7407" priority="761">
      <formula>P$1=""</formula>
    </cfRule>
  </conditionalFormatting>
  <conditionalFormatting sqref="P171:AA171 P169:AA169 P167:AA167">
    <cfRule type="expression" dxfId="7406" priority="760">
      <formula>P$1=""</formula>
    </cfRule>
  </conditionalFormatting>
  <conditionalFormatting sqref="Q167:AA167">
    <cfRule type="expression" dxfId="7405" priority="759">
      <formula>Q$1=""</formula>
    </cfRule>
  </conditionalFormatting>
  <conditionalFormatting sqref="Q167:AA167">
    <cfRule type="expression" dxfId="7404" priority="758">
      <formula>Q$1=""</formula>
    </cfRule>
  </conditionalFormatting>
  <conditionalFormatting sqref="Q167:AA167">
    <cfRule type="expression" dxfId="7403" priority="757">
      <formula>Q$1=""</formula>
    </cfRule>
  </conditionalFormatting>
  <conditionalFormatting sqref="Q167:AA167">
    <cfRule type="expression" dxfId="7402" priority="756">
      <formula>Q$1=""</formula>
    </cfRule>
  </conditionalFormatting>
  <conditionalFormatting sqref="Q167:AA167">
    <cfRule type="expression" dxfId="7401" priority="755">
      <formula>Q$1=""</formula>
    </cfRule>
  </conditionalFormatting>
  <conditionalFormatting sqref="Q167:AA167">
    <cfRule type="expression" dxfId="7400" priority="754">
      <formula>Q$1=""</formula>
    </cfRule>
  </conditionalFormatting>
  <conditionalFormatting sqref="Q167:AA167">
    <cfRule type="expression" dxfId="7399" priority="753">
      <formula>Q$1=""</formula>
    </cfRule>
  </conditionalFormatting>
  <conditionalFormatting sqref="Q167:AA167">
    <cfRule type="expression" dxfId="7398" priority="752">
      <formula>Q$1=""</formula>
    </cfRule>
  </conditionalFormatting>
  <conditionalFormatting sqref="Q169:AA169 Q171:AA171">
    <cfRule type="expression" dxfId="7397" priority="751">
      <formula>Q$1=""</formula>
    </cfRule>
  </conditionalFormatting>
  <conditionalFormatting sqref="Q169:AA169 Q171:AA171">
    <cfRule type="expression" dxfId="7396" priority="750">
      <formula>Q$1=""</formula>
    </cfRule>
  </conditionalFormatting>
  <conditionalFormatting sqref="Q169:AA169 Q171:AA171">
    <cfRule type="expression" dxfId="7395" priority="749">
      <formula>Q$1=""</formula>
    </cfRule>
  </conditionalFormatting>
  <conditionalFormatting sqref="Q169:AA169 Q171:AA171">
    <cfRule type="expression" dxfId="7394" priority="748">
      <formula>Q$1=""</formula>
    </cfRule>
  </conditionalFormatting>
  <conditionalFormatting sqref="Q169:AA169 Q171:AA171">
    <cfRule type="expression" dxfId="7393" priority="747">
      <formula>Q$1=""</formula>
    </cfRule>
  </conditionalFormatting>
  <conditionalFormatting sqref="Q169:AA169 Q171:AA171">
    <cfRule type="expression" dxfId="7392" priority="746">
      <formula>Q$1=""</formula>
    </cfRule>
  </conditionalFormatting>
  <conditionalFormatting sqref="Q169:AA169 Q171:AA171">
    <cfRule type="expression" dxfId="7391" priority="745">
      <formula>Q$1=""</formula>
    </cfRule>
  </conditionalFormatting>
  <conditionalFormatting sqref="Q169:AA169 Q171:AA171">
    <cfRule type="expression" dxfId="7390" priority="744">
      <formula>Q$1=""</formula>
    </cfRule>
  </conditionalFormatting>
  <conditionalFormatting sqref="Q169:AA169 Q171:AA171">
    <cfRule type="expression" dxfId="7389" priority="743">
      <formula>Q$1=""</formula>
    </cfRule>
  </conditionalFormatting>
  <conditionalFormatting sqref="Q169:AA169 Q171:AA171">
    <cfRule type="expression" dxfId="7388" priority="742">
      <formula>Q$1=""</formula>
    </cfRule>
  </conditionalFormatting>
  <conditionalFormatting sqref="P175:AA175">
    <cfRule type="expression" dxfId="7387" priority="741">
      <formula>P$1=""</formula>
    </cfRule>
  </conditionalFormatting>
  <conditionalFormatting sqref="P177:AA177">
    <cfRule type="expression" dxfId="7386" priority="740">
      <formula>P$1=""</formula>
    </cfRule>
  </conditionalFormatting>
  <conditionalFormatting sqref="P179:AA179">
    <cfRule type="expression" dxfId="7385" priority="739">
      <formula>P$1=""</formula>
    </cfRule>
  </conditionalFormatting>
  <conditionalFormatting sqref="P181:AA181">
    <cfRule type="expression" dxfId="7384" priority="738">
      <formula>P$1=""</formula>
    </cfRule>
  </conditionalFormatting>
  <conditionalFormatting sqref="P177:AA177 P179:AA179 P181:AA181">
    <cfRule type="expression" dxfId="7383" priority="737">
      <formula>P$1=""</formula>
    </cfRule>
  </conditionalFormatting>
  <conditionalFormatting sqref="P177:AA177 P179:AA179 P181:AA181">
    <cfRule type="expression" dxfId="7382" priority="736">
      <formula>P$1=""</formula>
    </cfRule>
  </conditionalFormatting>
  <conditionalFormatting sqref="P177:AA177 P179:AA179 P181:AA181">
    <cfRule type="expression" dxfId="7381" priority="735">
      <formula>P$1=""</formula>
    </cfRule>
  </conditionalFormatting>
  <conditionalFormatting sqref="P177:AA177 P179:AA179 P181:AA181">
    <cfRule type="expression" dxfId="7380" priority="734">
      <formula>P$1=""</formula>
    </cfRule>
  </conditionalFormatting>
  <conditionalFormatting sqref="P177:AA177 P179:AA179 P181:AA181">
    <cfRule type="expression" dxfId="7379" priority="733">
      <formula>P$1=""</formula>
    </cfRule>
  </conditionalFormatting>
  <conditionalFormatting sqref="P179:AA179 P181:AA181">
    <cfRule type="expression" dxfId="7378" priority="732">
      <formula>P$1=""</formula>
    </cfRule>
  </conditionalFormatting>
  <conditionalFormatting sqref="P177:AA177">
    <cfRule type="expression" dxfId="7377" priority="731">
      <formula>P$1=""</formula>
    </cfRule>
  </conditionalFormatting>
  <conditionalFormatting sqref="P179:AA179 P181:AA181">
    <cfRule type="expression" dxfId="7376" priority="730">
      <formula>P$1=""</formula>
    </cfRule>
  </conditionalFormatting>
  <conditionalFormatting sqref="P179:AA179 P181:AA181">
    <cfRule type="expression" dxfId="7375" priority="729">
      <formula>P$1=""</formula>
    </cfRule>
  </conditionalFormatting>
  <conditionalFormatting sqref="P181:AA181">
    <cfRule type="expression" dxfId="7374" priority="728">
      <formula>P$1=""</formula>
    </cfRule>
  </conditionalFormatting>
  <conditionalFormatting sqref="P181:AA181">
    <cfRule type="expression" dxfId="7373" priority="727">
      <formula>P$1=""</formula>
    </cfRule>
  </conditionalFormatting>
  <conditionalFormatting sqref="P181:AA181">
    <cfRule type="expression" dxfId="7372" priority="726">
      <formula>P$1=""</formula>
    </cfRule>
  </conditionalFormatting>
  <conditionalFormatting sqref="P181:AA181">
    <cfRule type="expression" dxfId="7371" priority="725">
      <formula>P$1=""</formula>
    </cfRule>
  </conditionalFormatting>
  <conditionalFormatting sqref="P175:AA175">
    <cfRule type="expression" dxfId="7370" priority="724">
      <formula>P$1=""</formula>
    </cfRule>
  </conditionalFormatting>
  <conditionalFormatting sqref="P175:AA175">
    <cfRule type="expression" dxfId="7369" priority="723">
      <formula>P$1=""</formula>
    </cfRule>
  </conditionalFormatting>
  <conditionalFormatting sqref="P175:AA175">
    <cfRule type="expression" dxfId="7368" priority="722">
      <formula>P$1=""</formula>
    </cfRule>
  </conditionalFormatting>
  <conditionalFormatting sqref="P175:AA175">
    <cfRule type="expression" dxfId="7367" priority="721">
      <formula>P$1=""</formula>
    </cfRule>
  </conditionalFormatting>
  <conditionalFormatting sqref="P175:AA175">
    <cfRule type="expression" dxfId="7366" priority="720">
      <formula>P$1=""</formula>
    </cfRule>
  </conditionalFormatting>
  <conditionalFormatting sqref="P175:AA175">
    <cfRule type="expression" dxfId="7365" priority="719">
      <formula>P$1=""</formula>
    </cfRule>
  </conditionalFormatting>
  <conditionalFormatting sqref="P175:AA175">
    <cfRule type="expression" dxfId="7364" priority="718">
      <formula>P$1=""</formula>
    </cfRule>
  </conditionalFormatting>
  <conditionalFormatting sqref="P179:AA179 P181:AA181">
    <cfRule type="expression" dxfId="7363" priority="717">
      <formula>P$1=""</formula>
    </cfRule>
  </conditionalFormatting>
  <conditionalFormatting sqref="P179:AA179 P181:AA181">
    <cfRule type="expression" dxfId="7362" priority="716">
      <formula>P$1=""</formula>
    </cfRule>
  </conditionalFormatting>
  <conditionalFormatting sqref="P179:AA179 P181:AA181">
    <cfRule type="expression" dxfId="7361" priority="715">
      <formula>P$1=""</formula>
    </cfRule>
  </conditionalFormatting>
  <conditionalFormatting sqref="P179:AA179 P181:AA181">
    <cfRule type="expression" dxfId="7360" priority="714">
      <formula>P$1=""</formula>
    </cfRule>
  </conditionalFormatting>
  <conditionalFormatting sqref="P177:AA177 P179:AA179 P181:AA181">
    <cfRule type="expression" dxfId="7359" priority="713">
      <formula>P$1=""</formula>
    </cfRule>
  </conditionalFormatting>
  <conditionalFormatting sqref="P177:AA177 P179:AA179 P181:AA181">
    <cfRule type="expression" dxfId="7358" priority="712">
      <formula>P$1=""</formula>
    </cfRule>
  </conditionalFormatting>
  <conditionalFormatting sqref="P177:AA177 P179:AA179 P181:AA181">
    <cfRule type="expression" dxfId="7357" priority="711">
      <formula>P$1=""</formula>
    </cfRule>
  </conditionalFormatting>
  <conditionalFormatting sqref="P177:AA177 P179:AA179 P181:AA181">
    <cfRule type="expression" dxfId="7356" priority="710">
      <formula>P$1=""</formula>
    </cfRule>
  </conditionalFormatting>
  <conditionalFormatting sqref="P177:AA177 P179:AA179 P181:AA181">
    <cfRule type="expression" dxfId="7355" priority="709">
      <formula>P$1=""</formula>
    </cfRule>
  </conditionalFormatting>
  <conditionalFormatting sqref="P177:AA177 P179:AA179 P181:AA181">
    <cfRule type="expression" dxfId="7354" priority="708">
      <formula>P$1=""</formula>
    </cfRule>
  </conditionalFormatting>
  <conditionalFormatting sqref="P177:AA177 P179:AA179 P181:AA181">
    <cfRule type="expression" dxfId="7353" priority="707">
      <formula>P$1=""</formula>
    </cfRule>
  </conditionalFormatting>
  <conditionalFormatting sqref="P177:AA177 P179:AA179 P181:AA181">
    <cfRule type="expression" dxfId="7352" priority="706">
      <formula>P$1=""</formula>
    </cfRule>
  </conditionalFormatting>
  <conditionalFormatting sqref="Q177:AA177">
    <cfRule type="expression" dxfId="7351" priority="705">
      <formula>Q$1=""</formula>
    </cfRule>
  </conditionalFormatting>
  <conditionalFormatting sqref="Q177:AA177">
    <cfRule type="expression" dxfId="7350" priority="704">
      <formula>Q$1=""</formula>
    </cfRule>
  </conditionalFormatting>
  <conditionalFormatting sqref="Q177:AA177">
    <cfRule type="expression" dxfId="7349" priority="703">
      <formula>Q$1=""</formula>
    </cfRule>
  </conditionalFormatting>
  <conditionalFormatting sqref="Q177:AA177">
    <cfRule type="expression" dxfId="7348" priority="702">
      <formula>Q$1=""</formula>
    </cfRule>
  </conditionalFormatting>
  <conditionalFormatting sqref="Q177:AA177">
    <cfRule type="expression" dxfId="7347" priority="701">
      <formula>Q$1=""</formula>
    </cfRule>
  </conditionalFormatting>
  <conditionalFormatting sqref="Q177:AA177">
    <cfRule type="expression" dxfId="7346" priority="700">
      <formula>Q$1=""</formula>
    </cfRule>
  </conditionalFormatting>
  <conditionalFormatting sqref="Q177:AA177">
    <cfRule type="expression" dxfId="7345" priority="699">
      <formula>Q$1=""</formula>
    </cfRule>
  </conditionalFormatting>
  <conditionalFormatting sqref="Q177:AA177">
    <cfRule type="expression" dxfId="7344" priority="698">
      <formula>Q$1=""</formula>
    </cfRule>
  </conditionalFormatting>
  <conditionalFormatting sqref="Q179:AA179 Q181:AA181">
    <cfRule type="expression" dxfId="7343" priority="697">
      <formula>Q$1=""</formula>
    </cfRule>
  </conditionalFormatting>
  <conditionalFormatting sqref="Q179:AA179 Q181:AA181">
    <cfRule type="expression" dxfId="7342" priority="696">
      <formula>Q$1=""</formula>
    </cfRule>
  </conditionalFormatting>
  <conditionalFormatting sqref="Q179:AA179 Q181:AA181">
    <cfRule type="expression" dxfId="7341" priority="695">
      <formula>Q$1=""</formula>
    </cfRule>
  </conditionalFormatting>
  <conditionalFormatting sqref="Q179:AA179 Q181:AA181">
    <cfRule type="expression" dxfId="7340" priority="694">
      <formula>Q$1=""</formula>
    </cfRule>
  </conditionalFormatting>
  <conditionalFormatting sqref="Q179:AA179 Q181:AA181">
    <cfRule type="expression" dxfId="7339" priority="693">
      <formula>Q$1=""</formula>
    </cfRule>
  </conditionalFormatting>
  <conditionalFormatting sqref="Q179:AA179 Q181:AA181">
    <cfRule type="expression" dxfId="7338" priority="692">
      <formula>Q$1=""</formula>
    </cfRule>
  </conditionalFormatting>
  <conditionalFormatting sqref="Q179:AA179 Q181:AA181">
    <cfRule type="expression" dxfId="7337" priority="691">
      <formula>Q$1=""</formula>
    </cfRule>
  </conditionalFormatting>
  <conditionalFormatting sqref="Q179:AA179 Q181:AA181">
    <cfRule type="expression" dxfId="7336" priority="690">
      <formula>Q$1=""</formula>
    </cfRule>
  </conditionalFormatting>
  <conditionalFormatting sqref="Q179:AA179 Q181:AA181">
    <cfRule type="expression" dxfId="7335" priority="689">
      <formula>Q$1=""</formula>
    </cfRule>
  </conditionalFormatting>
  <conditionalFormatting sqref="Q179:AA179 Q181:AA181">
    <cfRule type="expression" dxfId="7334" priority="688">
      <formula>Q$1=""</formula>
    </cfRule>
  </conditionalFormatting>
  <conditionalFormatting sqref="P175:AA175 P179:AA179 P181:AA181">
    <cfRule type="expression" dxfId="7333" priority="687">
      <formula>P$1=""</formula>
    </cfRule>
  </conditionalFormatting>
  <conditionalFormatting sqref="P175:AA175">
    <cfRule type="expression" dxfId="7332" priority="686">
      <formula>P$1=""</formula>
    </cfRule>
  </conditionalFormatting>
  <conditionalFormatting sqref="P175:AA175">
    <cfRule type="expression" dxfId="7331" priority="685">
      <formula>P$1=""</formula>
    </cfRule>
  </conditionalFormatting>
  <conditionalFormatting sqref="P175:AA175">
    <cfRule type="expression" dxfId="7330" priority="684">
      <formula>P$1=""</formula>
    </cfRule>
  </conditionalFormatting>
  <conditionalFormatting sqref="P175:AA175">
    <cfRule type="expression" dxfId="7329" priority="683">
      <formula>P$1=""</formula>
    </cfRule>
  </conditionalFormatting>
  <conditionalFormatting sqref="P175:AA175">
    <cfRule type="expression" dxfId="7328" priority="682">
      <formula>P$1=""</formula>
    </cfRule>
  </conditionalFormatting>
  <conditionalFormatting sqref="P175:AA175 P179:AA179 P181:AA181">
    <cfRule type="expression" dxfId="7327" priority="681">
      <formula>P$1=""</formula>
    </cfRule>
  </conditionalFormatting>
  <conditionalFormatting sqref="P175:AA175">
    <cfRule type="expression" dxfId="7326" priority="680">
      <formula>P$1=""</formula>
    </cfRule>
  </conditionalFormatting>
  <conditionalFormatting sqref="P175:AA175">
    <cfRule type="expression" dxfId="7325" priority="679">
      <formula>P$1=""</formula>
    </cfRule>
  </conditionalFormatting>
  <conditionalFormatting sqref="P175:AA175">
    <cfRule type="expression" dxfId="7324" priority="678">
      <formula>P$1=""</formula>
    </cfRule>
  </conditionalFormatting>
  <conditionalFormatting sqref="P175:AA175">
    <cfRule type="expression" dxfId="7323" priority="677">
      <formula>P$1=""</formula>
    </cfRule>
  </conditionalFormatting>
  <conditionalFormatting sqref="P175:AA175">
    <cfRule type="expression" dxfId="7322" priority="676">
      <formula>P$1=""</formula>
    </cfRule>
  </conditionalFormatting>
  <conditionalFormatting sqref="P175:AA175">
    <cfRule type="expression" dxfId="7321" priority="675">
      <formula>P$1=""</formula>
    </cfRule>
  </conditionalFormatting>
  <conditionalFormatting sqref="P175:AA175">
    <cfRule type="expression" dxfId="7320" priority="674">
      <formula>P$1=""</formula>
    </cfRule>
  </conditionalFormatting>
  <conditionalFormatting sqref="P175:AA175">
    <cfRule type="expression" dxfId="7319" priority="673">
      <formula>P$1=""</formula>
    </cfRule>
  </conditionalFormatting>
  <conditionalFormatting sqref="P152:AA152">
    <cfRule type="expression" dxfId="7318" priority="672">
      <formula>P$1=""</formula>
    </cfRule>
  </conditionalFormatting>
  <conditionalFormatting sqref="P152:AA152">
    <cfRule type="expression" dxfId="7317" priority="671">
      <formula>P$1=""</formula>
    </cfRule>
  </conditionalFormatting>
  <conditionalFormatting sqref="P152:AA152">
    <cfRule type="expression" dxfId="7316" priority="670">
      <formula>P$1=""</formula>
    </cfRule>
  </conditionalFormatting>
  <conditionalFormatting sqref="P152:AA152">
    <cfRule type="expression" dxfId="7315" priority="669">
      <formula>P$1=""</formula>
    </cfRule>
  </conditionalFormatting>
  <conditionalFormatting sqref="P152:AA152">
    <cfRule type="expression" dxfId="7314" priority="668">
      <formula>P$1=""</formula>
    </cfRule>
  </conditionalFormatting>
  <conditionalFormatting sqref="P152:AA152">
    <cfRule type="expression" dxfId="7313" priority="667">
      <formula>P$1=""</formula>
    </cfRule>
  </conditionalFormatting>
  <conditionalFormatting sqref="P152:AA152">
    <cfRule type="expression" dxfId="7312" priority="666">
      <formula>P$1=""</formula>
    </cfRule>
  </conditionalFormatting>
  <conditionalFormatting sqref="P152:AA152">
    <cfRule type="expression" dxfId="7311" priority="665">
      <formula>P$1=""</formula>
    </cfRule>
  </conditionalFormatting>
  <conditionalFormatting sqref="P161:AA161 P159:AA159 P157:AA157">
    <cfRule type="expression" dxfId="7310" priority="664">
      <formula>P$1=""</formula>
    </cfRule>
  </conditionalFormatting>
  <conditionalFormatting sqref="P161:AA161 P159:AA159 P157:AA157">
    <cfRule type="expression" dxfId="7309" priority="663">
      <formula>P$1=""</formula>
    </cfRule>
  </conditionalFormatting>
  <conditionalFormatting sqref="P161:AA161 P159:AA159 P157:AA157">
    <cfRule type="expression" dxfId="7308" priority="662">
      <formula>P$1=""</formula>
    </cfRule>
  </conditionalFormatting>
  <conditionalFormatting sqref="P161:AA161 P159:AA159 P157:AA157">
    <cfRule type="expression" dxfId="7307" priority="661">
      <formula>P$1=""</formula>
    </cfRule>
  </conditionalFormatting>
  <conditionalFormatting sqref="P161:AA161 P159:AA159 P157:AA157">
    <cfRule type="expression" dxfId="7306" priority="660">
      <formula>P$1=""</formula>
    </cfRule>
  </conditionalFormatting>
  <conditionalFormatting sqref="P161:AA161 P159:AA159 P157:AA157">
    <cfRule type="expression" dxfId="7305" priority="659">
      <formula>P$1=""</formula>
    </cfRule>
  </conditionalFormatting>
  <conditionalFormatting sqref="P161:AA161 P159:AA159 P157:AA157">
    <cfRule type="expression" dxfId="7304" priority="658">
      <formula>P$1=""</formula>
    </cfRule>
  </conditionalFormatting>
  <conditionalFormatting sqref="P161:AA161 P159:AA159 P157:AA157">
    <cfRule type="expression" dxfId="7303" priority="657">
      <formula>P$1=""</formula>
    </cfRule>
  </conditionalFormatting>
  <conditionalFormatting sqref="P171:AA171 P169:AA169 P167:AA167">
    <cfRule type="expression" dxfId="7302" priority="656">
      <formula>P$1=""</formula>
    </cfRule>
  </conditionalFormatting>
  <conditionalFormatting sqref="P171:AA171 P169:AA169 P167:AA167">
    <cfRule type="expression" dxfId="7301" priority="655">
      <formula>P$1=""</formula>
    </cfRule>
  </conditionalFormatting>
  <conditionalFormatting sqref="P171:AA171 P169:AA169 P167:AA167">
    <cfRule type="expression" dxfId="7300" priority="654">
      <formula>P$1=""</formula>
    </cfRule>
  </conditionalFormatting>
  <conditionalFormatting sqref="P171:AA171 P169:AA169 P167:AA167">
    <cfRule type="expression" dxfId="7299" priority="653">
      <formula>P$1=""</formula>
    </cfRule>
  </conditionalFormatting>
  <conditionalFormatting sqref="P171:AA171 P169:AA169 P167:AA167">
    <cfRule type="expression" dxfId="7298" priority="652">
      <formula>P$1=""</formula>
    </cfRule>
  </conditionalFormatting>
  <conditionalFormatting sqref="P171:AA171 P169:AA169 P167:AA167">
    <cfRule type="expression" dxfId="7297" priority="651">
      <formula>P$1=""</formula>
    </cfRule>
  </conditionalFormatting>
  <conditionalFormatting sqref="P171:AA171 P169:AA169 P167:AA167">
    <cfRule type="expression" dxfId="7296" priority="650">
      <formula>P$1=""</formula>
    </cfRule>
  </conditionalFormatting>
  <conditionalFormatting sqref="P171:AA171 P169:AA169 P167:AA167">
    <cfRule type="expression" dxfId="7295" priority="649">
      <formula>P$1=""</formula>
    </cfRule>
  </conditionalFormatting>
  <conditionalFormatting sqref="P177:AA177 P179:AA179 P181:AA181">
    <cfRule type="expression" dxfId="7294" priority="648">
      <formula>P$1=""</formula>
    </cfRule>
  </conditionalFormatting>
  <conditionalFormatting sqref="P177:AA177 P179:AA179 P181:AA181">
    <cfRule type="expression" dxfId="7293" priority="647">
      <formula>P$1=""</formula>
    </cfRule>
  </conditionalFormatting>
  <conditionalFormatting sqref="P177:AA177 P179:AA179 P181:AA181">
    <cfRule type="expression" dxfId="7292" priority="646">
      <formula>P$1=""</formula>
    </cfRule>
  </conditionalFormatting>
  <conditionalFormatting sqref="P177:AA177 P179:AA179 P181:AA181">
    <cfRule type="expression" dxfId="7291" priority="645">
      <formula>P$1=""</formula>
    </cfRule>
  </conditionalFormatting>
  <conditionalFormatting sqref="P177:AA177 P179:AA179 P181:AA181">
    <cfRule type="expression" dxfId="7290" priority="644">
      <formula>P$1=""</formula>
    </cfRule>
  </conditionalFormatting>
  <conditionalFormatting sqref="P177:AA177 P179:AA179 P181:AA181">
    <cfRule type="expression" dxfId="7289" priority="643">
      <formula>P$1=""</formula>
    </cfRule>
  </conditionalFormatting>
  <conditionalFormatting sqref="P177:AA177 P179:AA179 P181:AA181">
    <cfRule type="expression" dxfId="7288" priority="642">
      <formula>P$1=""</formula>
    </cfRule>
  </conditionalFormatting>
  <conditionalFormatting sqref="P177:AA177 P179:AA179 P181:AA181">
    <cfRule type="expression" dxfId="7287" priority="641">
      <formula>P$1=""</formula>
    </cfRule>
  </conditionalFormatting>
  <conditionalFormatting sqref="P177:AA177">
    <cfRule type="expression" dxfId="7286" priority="640">
      <formula>P$1=""</formula>
    </cfRule>
  </conditionalFormatting>
  <conditionalFormatting sqref="P177:AA177 P179:AA179 P181:AA181">
    <cfRule type="expression" dxfId="7285" priority="639">
      <formula>P$1=""</formula>
    </cfRule>
  </conditionalFormatting>
  <conditionalFormatting sqref="P177:AA177 P179:AA179 P181:AA181">
    <cfRule type="expression" dxfId="7284" priority="638">
      <formula>P$1=""</formula>
    </cfRule>
  </conditionalFormatting>
  <conditionalFormatting sqref="P177:AA177 P179:AA179 P181:AA181">
    <cfRule type="expression" dxfId="7283" priority="637">
      <formula>P$1=""</formula>
    </cfRule>
  </conditionalFormatting>
  <conditionalFormatting sqref="P177:AA177 P179:AA179 P181:AA181">
    <cfRule type="expression" dxfId="7282" priority="636">
      <formula>P$1=""</formula>
    </cfRule>
  </conditionalFormatting>
  <conditionalFormatting sqref="P177:AA177 P179:AA179 P181:AA181">
    <cfRule type="expression" dxfId="7281" priority="635">
      <formula>P$1=""</formula>
    </cfRule>
  </conditionalFormatting>
  <conditionalFormatting sqref="P177:AA177">
    <cfRule type="expression" dxfId="7280" priority="634">
      <formula>P$1=""</formula>
    </cfRule>
  </conditionalFormatting>
  <conditionalFormatting sqref="P177:AA177 P179:AA179 P181:AA181">
    <cfRule type="expression" dxfId="7279" priority="633">
      <formula>P$1=""</formula>
    </cfRule>
  </conditionalFormatting>
  <conditionalFormatting sqref="P177:AA177 P179:AA179 P181:AA181">
    <cfRule type="expression" dxfId="7278" priority="632">
      <formula>P$1=""</formula>
    </cfRule>
  </conditionalFormatting>
  <conditionalFormatting sqref="P177:AA177 P179:AA179 P181:AA181">
    <cfRule type="expression" dxfId="7277" priority="631">
      <formula>P$1=""</formula>
    </cfRule>
  </conditionalFormatting>
  <conditionalFormatting sqref="P177:AA177 P179:AA179 P181:AA181">
    <cfRule type="expression" dxfId="7276" priority="630">
      <formula>P$1=""</formula>
    </cfRule>
  </conditionalFormatting>
  <conditionalFormatting sqref="P177:AA177 P179:AA179 P181:AA181">
    <cfRule type="expression" dxfId="7275" priority="629">
      <formula>P$1=""</formula>
    </cfRule>
  </conditionalFormatting>
  <conditionalFormatting sqref="P177:AA177 P179:AA179 P181:AA181">
    <cfRule type="expression" dxfId="7274" priority="628">
      <formula>P$1=""</formula>
    </cfRule>
  </conditionalFormatting>
  <conditionalFormatting sqref="P177:AA177 P179:AA179 P181:AA181">
    <cfRule type="expression" dxfId="7273" priority="627">
      <formula>P$1=""</formula>
    </cfRule>
  </conditionalFormatting>
  <conditionalFormatting sqref="P177:AA177 P179:AA179 P181:AA181">
    <cfRule type="expression" dxfId="7272" priority="626">
      <formula>P$1=""</formula>
    </cfRule>
  </conditionalFormatting>
  <conditionalFormatting sqref="P181:AA181 P179:AA179">
    <cfRule type="expression" dxfId="7271" priority="625">
      <formula>P$1=""</formula>
    </cfRule>
  </conditionalFormatting>
  <conditionalFormatting sqref="P181:AA181 P179:AA179">
    <cfRule type="expression" dxfId="7270" priority="624">
      <formula>P$1=""</formula>
    </cfRule>
  </conditionalFormatting>
  <conditionalFormatting sqref="Q181:AA181 Q179:AA179">
    <cfRule type="expression" dxfId="7269" priority="623">
      <formula>Q$1=""</formula>
    </cfRule>
  </conditionalFormatting>
  <conditionalFormatting sqref="Q181:AA181 Q179:AA179">
    <cfRule type="expression" dxfId="7268" priority="622">
      <formula>Q$1=""</formula>
    </cfRule>
  </conditionalFormatting>
  <conditionalFormatting sqref="Q181:AA181 Q179:AA179">
    <cfRule type="expression" dxfId="7267" priority="621">
      <formula>Q$1=""</formula>
    </cfRule>
  </conditionalFormatting>
  <conditionalFormatting sqref="Q181:AA181 Q179:AA179">
    <cfRule type="expression" dxfId="7266" priority="620">
      <formula>Q$1=""</formula>
    </cfRule>
  </conditionalFormatting>
  <conditionalFormatting sqref="Q181:AA181 Q179:AA179">
    <cfRule type="expression" dxfId="7265" priority="619">
      <formula>Q$1=""</formula>
    </cfRule>
  </conditionalFormatting>
  <conditionalFormatting sqref="Q181:AA181 Q179:AA179">
    <cfRule type="expression" dxfId="7264" priority="618">
      <formula>Q$1=""</formula>
    </cfRule>
  </conditionalFormatting>
  <conditionalFormatting sqref="Q181:AA181 Q179:AA179">
    <cfRule type="expression" dxfId="7263" priority="617">
      <formula>Q$1=""</formula>
    </cfRule>
  </conditionalFormatting>
  <conditionalFormatting sqref="Q181:AA181 Q179:AA179">
    <cfRule type="expression" dxfId="7262" priority="616">
      <formula>Q$1=""</formula>
    </cfRule>
  </conditionalFormatting>
  <conditionalFormatting sqref="P181:AA181 P179:AA179">
    <cfRule type="expression" dxfId="7261" priority="615">
      <formula>P$1=""</formula>
    </cfRule>
  </conditionalFormatting>
  <conditionalFormatting sqref="P181:AA181 P179:AA179">
    <cfRule type="expression" dxfId="7260" priority="614">
      <formula>P$1=""</formula>
    </cfRule>
  </conditionalFormatting>
  <conditionalFormatting sqref="P193:AA193">
    <cfRule type="expression" dxfId="7259" priority="613">
      <formula>P$1=""</formula>
    </cfRule>
  </conditionalFormatting>
  <conditionalFormatting sqref="P193:AA193">
    <cfRule type="expression" dxfId="7258" priority="612">
      <formula>P$1=""</formula>
    </cfRule>
  </conditionalFormatting>
  <conditionalFormatting sqref="P193:AA193">
    <cfRule type="expression" dxfId="7257" priority="611">
      <formula>P$1=""</formula>
    </cfRule>
  </conditionalFormatting>
  <conditionalFormatting sqref="P193:AA193">
    <cfRule type="expression" dxfId="7256" priority="610">
      <formula>P$1=""</formula>
    </cfRule>
  </conditionalFormatting>
  <conditionalFormatting sqref="P193:AA193">
    <cfRule type="expression" dxfId="7255" priority="609">
      <formula>P$1=""</formula>
    </cfRule>
  </conditionalFormatting>
  <conditionalFormatting sqref="P193:AA193">
    <cfRule type="expression" dxfId="7254" priority="608">
      <formula>P$1=""</formula>
    </cfRule>
  </conditionalFormatting>
  <conditionalFormatting sqref="P193:AA193">
    <cfRule type="expression" dxfId="7253" priority="607">
      <formula>P$1=""</formula>
    </cfRule>
  </conditionalFormatting>
  <conditionalFormatting sqref="P193:AA193">
    <cfRule type="expression" dxfId="7252" priority="606">
      <formula>P$1=""</formula>
    </cfRule>
  </conditionalFormatting>
  <conditionalFormatting sqref="P206:AA206">
    <cfRule type="expression" dxfId="7251" priority="605">
      <formula>P$1=""</formula>
    </cfRule>
  </conditionalFormatting>
  <conditionalFormatting sqref="P208:AA208">
    <cfRule type="expression" dxfId="7250" priority="604">
      <formula>P$1=""</formula>
    </cfRule>
  </conditionalFormatting>
  <conditionalFormatting sqref="P210:AA210">
    <cfRule type="expression" dxfId="7249" priority="603">
      <formula>P$1=""</formula>
    </cfRule>
  </conditionalFormatting>
  <conditionalFormatting sqref="P212:AA212">
    <cfRule type="expression" dxfId="7248" priority="602">
      <formula>P$1=""</formula>
    </cfRule>
  </conditionalFormatting>
  <conditionalFormatting sqref="P208:AA208 P210:AA210 P212:AA212">
    <cfRule type="expression" dxfId="7247" priority="601">
      <formula>P$1=""</formula>
    </cfRule>
  </conditionalFormatting>
  <conditionalFormatting sqref="P208:AA208 P210:AA210 P212:AA212">
    <cfRule type="expression" dxfId="7246" priority="600">
      <formula>P$1=""</formula>
    </cfRule>
  </conditionalFormatting>
  <conditionalFormatting sqref="P208:AA208 P210:AA210 P212:AA212">
    <cfRule type="expression" dxfId="7245" priority="599">
      <formula>P$1=""</formula>
    </cfRule>
  </conditionalFormatting>
  <conditionalFormatting sqref="P208:AA208 P210:AA210 P212:AA212">
    <cfRule type="expression" dxfId="7244" priority="598">
      <formula>P$1=""</formula>
    </cfRule>
  </conditionalFormatting>
  <conditionalFormatting sqref="P208:AA208 P210:AA210 P212:AA212">
    <cfRule type="expression" dxfId="7243" priority="597">
      <formula>P$1=""</formula>
    </cfRule>
  </conditionalFormatting>
  <conditionalFormatting sqref="P210:AA210 P212:AA212">
    <cfRule type="expression" dxfId="7242" priority="596">
      <formula>P$1=""</formula>
    </cfRule>
  </conditionalFormatting>
  <conditionalFormatting sqref="P208:AA208">
    <cfRule type="expression" dxfId="7241" priority="595">
      <formula>P$1=""</formula>
    </cfRule>
  </conditionalFormatting>
  <conditionalFormatting sqref="P210:AA210 P212:AA212">
    <cfRule type="expression" dxfId="7240" priority="594">
      <formula>P$1=""</formula>
    </cfRule>
  </conditionalFormatting>
  <conditionalFormatting sqref="P210:AA210 P212:AA212">
    <cfRule type="expression" dxfId="7239" priority="593">
      <formula>P$1=""</formula>
    </cfRule>
  </conditionalFormatting>
  <conditionalFormatting sqref="P212:AA212">
    <cfRule type="expression" dxfId="7238" priority="592">
      <formula>P$1=""</formula>
    </cfRule>
  </conditionalFormatting>
  <conditionalFormatting sqref="P212:AA212">
    <cfRule type="expression" dxfId="7237" priority="591">
      <formula>P$1=""</formula>
    </cfRule>
  </conditionalFormatting>
  <conditionalFormatting sqref="P212:AA212">
    <cfRule type="expression" dxfId="7236" priority="590">
      <formula>P$1=""</formula>
    </cfRule>
  </conditionalFormatting>
  <conditionalFormatting sqref="P212:AA212">
    <cfRule type="expression" dxfId="7235" priority="589">
      <formula>P$1=""</formula>
    </cfRule>
  </conditionalFormatting>
  <conditionalFormatting sqref="P206:AA206">
    <cfRule type="expression" dxfId="7234" priority="588">
      <formula>P$1=""</formula>
    </cfRule>
  </conditionalFormatting>
  <conditionalFormatting sqref="P206:AA206">
    <cfRule type="expression" dxfId="7233" priority="587">
      <formula>P$1=""</formula>
    </cfRule>
  </conditionalFormatting>
  <conditionalFormatting sqref="P206:AA206">
    <cfRule type="expression" dxfId="7232" priority="586">
      <formula>P$1=""</formula>
    </cfRule>
  </conditionalFormatting>
  <conditionalFormatting sqref="P206:AA206">
    <cfRule type="expression" dxfId="7231" priority="585">
      <formula>P$1=""</formula>
    </cfRule>
  </conditionalFormatting>
  <conditionalFormatting sqref="P206:AA206">
    <cfRule type="expression" dxfId="7230" priority="584">
      <formula>P$1=""</formula>
    </cfRule>
  </conditionalFormatting>
  <conditionalFormatting sqref="P206:AA206">
    <cfRule type="expression" dxfId="7229" priority="583">
      <formula>P$1=""</formula>
    </cfRule>
  </conditionalFormatting>
  <conditionalFormatting sqref="P206:AA206">
    <cfRule type="expression" dxfId="7228" priority="582">
      <formula>P$1=""</formula>
    </cfRule>
  </conditionalFormatting>
  <conditionalFormatting sqref="P210:AA210 P212:AA212">
    <cfRule type="expression" dxfId="7227" priority="581">
      <formula>P$1=""</formula>
    </cfRule>
  </conditionalFormatting>
  <conditionalFormatting sqref="P210:AA210 P212:AA212">
    <cfRule type="expression" dxfId="7226" priority="580">
      <formula>P$1=""</formula>
    </cfRule>
  </conditionalFormatting>
  <conditionalFormatting sqref="P210:AA210 P212:AA212">
    <cfRule type="expression" dxfId="7225" priority="579">
      <formula>P$1=""</formula>
    </cfRule>
  </conditionalFormatting>
  <conditionalFormatting sqref="P210:AA210 P212:AA212">
    <cfRule type="expression" dxfId="7224" priority="578">
      <formula>P$1=""</formula>
    </cfRule>
  </conditionalFormatting>
  <conditionalFormatting sqref="P212 P210 P208">
    <cfRule type="expression" dxfId="7223" priority="577">
      <formula>P$1=""</formula>
    </cfRule>
  </conditionalFormatting>
  <conditionalFormatting sqref="P212 P210 P208">
    <cfRule type="expression" dxfId="7222" priority="576">
      <formula>P$1=""</formula>
    </cfRule>
  </conditionalFormatting>
  <conditionalFormatting sqref="P212 P210 P208">
    <cfRule type="expression" dxfId="7221" priority="575">
      <formula>P$1=""</formula>
    </cfRule>
  </conditionalFormatting>
  <conditionalFormatting sqref="P236:AA236">
    <cfRule type="expression" dxfId="7220" priority="574">
      <formula>P$1=""</formula>
    </cfRule>
  </conditionalFormatting>
  <conditionalFormatting sqref="P238:AA238">
    <cfRule type="expression" dxfId="7219" priority="573">
      <formula>P$1=""</formula>
    </cfRule>
  </conditionalFormatting>
  <conditionalFormatting sqref="P240:AA240">
    <cfRule type="expression" dxfId="7218" priority="572">
      <formula>P$1=""</formula>
    </cfRule>
  </conditionalFormatting>
  <conditionalFormatting sqref="P242:AA242">
    <cfRule type="expression" dxfId="7217" priority="571">
      <formula>P$1=""</formula>
    </cfRule>
  </conditionalFormatting>
  <conditionalFormatting sqref="P238:AA238 P240:AA240 P242:AA242">
    <cfRule type="expression" dxfId="7216" priority="570">
      <formula>P$1=""</formula>
    </cfRule>
  </conditionalFormatting>
  <conditionalFormatting sqref="P238:AA238 P240:AA240 P242:AA242">
    <cfRule type="expression" dxfId="7215" priority="569">
      <formula>P$1=""</formula>
    </cfRule>
  </conditionalFormatting>
  <conditionalFormatting sqref="P238:AA238 P240:AA240 P242:AA242">
    <cfRule type="expression" dxfId="7214" priority="568">
      <formula>P$1=""</formula>
    </cfRule>
  </conditionalFormatting>
  <conditionalFormatting sqref="P238:AA238 P240:AA240 P242:AA242">
    <cfRule type="expression" dxfId="7213" priority="567">
      <formula>P$1=""</formula>
    </cfRule>
  </conditionalFormatting>
  <conditionalFormatting sqref="P238:AA238 P240:AA240 P242:AA242">
    <cfRule type="expression" dxfId="7212" priority="566">
      <formula>P$1=""</formula>
    </cfRule>
  </conditionalFormatting>
  <conditionalFormatting sqref="P240:AA240 P242:AA242">
    <cfRule type="expression" dxfId="7211" priority="565">
      <formula>P$1=""</formula>
    </cfRule>
  </conditionalFormatting>
  <conditionalFormatting sqref="P238:AA238">
    <cfRule type="expression" dxfId="7210" priority="564">
      <formula>P$1=""</formula>
    </cfRule>
  </conditionalFormatting>
  <conditionalFormatting sqref="P240:AA240 P242:AA242">
    <cfRule type="expression" dxfId="7209" priority="563">
      <formula>P$1=""</formula>
    </cfRule>
  </conditionalFormatting>
  <conditionalFormatting sqref="P240:AA240 P242:AA242">
    <cfRule type="expression" dxfId="7208" priority="562">
      <formula>P$1=""</formula>
    </cfRule>
  </conditionalFormatting>
  <conditionalFormatting sqref="P242:AA242">
    <cfRule type="expression" dxfId="7207" priority="561">
      <formula>P$1=""</formula>
    </cfRule>
  </conditionalFormatting>
  <conditionalFormatting sqref="P242:AA242">
    <cfRule type="expression" dxfId="7206" priority="560">
      <formula>P$1=""</formula>
    </cfRule>
  </conditionalFormatting>
  <conditionalFormatting sqref="P242:AA242">
    <cfRule type="expression" dxfId="7205" priority="559">
      <formula>P$1=""</formula>
    </cfRule>
  </conditionalFormatting>
  <conditionalFormatting sqref="P242:AA242">
    <cfRule type="expression" dxfId="7204" priority="558">
      <formula>P$1=""</formula>
    </cfRule>
  </conditionalFormatting>
  <conditionalFormatting sqref="P236:AA236">
    <cfRule type="expression" dxfId="7203" priority="557">
      <formula>P$1=""</formula>
    </cfRule>
  </conditionalFormatting>
  <conditionalFormatting sqref="P236:AA236">
    <cfRule type="expression" dxfId="7202" priority="556">
      <formula>P$1=""</formula>
    </cfRule>
  </conditionalFormatting>
  <conditionalFormatting sqref="P236:AA236">
    <cfRule type="expression" dxfId="7201" priority="555">
      <formula>P$1=""</formula>
    </cfRule>
  </conditionalFormatting>
  <conditionalFormatting sqref="P236:AA236">
    <cfRule type="expression" dxfId="7200" priority="554">
      <formula>P$1=""</formula>
    </cfRule>
  </conditionalFormatting>
  <conditionalFormatting sqref="P236:AA236">
    <cfRule type="expression" dxfId="7199" priority="553">
      <formula>P$1=""</formula>
    </cfRule>
  </conditionalFormatting>
  <conditionalFormatting sqref="P236:AA236">
    <cfRule type="expression" dxfId="7198" priority="552">
      <formula>P$1=""</formula>
    </cfRule>
  </conditionalFormatting>
  <conditionalFormatting sqref="P236:AA236">
    <cfRule type="expression" dxfId="7197" priority="551">
      <formula>P$1=""</formula>
    </cfRule>
  </conditionalFormatting>
  <conditionalFormatting sqref="P240:AA240 P242:AA242">
    <cfRule type="expression" dxfId="7196" priority="550">
      <formula>P$1=""</formula>
    </cfRule>
  </conditionalFormatting>
  <conditionalFormatting sqref="P240:AA240 P242:AA242">
    <cfRule type="expression" dxfId="7195" priority="549">
      <formula>P$1=""</formula>
    </cfRule>
  </conditionalFormatting>
  <conditionalFormatting sqref="P240:AA240 P242:AA242">
    <cfRule type="expression" dxfId="7194" priority="548">
      <formula>P$1=""</formula>
    </cfRule>
  </conditionalFormatting>
  <conditionalFormatting sqref="P240:AA240 P242:AA242">
    <cfRule type="expression" dxfId="7193" priority="547">
      <formula>P$1=""</formula>
    </cfRule>
  </conditionalFormatting>
  <conditionalFormatting sqref="P238:AA238 P240:AA240 P242:AA242">
    <cfRule type="expression" dxfId="7192" priority="546">
      <formula>P$1=""</formula>
    </cfRule>
  </conditionalFormatting>
  <conditionalFormatting sqref="P238:AA238 P240:AA240 P242:AA242">
    <cfRule type="expression" dxfId="7191" priority="545">
      <formula>P$1=""</formula>
    </cfRule>
  </conditionalFormatting>
  <conditionalFormatting sqref="P238:AA238 P240:AA240 P242:AA242">
    <cfRule type="expression" dxfId="7190" priority="544">
      <formula>P$1=""</formula>
    </cfRule>
  </conditionalFormatting>
  <conditionalFormatting sqref="P238:AA238 P240:AA240 P242:AA242">
    <cfRule type="expression" dxfId="7189" priority="543">
      <formula>P$1=""</formula>
    </cfRule>
  </conditionalFormatting>
  <conditionalFormatting sqref="P238:AA238 P240:AA240 P242:AA242">
    <cfRule type="expression" dxfId="7188" priority="542">
      <formula>P$1=""</formula>
    </cfRule>
  </conditionalFormatting>
  <conditionalFormatting sqref="P238:AA238 P240:AA240 P242:AA242">
    <cfRule type="expression" dxfId="7187" priority="541">
      <formula>P$1=""</formula>
    </cfRule>
  </conditionalFormatting>
  <conditionalFormatting sqref="P238:AA238 P240:AA240 P242:AA242">
    <cfRule type="expression" dxfId="7186" priority="540">
      <formula>P$1=""</formula>
    </cfRule>
  </conditionalFormatting>
  <conditionalFormatting sqref="P238:AA238 P240:AA240 P242:AA242">
    <cfRule type="expression" dxfId="7185" priority="539">
      <formula>P$1=""</formula>
    </cfRule>
  </conditionalFormatting>
  <conditionalFormatting sqref="Q238:AA238">
    <cfRule type="expression" dxfId="7184" priority="538">
      <formula>Q$1=""</formula>
    </cfRule>
  </conditionalFormatting>
  <conditionalFormatting sqref="Q238:AA238">
    <cfRule type="expression" dxfId="7183" priority="537">
      <formula>Q$1=""</formula>
    </cfRule>
  </conditionalFormatting>
  <conditionalFormatting sqref="Q238:AA238">
    <cfRule type="expression" dxfId="7182" priority="536">
      <formula>Q$1=""</formula>
    </cfRule>
  </conditionalFormatting>
  <conditionalFormatting sqref="Q238:AA238">
    <cfRule type="expression" dxfId="7181" priority="535">
      <formula>Q$1=""</formula>
    </cfRule>
  </conditionalFormatting>
  <conditionalFormatting sqref="Q238:AA238">
    <cfRule type="expression" dxfId="7180" priority="534">
      <formula>Q$1=""</formula>
    </cfRule>
  </conditionalFormatting>
  <conditionalFormatting sqref="Q238:AA238">
    <cfRule type="expression" dxfId="7179" priority="533">
      <formula>Q$1=""</formula>
    </cfRule>
  </conditionalFormatting>
  <conditionalFormatting sqref="Q238:AA238">
    <cfRule type="expression" dxfId="7178" priority="532">
      <formula>Q$1=""</formula>
    </cfRule>
  </conditionalFormatting>
  <conditionalFormatting sqref="Q238:AA238">
    <cfRule type="expression" dxfId="7177" priority="531">
      <formula>Q$1=""</formula>
    </cfRule>
  </conditionalFormatting>
  <conditionalFormatting sqref="Q240:AA240 Q242:AA242">
    <cfRule type="expression" dxfId="7176" priority="530">
      <formula>Q$1=""</formula>
    </cfRule>
  </conditionalFormatting>
  <conditionalFormatting sqref="Q240:AA240 Q242:AA242">
    <cfRule type="expression" dxfId="7175" priority="529">
      <formula>Q$1=""</formula>
    </cfRule>
  </conditionalFormatting>
  <conditionalFormatting sqref="Q240:AA240 Q242:AA242">
    <cfRule type="expression" dxfId="7174" priority="528">
      <formula>Q$1=""</formula>
    </cfRule>
  </conditionalFormatting>
  <conditionalFormatting sqref="Q240:AA240 Q242:AA242">
    <cfRule type="expression" dxfId="7173" priority="527">
      <formula>Q$1=""</formula>
    </cfRule>
  </conditionalFormatting>
  <conditionalFormatting sqref="Q240:AA240 Q242:AA242">
    <cfRule type="expression" dxfId="7172" priority="526">
      <formula>Q$1=""</formula>
    </cfRule>
  </conditionalFormatting>
  <conditionalFormatting sqref="Q240:AA240 Q242:AA242">
    <cfRule type="expression" dxfId="7171" priority="525">
      <formula>Q$1=""</formula>
    </cfRule>
  </conditionalFormatting>
  <conditionalFormatting sqref="Q240:AA240 Q242:AA242">
    <cfRule type="expression" dxfId="7170" priority="524">
      <formula>Q$1=""</formula>
    </cfRule>
  </conditionalFormatting>
  <conditionalFormatting sqref="Q240:AA240 Q242:AA242">
    <cfRule type="expression" dxfId="7169" priority="523">
      <formula>Q$1=""</formula>
    </cfRule>
  </conditionalFormatting>
  <conditionalFormatting sqref="Q240:AA240 Q242:AA242">
    <cfRule type="expression" dxfId="7168" priority="522">
      <formula>Q$1=""</formula>
    </cfRule>
  </conditionalFormatting>
  <conditionalFormatting sqref="Q240:AA240 Q242:AA242">
    <cfRule type="expression" dxfId="7167" priority="521">
      <formula>Q$1=""</formula>
    </cfRule>
  </conditionalFormatting>
  <conditionalFormatting sqref="P236:AA236 P240:AA240 P242:AA242">
    <cfRule type="expression" dxfId="7166" priority="520">
      <formula>P$1=""</formula>
    </cfRule>
  </conditionalFormatting>
  <conditionalFormatting sqref="P236:AA236">
    <cfRule type="expression" dxfId="7165" priority="519">
      <formula>P$1=""</formula>
    </cfRule>
  </conditionalFormatting>
  <conditionalFormatting sqref="P236:AA236">
    <cfRule type="expression" dxfId="7164" priority="518">
      <formula>P$1=""</formula>
    </cfRule>
  </conditionalFormatting>
  <conditionalFormatting sqref="P236:AA236">
    <cfRule type="expression" dxfId="7163" priority="517">
      <formula>P$1=""</formula>
    </cfRule>
  </conditionalFormatting>
  <conditionalFormatting sqref="P236:AA236">
    <cfRule type="expression" dxfId="7162" priority="516">
      <formula>P$1=""</formula>
    </cfRule>
  </conditionalFormatting>
  <conditionalFormatting sqref="P236:AA236">
    <cfRule type="expression" dxfId="7161" priority="515">
      <formula>P$1=""</formula>
    </cfRule>
  </conditionalFormatting>
  <conditionalFormatting sqref="P236:AA236 P240:AA240 P242:AA242">
    <cfRule type="expression" dxfId="7160" priority="514">
      <formula>P$1=""</formula>
    </cfRule>
  </conditionalFormatting>
  <conditionalFormatting sqref="P236:AA236">
    <cfRule type="expression" dxfId="7159" priority="513">
      <formula>P$1=""</formula>
    </cfRule>
  </conditionalFormatting>
  <conditionalFormatting sqref="P236:AA236">
    <cfRule type="expression" dxfId="7158" priority="512">
      <formula>P$1=""</formula>
    </cfRule>
  </conditionalFormatting>
  <conditionalFormatting sqref="P236:AA236">
    <cfRule type="expression" dxfId="7157" priority="511">
      <formula>P$1=""</formula>
    </cfRule>
  </conditionalFormatting>
  <conditionalFormatting sqref="P236:AA236">
    <cfRule type="expression" dxfId="7156" priority="510">
      <formula>P$1=""</formula>
    </cfRule>
  </conditionalFormatting>
  <conditionalFormatting sqref="P236:AA236">
    <cfRule type="expression" dxfId="7155" priority="509">
      <formula>P$1=""</formula>
    </cfRule>
  </conditionalFormatting>
  <conditionalFormatting sqref="P236:AA236">
    <cfRule type="expression" dxfId="7154" priority="508">
      <formula>P$1=""</formula>
    </cfRule>
  </conditionalFormatting>
  <conditionalFormatting sqref="P236:AA236">
    <cfRule type="expression" dxfId="7153" priority="507">
      <formula>P$1=""</formula>
    </cfRule>
  </conditionalFormatting>
  <conditionalFormatting sqref="P236:AA236">
    <cfRule type="expression" dxfId="7152" priority="506">
      <formula>P$1=""</formula>
    </cfRule>
  </conditionalFormatting>
  <conditionalFormatting sqref="P238:AA238 P240:AA240 P242:AA242">
    <cfRule type="expression" dxfId="7151" priority="505">
      <formula>P$1=""</formula>
    </cfRule>
  </conditionalFormatting>
  <conditionalFormatting sqref="P238:AA238 P240:AA240 P242:AA242">
    <cfRule type="expression" dxfId="7150" priority="504">
      <formula>P$1=""</formula>
    </cfRule>
  </conditionalFormatting>
  <conditionalFormatting sqref="P238:AA238 P240:AA240 P242:AA242">
    <cfRule type="expression" dxfId="7149" priority="503">
      <formula>P$1=""</formula>
    </cfRule>
  </conditionalFormatting>
  <conditionalFormatting sqref="P238:AA238 P240:AA240 P242:AA242">
    <cfRule type="expression" dxfId="7148" priority="502">
      <formula>P$1=""</formula>
    </cfRule>
  </conditionalFormatting>
  <conditionalFormatting sqref="P238:AA238 P240:AA240 P242:AA242">
    <cfRule type="expression" dxfId="7147" priority="501">
      <formula>P$1=""</formula>
    </cfRule>
  </conditionalFormatting>
  <conditionalFormatting sqref="P238:AA238 P240:AA240 P242:AA242">
    <cfRule type="expression" dxfId="7146" priority="500">
      <formula>P$1=""</formula>
    </cfRule>
  </conditionalFormatting>
  <conditionalFormatting sqref="P238:AA238 P240:AA240 P242:AA242">
    <cfRule type="expression" dxfId="7145" priority="499">
      <formula>P$1=""</formula>
    </cfRule>
  </conditionalFormatting>
  <conditionalFormatting sqref="P238:AA238 P240:AA240 P242:AA242">
    <cfRule type="expression" dxfId="7144" priority="498">
      <formula>P$1=""</formula>
    </cfRule>
  </conditionalFormatting>
  <conditionalFormatting sqref="P238:AA238">
    <cfRule type="expression" dxfId="7143" priority="497">
      <formula>P$1=""</formula>
    </cfRule>
  </conditionalFormatting>
  <conditionalFormatting sqref="P238:AA238 P240:AA240 P242:AA242">
    <cfRule type="expression" dxfId="7142" priority="496">
      <formula>P$1=""</formula>
    </cfRule>
  </conditionalFormatting>
  <conditionalFormatting sqref="P238:AA238 P240:AA240 P242:AA242">
    <cfRule type="expression" dxfId="7141" priority="495">
      <formula>P$1=""</formula>
    </cfRule>
  </conditionalFormatting>
  <conditionalFormatting sqref="P238:AA238 P240:AA240 P242:AA242">
    <cfRule type="expression" dxfId="7140" priority="494">
      <formula>P$1=""</formula>
    </cfRule>
  </conditionalFormatting>
  <conditionalFormatting sqref="P238:AA238 P240:AA240 P242:AA242">
    <cfRule type="expression" dxfId="7139" priority="493">
      <formula>P$1=""</formula>
    </cfRule>
  </conditionalFormatting>
  <conditionalFormatting sqref="P238:AA238 P240:AA240 P242:AA242">
    <cfRule type="expression" dxfId="7138" priority="492">
      <formula>P$1=""</formula>
    </cfRule>
  </conditionalFormatting>
  <conditionalFormatting sqref="P238:AA238">
    <cfRule type="expression" dxfId="7137" priority="491">
      <formula>P$1=""</formula>
    </cfRule>
  </conditionalFormatting>
  <conditionalFormatting sqref="P238:AA238 P240:AA240 P242:AA242">
    <cfRule type="expression" dxfId="7136" priority="490">
      <formula>P$1=""</formula>
    </cfRule>
  </conditionalFormatting>
  <conditionalFormatting sqref="P238:AA238 P240:AA240 P242:AA242">
    <cfRule type="expression" dxfId="7135" priority="489">
      <formula>P$1=""</formula>
    </cfRule>
  </conditionalFormatting>
  <conditionalFormatting sqref="P238:AA238 P240:AA240 P242:AA242">
    <cfRule type="expression" dxfId="7134" priority="488">
      <formula>P$1=""</formula>
    </cfRule>
  </conditionalFormatting>
  <conditionalFormatting sqref="P238:AA238 P240:AA240 P242:AA242">
    <cfRule type="expression" dxfId="7133" priority="487">
      <formula>P$1=""</formula>
    </cfRule>
  </conditionalFormatting>
  <conditionalFormatting sqref="P238:AA238 P240:AA240 P242:AA242">
    <cfRule type="expression" dxfId="7132" priority="486">
      <formula>P$1=""</formula>
    </cfRule>
  </conditionalFormatting>
  <conditionalFormatting sqref="P238:AA238 P240:AA240 P242:AA242">
    <cfRule type="expression" dxfId="7131" priority="485">
      <formula>P$1=""</formula>
    </cfRule>
  </conditionalFormatting>
  <conditionalFormatting sqref="P238:AA238 P240:AA240 P242:AA242">
    <cfRule type="expression" dxfId="7130" priority="484">
      <formula>P$1=""</formula>
    </cfRule>
  </conditionalFormatting>
  <conditionalFormatting sqref="P238:AA238 P240:AA240 P242:AA242">
    <cfRule type="expression" dxfId="7129" priority="483">
      <formula>P$1=""</formula>
    </cfRule>
  </conditionalFormatting>
  <conditionalFormatting sqref="P242:AA242 P240:AA240">
    <cfRule type="expression" dxfId="7128" priority="482">
      <formula>P$1=""</formula>
    </cfRule>
  </conditionalFormatting>
  <conditionalFormatting sqref="P242:AA242 P240:AA240">
    <cfRule type="expression" dxfId="7127" priority="481">
      <formula>P$1=""</formula>
    </cfRule>
  </conditionalFormatting>
  <conditionalFormatting sqref="Q242:AA242 Q240:AA240">
    <cfRule type="expression" dxfId="7126" priority="480">
      <formula>Q$1=""</formula>
    </cfRule>
  </conditionalFormatting>
  <conditionalFormatting sqref="Q242:AA242 Q240:AA240">
    <cfRule type="expression" dxfId="7125" priority="479">
      <formula>Q$1=""</formula>
    </cfRule>
  </conditionalFormatting>
  <conditionalFormatting sqref="Q242:AA242 Q240:AA240">
    <cfRule type="expression" dxfId="7124" priority="478">
      <formula>Q$1=""</formula>
    </cfRule>
  </conditionalFormatting>
  <conditionalFormatting sqref="Q242:AA242 Q240:AA240">
    <cfRule type="expression" dxfId="7123" priority="477">
      <formula>Q$1=""</formula>
    </cfRule>
  </conditionalFormatting>
  <conditionalFormatting sqref="Q242:AA242 Q240:AA240">
    <cfRule type="expression" dxfId="7122" priority="476">
      <formula>Q$1=""</formula>
    </cfRule>
  </conditionalFormatting>
  <conditionalFormatting sqref="Q242:AA242 Q240:AA240">
    <cfRule type="expression" dxfId="7121" priority="475">
      <formula>Q$1=""</formula>
    </cfRule>
  </conditionalFormatting>
  <conditionalFormatting sqref="Q242:AA242 Q240:AA240">
    <cfRule type="expression" dxfId="7120" priority="474">
      <formula>Q$1=""</formula>
    </cfRule>
  </conditionalFormatting>
  <conditionalFormatting sqref="Q242:AA242 Q240:AA240">
    <cfRule type="expression" dxfId="7119" priority="473">
      <formula>Q$1=""</formula>
    </cfRule>
  </conditionalFormatting>
  <conditionalFormatting sqref="P242:AA242 P240:AA240">
    <cfRule type="expression" dxfId="7118" priority="472">
      <formula>P$1=""</formula>
    </cfRule>
  </conditionalFormatting>
  <conditionalFormatting sqref="P242:AA242 P240:AA240">
    <cfRule type="expression" dxfId="7117" priority="471">
      <formula>P$1=""</formula>
    </cfRule>
  </conditionalFormatting>
  <conditionalFormatting sqref="P196:AA196">
    <cfRule type="expression" dxfId="7116" priority="470">
      <formula>P$1=""</formula>
    </cfRule>
  </conditionalFormatting>
  <conditionalFormatting sqref="P198:AA198">
    <cfRule type="expression" dxfId="7115" priority="469">
      <formula>P$1=""</formula>
    </cfRule>
  </conditionalFormatting>
  <conditionalFormatting sqref="P200:AA200">
    <cfRule type="expression" dxfId="7114" priority="468">
      <formula>P$1=""</formula>
    </cfRule>
  </conditionalFormatting>
  <conditionalFormatting sqref="P202:AA202">
    <cfRule type="expression" dxfId="7113" priority="467">
      <formula>P$1=""</formula>
    </cfRule>
  </conditionalFormatting>
  <conditionalFormatting sqref="P198:AA198 P200:AA200 P202:AA202">
    <cfRule type="expression" dxfId="7112" priority="466">
      <formula>P$1=""</formula>
    </cfRule>
  </conditionalFormatting>
  <conditionalFormatting sqref="P198:AA198 P200:AA200 P202:AA202">
    <cfRule type="expression" dxfId="7111" priority="465">
      <formula>P$1=""</formula>
    </cfRule>
  </conditionalFormatting>
  <conditionalFormatting sqref="P198:AA198 P200:AA200 P202:AA202">
    <cfRule type="expression" dxfId="7110" priority="464">
      <formula>P$1=""</formula>
    </cfRule>
  </conditionalFormatting>
  <conditionalFormatting sqref="P198:AA198 P200:AA200 P202:AA202">
    <cfRule type="expression" dxfId="7109" priority="463">
      <formula>P$1=""</formula>
    </cfRule>
  </conditionalFormatting>
  <conditionalFormatting sqref="P198:AA198 P200:AA200 P202:AA202">
    <cfRule type="expression" dxfId="7108" priority="462">
      <formula>P$1=""</formula>
    </cfRule>
  </conditionalFormatting>
  <conditionalFormatting sqref="P200:AA200 P202:AA202">
    <cfRule type="expression" dxfId="7107" priority="461">
      <formula>P$1=""</formula>
    </cfRule>
  </conditionalFormatting>
  <conditionalFormatting sqref="P198:AA198">
    <cfRule type="expression" dxfId="7106" priority="460">
      <formula>P$1=""</formula>
    </cfRule>
  </conditionalFormatting>
  <conditionalFormatting sqref="P200:AA200 P202:AA202">
    <cfRule type="expression" dxfId="7105" priority="459">
      <formula>P$1=""</formula>
    </cfRule>
  </conditionalFormatting>
  <conditionalFormatting sqref="P200:AA200 P202:AA202">
    <cfRule type="expression" dxfId="7104" priority="458">
      <formula>P$1=""</formula>
    </cfRule>
  </conditionalFormatting>
  <conditionalFormatting sqref="P202:AA202">
    <cfRule type="expression" dxfId="7103" priority="457">
      <formula>P$1=""</formula>
    </cfRule>
  </conditionalFormatting>
  <conditionalFormatting sqref="P202:AA202">
    <cfRule type="expression" dxfId="7102" priority="456">
      <formula>P$1=""</formula>
    </cfRule>
  </conditionalFormatting>
  <conditionalFormatting sqref="P202:AA202">
    <cfRule type="expression" dxfId="7101" priority="455">
      <formula>P$1=""</formula>
    </cfRule>
  </conditionalFormatting>
  <conditionalFormatting sqref="P202:AA202">
    <cfRule type="expression" dxfId="7100" priority="454">
      <formula>P$1=""</formula>
    </cfRule>
  </conditionalFormatting>
  <conditionalFormatting sqref="P196:AA196">
    <cfRule type="expression" dxfId="7099" priority="453">
      <formula>P$1=""</formula>
    </cfRule>
  </conditionalFormatting>
  <conditionalFormatting sqref="P196:AA196">
    <cfRule type="expression" dxfId="7098" priority="452">
      <formula>P$1=""</formula>
    </cfRule>
  </conditionalFormatting>
  <conditionalFormatting sqref="P196:AA196">
    <cfRule type="expression" dxfId="7097" priority="451">
      <formula>P$1=""</formula>
    </cfRule>
  </conditionalFormatting>
  <conditionalFormatting sqref="P196:AA196">
    <cfRule type="expression" dxfId="7096" priority="450">
      <formula>P$1=""</formula>
    </cfRule>
  </conditionalFormatting>
  <conditionalFormatting sqref="P196:AA196">
    <cfRule type="expression" dxfId="7095" priority="449">
      <formula>P$1=""</formula>
    </cfRule>
  </conditionalFormatting>
  <conditionalFormatting sqref="P196:AA196">
    <cfRule type="expression" dxfId="7094" priority="448">
      <formula>P$1=""</formula>
    </cfRule>
  </conditionalFormatting>
  <conditionalFormatting sqref="P196:AA196">
    <cfRule type="expression" dxfId="7093" priority="447">
      <formula>P$1=""</formula>
    </cfRule>
  </conditionalFormatting>
  <conditionalFormatting sqref="P200:AA200 P202:AA202">
    <cfRule type="expression" dxfId="7092" priority="446">
      <formula>P$1=""</formula>
    </cfRule>
  </conditionalFormatting>
  <conditionalFormatting sqref="P200:AA200 P202:AA202">
    <cfRule type="expression" dxfId="7091" priority="445">
      <formula>P$1=""</formula>
    </cfRule>
  </conditionalFormatting>
  <conditionalFormatting sqref="P200:AA200 P202:AA202">
    <cfRule type="expression" dxfId="7090" priority="444">
      <formula>P$1=""</formula>
    </cfRule>
  </conditionalFormatting>
  <conditionalFormatting sqref="P200:AA200 P202:AA202">
    <cfRule type="expression" dxfId="7089" priority="443">
      <formula>P$1=""</formula>
    </cfRule>
  </conditionalFormatting>
  <conditionalFormatting sqref="P198:AA198 P200:AA200 P202:AA202">
    <cfRule type="expression" dxfId="7088" priority="442">
      <formula>P$1=""</formula>
    </cfRule>
  </conditionalFormatting>
  <conditionalFormatting sqref="P198:AA198 P200:AA200 P202:AA202">
    <cfRule type="expression" dxfId="7087" priority="441">
      <formula>P$1=""</formula>
    </cfRule>
  </conditionalFormatting>
  <conditionalFormatting sqref="P198:AA198 P200:AA200 P202:AA202">
    <cfRule type="expression" dxfId="7086" priority="440">
      <formula>P$1=""</formula>
    </cfRule>
  </conditionalFormatting>
  <conditionalFormatting sqref="P198:AA198 P200:AA200 P202:AA202">
    <cfRule type="expression" dxfId="7085" priority="439">
      <formula>P$1=""</formula>
    </cfRule>
  </conditionalFormatting>
  <conditionalFormatting sqref="P198:AA198 P200:AA200 P202:AA202">
    <cfRule type="expression" dxfId="7084" priority="438">
      <formula>P$1=""</formula>
    </cfRule>
  </conditionalFormatting>
  <conditionalFormatting sqref="P198:AA198 P200:AA200 P202:AA202">
    <cfRule type="expression" dxfId="7083" priority="437">
      <formula>P$1=""</formula>
    </cfRule>
  </conditionalFormatting>
  <conditionalFormatting sqref="P198:AA198 P200:AA200 P202:AA202">
    <cfRule type="expression" dxfId="7082" priority="436">
      <formula>P$1=""</formula>
    </cfRule>
  </conditionalFormatting>
  <conditionalFormatting sqref="P198:AA198 P200:AA200 P202:AA202">
    <cfRule type="expression" dxfId="7081" priority="435">
      <formula>P$1=""</formula>
    </cfRule>
  </conditionalFormatting>
  <conditionalFormatting sqref="Q198:AA198">
    <cfRule type="expression" dxfId="7080" priority="434">
      <formula>Q$1=""</formula>
    </cfRule>
  </conditionalFormatting>
  <conditionalFormatting sqref="Q198:AA198">
    <cfRule type="expression" dxfId="7079" priority="433">
      <formula>Q$1=""</formula>
    </cfRule>
  </conditionalFormatting>
  <conditionalFormatting sqref="Q198:AA198">
    <cfRule type="expression" dxfId="7078" priority="432">
      <formula>Q$1=""</formula>
    </cfRule>
  </conditionalFormatting>
  <conditionalFormatting sqref="Q198:AA198">
    <cfRule type="expression" dxfId="7077" priority="431">
      <formula>Q$1=""</formula>
    </cfRule>
  </conditionalFormatting>
  <conditionalFormatting sqref="Q198:AA198">
    <cfRule type="expression" dxfId="7076" priority="430">
      <formula>Q$1=""</formula>
    </cfRule>
  </conditionalFormatting>
  <conditionalFormatting sqref="Q198:AA198">
    <cfRule type="expression" dxfId="7075" priority="429">
      <formula>Q$1=""</formula>
    </cfRule>
  </conditionalFormatting>
  <conditionalFormatting sqref="Q198:AA198">
    <cfRule type="expression" dxfId="7074" priority="428">
      <formula>Q$1=""</formula>
    </cfRule>
  </conditionalFormatting>
  <conditionalFormatting sqref="Q198:AA198">
    <cfRule type="expression" dxfId="7073" priority="427">
      <formula>Q$1=""</formula>
    </cfRule>
  </conditionalFormatting>
  <conditionalFormatting sqref="Q200:AA200 Q202:AA202">
    <cfRule type="expression" dxfId="7072" priority="426">
      <formula>Q$1=""</formula>
    </cfRule>
  </conditionalFormatting>
  <conditionalFormatting sqref="Q200:AA200 Q202:AA202">
    <cfRule type="expression" dxfId="7071" priority="425">
      <formula>Q$1=""</formula>
    </cfRule>
  </conditionalFormatting>
  <conditionalFormatting sqref="Q200:AA200 Q202:AA202">
    <cfRule type="expression" dxfId="7070" priority="424">
      <formula>Q$1=""</formula>
    </cfRule>
  </conditionalFormatting>
  <conditionalFormatting sqref="Q200:AA200 Q202:AA202">
    <cfRule type="expression" dxfId="7069" priority="423">
      <formula>Q$1=""</formula>
    </cfRule>
  </conditionalFormatting>
  <conditionalFormatting sqref="Q200:AA200 Q202:AA202">
    <cfRule type="expression" dxfId="7068" priority="422">
      <formula>Q$1=""</formula>
    </cfRule>
  </conditionalFormatting>
  <conditionalFormatting sqref="Q200:AA200 Q202:AA202">
    <cfRule type="expression" dxfId="7067" priority="421">
      <formula>Q$1=""</formula>
    </cfRule>
  </conditionalFormatting>
  <conditionalFormatting sqref="Q200:AA200 Q202:AA202">
    <cfRule type="expression" dxfId="7066" priority="420">
      <formula>Q$1=""</formula>
    </cfRule>
  </conditionalFormatting>
  <conditionalFormatting sqref="Q200:AA200 Q202:AA202">
    <cfRule type="expression" dxfId="7065" priority="419">
      <formula>Q$1=""</formula>
    </cfRule>
  </conditionalFormatting>
  <conditionalFormatting sqref="Q200:AA200 Q202:AA202">
    <cfRule type="expression" dxfId="7064" priority="418">
      <formula>Q$1=""</formula>
    </cfRule>
  </conditionalFormatting>
  <conditionalFormatting sqref="Q200:AA200 Q202:AA202">
    <cfRule type="expression" dxfId="7063" priority="417">
      <formula>Q$1=""</formula>
    </cfRule>
  </conditionalFormatting>
  <conditionalFormatting sqref="P196:AA196 P200:AA200 P202:AA202">
    <cfRule type="expression" dxfId="7062" priority="416">
      <formula>P$1=""</formula>
    </cfRule>
  </conditionalFormatting>
  <conditionalFormatting sqref="P196:AA196">
    <cfRule type="expression" dxfId="7061" priority="415">
      <formula>P$1=""</formula>
    </cfRule>
  </conditionalFormatting>
  <conditionalFormatting sqref="P196:AA196">
    <cfRule type="expression" dxfId="7060" priority="414">
      <formula>P$1=""</formula>
    </cfRule>
  </conditionalFormatting>
  <conditionalFormatting sqref="P196:AA196">
    <cfRule type="expression" dxfId="7059" priority="413">
      <formula>P$1=""</formula>
    </cfRule>
  </conditionalFormatting>
  <conditionalFormatting sqref="P196:AA196">
    <cfRule type="expression" dxfId="7058" priority="412">
      <formula>P$1=""</formula>
    </cfRule>
  </conditionalFormatting>
  <conditionalFormatting sqref="P196:AA196">
    <cfRule type="expression" dxfId="7057" priority="411">
      <formula>P$1=""</formula>
    </cfRule>
  </conditionalFormatting>
  <conditionalFormatting sqref="P196:AA196 P200:AA200 P202:AA202">
    <cfRule type="expression" dxfId="7056" priority="410">
      <formula>P$1=""</formula>
    </cfRule>
  </conditionalFormatting>
  <conditionalFormatting sqref="P196:AA196">
    <cfRule type="expression" dxfId="7055" priority="409">
      <formula>P$1=""</formula>
    </cfRule>
  </conditionalFormatting>
  <conditionalFormatting sqref="P196:AA196">
    <cfRule type="expression" dxfId="7054" priority="408">
      <formula>P$1=""</formula>
    </cfRule>
  </conditionalFormatting>
  <conditionalFormatting sqref="P196:AA196">
    <cfRule type="expression" dxfId="7053" priority="407">
      <formula>P$1=""</formula>
    </cfRule>
  </conditionalFormatting>
  <conditionalFormatting sqref="P196:AA196">
    <cfRule type="expression" dxfId="7052" priority="406">
      <formula>P$1=""</formula>
    </cfRule>
  </conditionalFormatting>
  <conditionalFormatting sqref="P196:AA196">
    <cfRule type="expression" dxfId="7051" priority="405">
      <formula>P$1=""</formula>
    </cfRule>
  </conditionalFormatting>
  <conditionalFormatting sqref="P196:AA196">
    <cfRule type="expression" dxfId="7050" priority="404">
      <formula>P$1=""</formula>
    </cfRule>
  </conditionalFormatting>
  <conditionalFormatting sqref="P196:AA196">
    <cfRule type="expression" dxfId="7049" priority="403">
      <formula>P$1=""</formula>
    </cfRule>
  </conditionalFormatting>
  <conditionalFormatting sqref="P196:AA196">
    <cfRule type="expression" dxfId="7048" priority="402">
      <formula>P$1=""</formula>
    </cfRule>
  </conditionalFormatting>
  <conditionalFormatting sqref="P198:AA198 P200:AA200 P202:AA202">
    <cfRule type="expression" dxfId="7047" priority="401">
      <formula>P$1=""</formula>
    </cfRule>
  </conditionalFormatting>
  <conditionalFormatting sqref="P198:AA198 P200:AA200 P202:AA202">
    <cfRule type="expression" dxfId="7046" priority="400">
      <formula>P$1=""</formula>
    </cfRule>
  </conditionalFormatting>
  <conditionalFormatting sqref="P198:AA198 P200:AA200 P202:AA202">
    <cfRule type="expression" dxfId="7045" priority="399">
      <formula>P$1=""</formula>
    </cfRule>
  </conditionalFormatting>
  <conditionalFormatting sqref="P198:AA198 P200:AA200 P202:AA202">
    <cfRule type="expression" dxfId="7044" priority="398">
      <formula>P$1=""</formula>
    </cfRule>
  </conditionalFormatting>
  <conditionalFormatting sqref="P198:AA198 P200:AA200 P202:AA202">
    <cfRule type="expression" dxfId="7043" priority="397">
      <formula>P$1=""</formula>
    </cfRule>
  </conditionalFormatting>
  <conditionalFormatting sqref="P198:AA198 P200:AA200 P202:AA202">
    <cfRule type="expression" dxfId="7042" priority="396">
      <formula>P$1=""</formula>
    </cfRule>
  </conditionalFormatting>
  <conditionalFormatting sqref="P198:AA198 P200:AA200 P202:AA202">
    <cfRule type="expression" dxfId="7041" priority="395">
      <formula>P$1=""</formula>
    </cfRule>
  </conditionalFormatting>
  <conditionalFormatting sqref="P198:AA198 P200:AA200 P202:AA202">
    <cfRule type="expression" dxfId="7040" priority="394">
      <formula>P$1=""</formula>
    </cfRule>
  </conditionalFormatting>
  <conditionalFormatting sqref="P198:AA198">
    <cfRule type="expression" dxfId="7039" priority="393">
      <formula>P$1=""</formula>
    </cfRule>
  </conditionalFormatting>
  <conditionalFormatting sqref="P198:AA198 P200:AA200 P202:AA202">
    <cfRule type="expression" dxfId="7038" priority="392">
      <formula>P$1=""</formula>
    </cfRule>
  </conditionalFormatting>
  <conditionalFormatting sqref="P198:AA198 P200:AA200 P202:AA202">
    <cfRule type="expression" dxfId="7037" priority="391">
      <formula>P$1=""</formula>
    </cfRule>
  </conditionalFormatting>
  <conditionalFormatting sqref="P198:AA198 P200:AA200 P202:AA202">
    <cfRule type="expression" dxfId="7036" priority="390">
      <formula>P$1=""</formula>
    </cfRule>
  </conditionalFormatting>
  <conditionalFormatting sqref="P198:AA198 P200:AA200 P202:AA202">
    <cfRule type="expression" dxfId="7035" priority="389">
      <formula>P$1=""</formula>
    </cfRule>
  </conditionalFormatting>
  <conditionalFormatting sqref="P198:AA198 P200:AA200 P202:AA202">
    <cfRule type="expression" dxfId="7034" priority="388">
      <formula>P$1=""</formula>
    </cfRule>
  </conditionalFormatting>
  <conditionalFormatting sqref="P198:AA198">
    <cfRule type="expression" dxfId="7033" priority="387">
      <formula>P$1=""</formula>
    </cfRule>
  </conditionalFormatting>
  <conditionalFormatting sqref="P198:AA198 P200:AA200 P202:AA202">
    <cfRule type="expression" dxfId="7032" priority="386">
      <formula>P$1=""</formula>
    </cfRule>
  </conditionalFormatting>
  <conditionalFormatting sqref="P198:AA198 P200:AA200 P202:AA202">
    <cfRule type="expression" dxfId="7031" priority="385">
      <formula>P$1=""</formula>
    </cfRule>
  </conditionalFormatting>
  <conditionalFormatting sqref="P198:AA198 P200:AA200 P202:AA202">
    <cfRule type="expression" dxfId="7030" priority="384">
      <formula>P$1=""</formula>
    </cfRule>
  </conditionalFormatting>
  <conditionalFormatting sqref="P198:AA198 P200:AA200 P202:AA202">
    <cfRule type="expression" dxfId="7029" priority="383">
      <formula>P$1=""</formula>
    </cfRule>
  </conditionalFormatting>
  <conditionalFormatting sqref="P198:AA198 P200:AA200 P202:AA202">
    <cfRule type="expression" dxfId="7028" priority="382">
      <formula>P$1=""</formula>
    </cfRule>
  </conditionalFormatting>
  <conditionalFormatting sqref="P198:AA198 P200:AA200 P202:AA202">
    <cfRule type="expression" dxfId="7027" priority="381">
      <formula>P$1=""</formula>
    </cfRule>
  </conditionalFormatting>
  <conditionalFormatting sqref="P198:AA198 P200:AA200 P202:AA202">
    <cfRule type="expression" dxfId="7026" priority="380">
      <formula>P$1=""</formula>
    </cfRule>
  </conditionalFormatting>
  <conditionalFormatting sqref="P198:AA198 P200:AA200 P202:AA202">
    <cfRule type="expression" dxfId="7025" priority="379">
      <formula>P$1=""</formula>
    </cfRule>
  </conditionalFormatting>
  <conditionalFormatting sqref="P202:AA202 P200:AA200">
    <cfRule type="expression" dxfId="7024" priority="378">
      <formula>P$1=""</formula>
    </cfRule>
  </conditionalFormatting>
  <conditionalFormatting sqref="P202:AA202 P200:AA200">
    <cfRule type="expression" dxfId="7023" priority="377">
      <formula>P$1=""</formula>
    </cfRule>
  </conditionalFormatting>
  <conditionalFormatting sqref="Q202:AA202 Q200:AA200">
    <cfRule type="expression" dxfId="7022" priority="376">
      <formula>Q$1=""</formula>
    </cfRule>
  </conditionalFormatting>
  <conditionalFormatting sqref="Q202:AA202 Q200:AA200">
    <cfRule type="expression" dxfId="7021" priority="375">
      <formula>Q$1=""</formula>
    </cfRule>
  </conditionalFormatting>
  <conditionalFormatting sqref="Q202:AA202 Q200:AA200">
    <cfRule type="expression" dxfId="7020" priority="374">
      <formula>Q$1=""</formula>
    </cfRule>
  </conditionalFormatting>
  <conditionalFormatting sqref="Q202:AA202 Q200:AA200">
    <cfRule type="expression" dxfId="7019" priority="373">
      <formula>Q$1=""</formula>
    </cfRule>
  </conditionalFormatting>
  <conditionalFormatting sqref="Q202:AA202 Q200:AA200">
    <cfRule type="expression" dxfId="7018" priority="372">
      <formula>Q$1=""</formula>
    </cfRule>
  </conditionalFormatting>
  <conditionalFormatting sqref="Q202:AA202 Q200:AA200">
    <cfRule type="expression" dxfId="7017" priority="371">
      <formula>Q$1=""</formula>
    </cfRule>
  </conditionalFormatting>
  <conditionalFormatting sqref="Q202:AA202 Q200:AA200">
    <cfRule type="expression" dxfId="7016" priority="370">
      <formula>Q$1=""</formula>
    </cfRule>
  </conditionalFormatting>
  <conditionalFormatting sqref="Q202:AA202 Q200:AA200">
    <cfRule type="expression" dxfId="7015" priority="369">
      <formula>Q$1=""</formula>
    </cfRule>
  </conditionalFormatting>
  <conditionalFormatting sqref="P202:AA202 P200:AA200">
    <cfRule type="expression" dxfId="7014" priority="368">
      <formula>P$1=""</formula>
    </cfRule>
  </conditionalFormatting>
  <conditionalFormatting sqref="P202:AA202 P200:AA200">
    <cfRule type="expression" dxfId="7013" priority="367">
      <formula>P$1=""</formula>
    </cfRule>
  </conditionalFormatting>
  <conditionalFormatting sqref="P202:AA202 P200:AA200 P198:AA198">
    <cfRule type="expression" dxfId="7012" priority="366">
      <formula>P$1=""</formula>
    </cfRule>
  </conditionalFormatting>
  <conditionalFormatting sqref="P202:AA202 P200:AA200 P198:AA198">
    <cfRule type="expression" dxfId="7011" priority="365">
      <formula>P$1=""</formula>
    </cfRule>
  </conditionalFormatting>
  <conditionalFormatting sqref="P202:AA202 P200:AA200 P198:AA198">
    <cfRule type="expression" dxfId="7010" priority="364">
      <formula>P$1=""</formula>
    </cfRule>
  </conditionalFormatting>
  <conditionalFormatting sqref="P202:AA202 P200:AA200 P198:AA198">
    <cfRule type="expression" dxfId="7009" priority="363">
      <formula>P$1=""</formula>
    </cfRule>
  </conditionalFormatting>
  <conditionalFormatting sqref="P202:AA202 P200:AA200 P198:AA198">
    <cfRule type="expression" dxfId="7008" priority="362">
      <formula>P$1=""</formula>
    </cfRule>
  </conditionalFormatting>
  <conditionalFormatting sqref="P202:AA202 P200:AA200 P198:AA198">
    <cfRule type="expression" dxfId="7007" priority="361">
      <formula>P$1=""</formula>
    </cfRule>
  </conditionalFormatting>
  <conditionalFormatting sqref="P202:AA202 P200:AA200 P198:AA198">
    <cfRule type="expression" dxfId="7006" priority="360">
      <formula>P$1=""</formula>
    </cfRule>
  </conditionalFormatting>
  <conditionalFormatting sqref="P202:AA202 P200:AA200 P198:AA198">
    <cfRule type="expression" dxfId="7005" priority="359">
      <formula>P$1=""</formula>
    </cfRule>
  </conditionalFormatting>
  <conditionalFormatting sqref="P198:AA198">
    <cfRule type="expression" dxfId="7004" priority="358">
      <formula>P$1=""</formula>
    </cfRule>
  </conditionalFormatting>
  <conditionalFormatting sqref="P202:AA202 P200:AA200 P198:AA198">
    <cfRule type="expression" dxfId="7003" priority="357">
      <formula>P$1=""</formula>
    </cfRule>
  </conditionalFormatting>
  <conditionalFormatting sqref="P202:AA202 P200:AA200 P198:AA198">
    <cfRule type="expression" dxfId="7002" priority="356">
      <formula>P$1=""</formula>
    </cfRule>
  </conditionalFormatting>
  <conditionalFormatting sqref="P202:AA202 P200:AA200 P198:AA198">
    <cfRule type="expression" dxfId="7001" priority="355">
      <formula>P$1=""</formula>
    </cfRule>
  </conditionalFormatting>
  <conditionalFormatting sqref="P202:AA202 P200:AA200 P198:AA198">
    <cfRule type="expression" dxfId="7000" priority="354">
      <formula>P$1=""</formula>
    </cfRule>
  </conditionalFormatting>
  <conditionalFormatting sqref="P202:AA202 P200:AA200 P198:AA198">
    <cfRule type="expression" dxfId="6999" priority="353">
      <formula>P$1=""</formula>
    </cfRule>
  </conditionalFormatting>
  <conditionalFormatting sqref="P198:AA198">
    <cfRule type="expression" dxfId="6998" priority="352">
      <formula>P$1=""</formula>
    </cfRule>
  </conditionalFormatting>
  <conditionalFormatting sqref="P202:AA202 P200:AA200 P198:AA198">
    <cfRule type="expression" dxfId="6997" priority="351">
      <formula>P$1=""</formula>
    </cfRule>
  </conditionalFormatting>
  <conditionalFormatting sqref="P202:AA202 P200:AA200 P198:AA198">
    <cfRule type="expression" dxfId="6996" priority="350">
      <formula>P$1=""</formula>
    </cfRule>
  </conditionalFormatting>
  <conditionalFormatting sqref="P202:AA202 P200:AA200 P198:AA198">
    <cfRule type="expression" dxfId="6995" priority="349">
      <formula>P$1=""</formula>
    </cfRule>
  </conditionalFormatting>
  <conditionalFormatting sqref="P202:AA202 P200:AA200 P198:AA198">
    <cfRule type="expression" dxfId="6994" priority="348">
      <formula>P$1=""</formula>
    </cfRule>
  </conditionalFormatting>
  <conditionalFormatting sqref="P202:AA202 P200:AA200 P198:AA198">
    <cfRule type="expression" dxfId="6993" priority="347">
      <formula>P$1=""</formula>
    </cfRule>
  </conditionalFormatting>
  <conditionalFormatting sqref="P202:AA202 P200:AA200 P198:AA198">
    <cfRule type="expression" dxfId="6992" priority="346">
      <formula>P$1=""</formula>
    </cfRule>
  </conditionalFormatting>
  <conditionalFormatting sqref="P202:AA202 P200:AA200 P198:AA198">
    <cfRule type="expression" dxfId="6991" priority="345">
      <formula>P$1=""</formula>
    </cfRule>
  </conditionalFormatting>
  <conditionalFormatting sqref="P202:AA202 P200:AA200 P198:AA198">
    <cfRule type="expression" dxfId="6990" priority="344">
      <formula>P$1=""</formula>
    </cfRule>
  </conditionalFormatting>
  <conditionalFormatting sqref="P216:AA216">
    <cfRule type="expression" dxfId="6989" priority="343">
      <formula>P$1=""</formula>
    </cfRule>
  </conditionalFormatting>
  <conditionalFormatting sqref="P218:AA218">
    <cfRule type="expression" dxfId="6988" priority="342">
      <formula>P$1=""</formula>
    </cfRule>
  </conditionalFormatting>
  <conditionalFormatting sqref="P220:AA220">
    <cfRule type="expression" dxfId="6987" priority="341">
      <formula>P$1=""</formula>
    </cfRule>
  </conditionalFormatting>
  <conditionalFormatting sqref="P222:AA222">
    <cfRule type="expression" dxfId="6986" priority="340">
      <formula>P$1=""</formula>
    </cfRule>
  </conditionalFormatting>
  <conditionalFormatting sqref="P218:AA218 P220:AA220 P222:AA222">
    <cfRule type="expression" dxfId="6985" priority="339">
      <formula>P$1=""</formula>
    </cfRule>
  </conditionalFormatting>
  <conditionalFormatting sqref="P218:AA218 P220:AA220 P222:AA222">
    <cfRule type="expression" dxfId="6984" priority="338">
      <formula>P$1=""</formula>
    </cfRule>
  </conditionalFormatting>
  <conditionalFormatting sqref="P218:AA218 P220:AA220 P222:AA222">
    <cfRule type="expression" dxfId="6983" priority="337">
      <formula>P$1=""</formula>
    </cfRule>
  </conditionalFormatting>
  <conditionalFormatting sqref="P218:AA218 P220:AA220 P222:AA222">
    <cfRule type="expression" dxfId="6982" priority="336">
      <formula>P$1=""</formula>
    </cfRule>
  </conditionalFormatting>
  <conditionalFormatting sqref="P218:AA218 P220:AA220 P222:AA222">
    <cfRule type="expression" dxfId="6981" priority="335">
      <formula>P$1=""</formula>
    </cfRule>
  </conditionalFormatting>
  <conditionalFormatting sqref="P220:AA220 P222:AA222">
    <cfRule type="expression" dxfId="6980" priority="334">
      <formula>P$1=""</formula>
    </cfRule>
  </conditionalFormatting>
  <conditionalFormatting sqref="P218:AA218">
    <cfRule type="expression" dxfId="6979" priority="333">
      <formula>P$1=""</formula>
    </cfRule>
  </conditionalFormatting>
  <conditionalFormatting sqref="P220:AA220 P222:AA222">
    <cfRule type="expression" dxfId="6978" priority="332">
      <formula>P$1=""</formula>
    </cfRule>
  </conditionalFormatting>
  <conditionalFormatting sqref="P220:AA220 P222:AA222">
    <cfRule type="expression" dxfId="6977" priority="331">
      <formula>P$1=""</formula>
    </cfRule>
  </conditionalFormatting>
  <conditionalFormatting sqref="P222:AA222">
    <cfRule type="expression" dxfId="6976" priority="330">
      <formula>P$1=""</formula>
    </cfRule>
  </conditionalFormatting>
  <conditionalFormatting sqref="P222:AA222">
    <cfRule type="expression" dxfId="6975" priority="329">
      <formula>P$1=""</formula>
    </cfRule>
  </conditionalFormatting>
  <conditionalFormatting sqref="P222:AA222">
    <cfRule type="expression" dxfId="6974" priority="328">
      <formula>P$1=""</formula>
    </cfRule>
  </conditionalFormatting>
  <conditionalFormatting sqref="P222:AA222">
    <cfRule type="expression" dxfId="6973" priority="327">
      <formula>P$1=""</formula>
    </cfRule>
  </conditionalFormatting>
  <conditionalFormatting sqref="P216:AA216">
    <cfRule type="expression" dxfId="6972" priority="326">
      <formula>P$1=""</formula>
    </cfRule>
  </conditionalFormatting>
  <conditionalFormatting sqref="P216:AA216">
    <cfRule type="expression" dxfId="6971" priority="325">
      <formula>P$1=""</formula>
    </cfRule>
  </conditionalFormatting>
  <conditionalFormatting sqref="P216:AA216">
    <cfRule type="expression" dxfId="6970" priority="324">
      <formula>P$1=""</formula>
    </cfRule>
  </conditionalFormatting>
  <conditionalFormatting sqref="P216:AA216">
    <cfRule type="expression" dxfId="6969" priority="323">
      <formula>P$1=""</formula>
    </cfRule>
  </conditionalFormatting>
  <conditionalFormatting sqref="P216:AA216">
    <cfRule type="expression" dxfId="6968" priority="322">
      <formula>P$1=""</formula>
    </cfRule>
  </conditionalFormatting>
  <conditionalFormatting sqref="P216:AA216">
    <cfRule type="expression" dxfId="6967" priority="321">
      <formula>P$1=""</formula>
    </cfRule>
  </conditionalFormatting>
  <conditionalFormatting sqref="P216:AA216">
    <cfRule type="expression" dxfId="6966" priority="320">
      <formula>P$1=""</formula>
    </cfRule>
  </conditionalFormatting>
  <conditionalFormatting sqref="P220:AA220 P222:AA222">
    <cfRule type="expression" dxfId="6965" priority="319">
      <formula>P$1=""</formula>
    </cfRule>
  </conditionalFormatting>
  <conditionalFormatting sqref="P220:AA220 P222:AA222">
    <cfRule type="expression" dxfId="6964" priority="318">
      <formula>P$1=""</formula>
    </cfRule>
  </conditionalFormatting>
  <conditionalFormatting sqref="P220:AA220 P222:AA222">
    <cfRule type="expression" dxfId="6963" priority="317">
      <formula>P$1=""</formula>
    </cfRule>
  </conditionalFormatting>
  <conditionalFormatting sqref="P220:AA220 P222:AA222">
    <cfRule type="expression" dxfId="6962" priority="316">
      <formula>P$1=""</formula>
    </cfRule>
  </conditionalFormatting>
  <conditionalFormatting sqref="P222 P220 P218">
    <cfRule type="expression" dxfId="6961" priority="315">
      <formula>P$1=""</formula>
    </cfRule>
  </conditionalFormatting>
  <conditionalFormatting sqref="P222 P220 P218">
    <cfRule type="expression" dxfId="6960" priority="314">
      <formula>P$1=""</formula>
    </cfRule>
  </conditionalFormatting>
  <conditionalFormatting sqref="P222 P220 P218">
    <cfRule type="expression" dxfId="6959" priority="313">
      <formula>P$1=""</formula>
    </cfRule>
  </conditionalFormatting>
  <conditionalFormatting sqref="P226:AA226">
    <cfRule type="expression" dxfId="6958" priority="312">
      <formula>P$1=""</formula>
    </cfRule>
  </conditionalFormatting>
  <conditionalFormatting sqref="P228:AA228">
    <cfRule type="expression" dxfId="6957" priority="311">
      <formula>P$1=""</formula>
    </cfRule>
  </conditionalFormatting>
  <conditionalFormatting sqref="P230:AA230">
    <cfRule type="expression" dxfId="6956" priority="310">
      <formula>P$1=""</formula>
    </cfRule>
  </conditionalFormatting>
  <conditionalFormatting sqref="P232:AA232">
    <cfRule type="expression" dxfId="6955" priority="309">
      <formula>P$1=""</formula>
    </cfRule>
  </conditionalFormatting>
  <conditionalFormatting sqref="P228:AA228 P230:AA230 P232:AA232">
    <cfRule type="expression" dxfId="6954" priority="308">
      <formula>P$1=""</formula>
    </cfRule>
  </conditionalFormatting>
  <conditionalFormatting sqref="P228:AA228 P230:AA230 P232:AA232">
    <cfRule type="expression" dxfId="6953" priority="307">
      <formula>P$1=""</formula>
    </cfRule>
  </conditionalFormatting>
  <conditionalFormatting sqref="P228:AA228 P230:AA230 P232:AA232">
    <cfRule type="expression" dxfId="6952" priority="306">
      <formula>P$1=""</formula>
    </cfRule>
  </conditionalFormatting>
  <conditionalFormatting sqref="P228:AA228 P230:AA230 P232:AA232">
    <cfRule type="expression" dxfId="6951" priority="305">
      <formula>P$1=""</formula>
    </cfRule>
  </conditionalFormatting>
  <conditionalFormatting sqref="P228:AA228 P230:AA230 P232:AA232">
    <cfRule type="expression" dxfId="6950" priority="304">
      <formula>P$1=""</formula>
    </cfRule>
  </conditionalFormatting>
  <conditionalFormatting sqref="P230:AA230 P232:AA232">
    <cfRule type="expression" dxfId="6949" priority="303">
      <formula>P$1=""</formula>
    </cfRule>
  </conditionalFormatting>
  <conditionalFormatting sqref="P228:AA228">
    <cfRule type="expression" dxfId="6948" priority="302">
      <formula>P$1=""</formula>
    </cfRule>
  </conditionalFormatting>
  <conditionalFormatting sqref="P230:AA230 P232:AA232">
    <cfRule type="expression" dxfId="6947" priority="301">
      <formula>P$1=""</formula>
    </cfRule>
  </conditionalFormatting>
  <conditionalFormatting sqref="P230:AA230 P232:AA232">
    <cfRule type="expression" dxfId="6946" priority="300">
      <formula>P$1=""</formula>
    </cfRule>
  </conditionalFormatting>
  <conditionalFormatting sqref="P232:AA232">
    <cfRule type="expression" dxfId="6945" priority="299">
      <formula>P$1=""</formula>
    </cfRule>
  </conditionalFormatting>
  <conditionalFormatting sqref="P232:AA232">
    <cfRule type="expression" dxfId="6944" priority="298">
      <formula>P$1=""</formula>
    </cfRule>
  </conditionalFormatting>
  <conditionalFormatting sqref="P232:AA232">
    <cfRule type="expression" dxfId="6943" priority="297">
      <formula>P$1=""</formula>
    </cfRule>
  </conditionalFormatting>
  <conditionalFormatting sqref="P232:AA232">
    <cfRule type="expression" dxfId="6942" priority="296">
      <formula>P$1=""</formula>
    </cfRule>
  </conditionalFormatting>
  <conditionalFormatting sqref="P226:AA226">
    <cfRule type="expression" dxfId="6941" priority="295">
      <formula>P$1=""</formula>
    </cfRule>
  </conditionalFormatting>
  <conditionalFormatting sqref="P226:AA226">
    <cfRule type="expression" dxfId="6940" priority="294">
      <formula>P$1=""</formula>
    </cfRule>
  </conditionalFormatting>
  <conditionalFormatting sqref="P226:AA226">
    <cfRule type="expression" dxfId="6939" priority="293">
      <formula>P$1=""</formula>
    </cfRule>
  </conditionalFormatting>
  <conditionalFormatting sqref="P226:AA226">
    <cfRule type="expression" dxfId="6938" priority="292">
      <formula>P$1=""</formula>
    </cfRule>
  </conditionalFormatting>
  <conditionalFormatting sqref="P226:AA226">
    <cfRule type="expression" dxfId="6937" priority="291">
      <formula>P$1=""</formula>
    </cfRule>
  </conditionalFormatting>
  <conditionalFormatting sqref="P226:AA226">
    <cfRule type="expression" dxfId="6936" priority="290">
      <formula>P$1=""</formula>
    </cfRule>
  </conditionalFormatting>
  <conditionalFormatting sqref="P226:AA226">
    <cfRule type="expression" dxfId="6935" priority="289">
      <formula>P$1=""</formula>
    </cfRule>
  </conditionalFormatting>
  <conditionalFormatting sqref="P230:AA230 P232:AA232">
    <cfRule type="expression" dxfId="6934" priority="288">
      <formula>P$1=""</formula>
    </cfRule>
  </conditionalFormatting>
  <conditionalFormatting sqref="P230:AA230 P232:AA232">
    <cfRule type="expression" dxfId="6933" priority="287">
      <formula>P$1=""</formula>
    </cfRule>
  </conditionalFormatting>
  <conditionalFormatting sqref="P230:AA230 P232:AA232">
    <cfRule type="expression" dxfId="6932" priority="286">
      <formula>P$1=""</formula>
    </cfRule>
  </conditionalFormatting>
  <conditionalFormatting sqref="P230:AA230 P232:AA232">
    <cfRule type="expression" dxfId="6931" priority="285">
      <formula>P$1=""</formula>
    </cfRule>
  </conditionalFormatting>
  <conditionalFormatting sqref="P232 P230 P228">
    <cfRule type="expression" dxfId="6930" priority="284">
      <formula>P$1=""</formula>
    </cfRule>
  </conditionalFormatting>
  <conditionalFormatting sqref="P232 P230 P228">
    <cfRule type="expression" dxfId="6929" priority="283">
      <formula>P$1=""</formula>
    </cfRule>
  </conditionalFormatting>
  <conditionalFormatting sqref="P232 P230 P228">
    <cfRule type="expression" dxfId="6928" priority="282">
      <formula>P$1=""</formula>
    </cfRule>
  </conditionalFormatting>
  <conditionalFormatting sqref="P238:AA238">
    <cfRule type="expression" dxfId="6927" priority="281">
      <formula>P$1=""</formula>
    </cfRule>
  </conditionalFormatting>
  <conditionalFormatting sqref="P238:AA238">
    <cfRule type="expression" dxfId="6926" priority="280">
      <formula>P$1=""</formula>
    </cfRule>
  </conditionalFormatting>
  <conditionalFormatting sqref="P238:AA238">
    <cfRule type="expression" dxfId="6925" priority="279">
      <formula>P$1=""</formula>
    </cfRule>
  </conditionalFormatting>
  <conditionalFormatting sqref="P238:AA238">
    <cfRule type="expression" dxfId="6924" priority="278">
      <formula>P$1=""</formula>
    </cfRule>
  </conditionalFormatting>
  <conditionalFormatting sqref="P238:AA238">
    <cfRule type="expression" dxfId="6923" priority="277">
      <formula>P$1=""</formula>
    </cfRule>
  </conditionalFormatting>
  <conditionalFormatting sqref="P238:AA238">
    <cfRule type="expression" dxfId="6922" priority="276">
      <formula>P$1=""</formula>
    </cfRule>
  </conditionalFormatting>
  <conditionalFormatting sqref="P238:AA238">
    <cfRule type="expression" dxfId="6921" priority="275">
      <formula>P$1=""</formula>
    </cfRule>
  </conditionalFormatting>
  <conditionalFormatting sqref="P238:AA238">
    <cfRule type="expression" dxfId="6920" priority="274">
      <formula>P$1=""</formula>
    </cfRule>
  </conditionalFormatting>
  <conditionalFormatting sqref="P238:AA238">
    <cfRule type="expression" dxfId="6919" priority="273">
      <formula>P$1=""</formula>
    </cfRule>
  </conditionalFormatting>
  <conditionalFormatting sqref="P238:AA238">
    <cfRule type="expression" dxfId="6918" priority="272">
      <formula>P$1=""</formula>
    </cfRule>
  </conditionalFormatting>
  <conditionalFormatting sqref="P238:AA238">
    <cfRule type="expression" dxfId="6917" priority="271">
      <formula>P$1=""</formula>
    </cfRule>
  </conditionalFormatting>
  <conditionalFormatting sqref="P238:AA238">
    <cfRule type="expression" dxfId="6916" priority="270">
      <formula>P$1=""</formula>
    </cfRule>
  </conditionalFormatting>
  <conditionalFormatting sqref="P238:AA238">
    <cfRule type="expression" dxfId="6915" priority="269">
      <formula>P$1=""</formula>
    </cfRule>
  </conditionalFormatting>
  <conditionalFormatting sqref="P238:AA238">
    <cfRule type="expression" dxfId="6914" priority="268">
      <formula>P$1=""</formula>
    </cfRule>
  </conditionalFormatting>
  <conditionalFormatting sqref="P238:AA238">
    <cfRule type="expression" dxfId="6913" priority="267">
      <formula>P$1=""</formula>
    </cfRule>
  </conditionalFormatting>
  <conditionalFormatting sqref="P238:AA238">
    <cfRule type="expression" dxfId="6912" priority="266">
      <formula>P$1=""</formula>
    </cfRule>
  </conditionalFormatting>
  <conditionalFormatting sqref="P238:AA238">
    <cfRule type="expression" dxfId="6911" priority="265">
      <formula>P$1=""</formula>
    </cfRule>
  </conditionalFormatting>
  <conditionalFormatting sqref="P238:AA238">
    <cfRule type="expression" dxfId="6910" priority="264">
      <formula>P$1=""</formula>
    </cfRule>
  </conditionalFormatting>
  <conditionalFormatting sqref="P238:AA238">
    <cfRule type="expression" dxfId="6909" priority="263">
      <formula>P$1=""</formula>
    </cfRule>
  </conditionalFormatting>
  <conditionalFormatting sqref="P238:AA238">
    <cfRule type="expression" dxfId="6908" priority="262">
      <formula>P$1=""</formula>
    </cfRule>
  </conditionalFormatting>
  <conditionalFormatting sqref="P238:AA238">
    <cfRule type="expression" dxfId="6907" priority="261">
      <formula>P$1=""</formula>
    </cfRule>
  </conditionalFormatting>
  <conditionalFormatting sqref="P238:AA238">
    <cfRule type="expression" dxfId="6906" priority="260">
      <formula>P$1=""</formula>
    </cfRule>
  </conditionalFormatting>
  <conditionalFormatting sqref="P238:AA238">
    <cfRule type="expression" dxfId="6905" priority="259">
      <formula>P$1=""</formula>
    </cfRule>
  </conditionalFormatting>
  <conditionalFormatting sqref="P240:AA240">
    <cfRule type="expression" dxfId="6904" priority="258">
      <formula>P$1=""</formula>
    </cfRule>
  </conditionalFormatting>
  <conditionalFormatting sqref="P240:AA240">
    <cfRule type="expression" dxfId="6903" priority="257">
      <formula>P$1=""</formula>
    </cfRule>
  </conditionalFormatting>
  <conditionalFormatting sqref="P240:AA240">
    <cfRule type="expression" dxfId="6902" priority="256">
      <formula>P$1=""</formula>
    </cfRule>
  </conditionalFormatting>
  <conditionalFormatting sqref="P240:AA240">
    <cfRule type="expression" dxfId="6901" priority="255">
      <formula>P$1=""</formula>
    </cfRule>
  </conditionalFormatting>
  <conditionalFormatting sqref="P240:AA240">
    <cfRule type="expression" dxfId="6900" priority="254">
      <formula>P$1=""</formula>
    </cfRule>
  </conditionalFormatting>
  <conditionalFormatting sqref="P240:AA240">
    <cfRule type="expression" dxfId="6899" priority="253">
      <formula>P$1=""</formula>
    </cfRule>
  </conditionalFormatting>
  <conditionalFormatting sqref="P240:AA240">
    <cfRule type="expression" dxfId="6898" priority="252">
      <formula>P$1=""</formula>
    </cfRule>
  </conditionalFormatting>
  <conditionalFormatting sqref="P240:AA240">
    <cfRule type="expression" dxfId="6897" priority="251">
      <formula>P$1=""</formula>
    </cfRule>
  </conditionalFormatting>
  <conditionalFormatting sqref="P240:AA240">
    <cfRule type="expression" dxfId="6896" priority="250">
      <formula>P$1=""</formula>
    </cfRule>
  </conditionalFormatting>
  <conditionalFormatting sqref="P240:AA240">
    <cfRule type="expression" dxfId="6895" priority="249">
      <formula>P$1=""</formula>
    </cfRule>
  </conditionalFormatting>
  <conditionalFormatting sqref="P240:AA240">
    <cfRule type="expression" dxfId="6894" priority="248">
      <formula>P$1=""</formula>
    </cfRule>
  </conditionalFormatting>
  <conditionalFormatting sqref="P240:AA240">
    <cfRule type="expression" dxfId="6893" priority="247">
      <formula>P$1=""</formula>
    </cfRule>
  </conditionalFormatting>
  <conditionalFormatting sqref="P240:AA240">
    <cfRule type="expression" dxfId="6892" priority="246">
      <formula>P$1=""</formula>
    </cfRule>
  </conditionalFormatting>
  <conditionalFormatting sqref="P240:AA240">
    <cfRule type="expression" dxfId="6891" priority="245">
      <formula>P$1=""</formula>
    </cfRule>
  </conditionalFormatting>
  <conditionalFormatting sqref="P240:AA240">
    <cfRule type="expression" dxfId="6890" priority="244">
      <formula>P$1=""</formula>
    </cfRule>
  </conditionalFormatting>
  <conditionalFormatting sqref="P240:AA240">
    <cfRule type="expression" dxfId="6889" priority="243">
      <formula>P$1=""</formula>
    </cfRule>
  </conditionalFormatting>
  <conditionalFormatting sqref="P240:AA240">
    <cfRule type="expression" dxfId="6888" priority="242">
      <formula>P$1=""</formula>
    </cfRule>
  </conditionalFormatting>
  <conditionalFormatting sqref="P240:AA240">
    <cfRule type="expression" dxfId="6887" priority="241">
      <formula>P$1=""</formula>
    </cfRule>
  </conditionalFormatting>
  <conditionalFormatting sqref="P240:AA240">
    <cfRule type="expression" dxfId="6886" priority="240">
      <formula>P$1=""</formula>
    </cfRule>
  </conditionalFormatting>
  <conditionalFormatting sqref="P240:AA240">
    <cfRule type="expression" dxfId="6885" priority="239">
      <formula>P$1=""</formula>
    </cfRule>
  </conditionalFormatting>
  <conditionalFormatting sqref="P240:AA240">
    <cfRule type="expression" dxfId="6884" priority="238">
      <formula>P$1=""</formula>
    </cfRule>
  </conditionalFormatting>
  <conditionalFormatting sqref="P242:AA242">
    <cfRule type="expression" dxfId="6883" priority="237">
      <formula>P$1=""</formula>
    </cfRule>
  </conditionalFormatting>
  <conditionalFormatting sqref="P242:AA242">
    <cfRule type="expression" dxfId="6882" priority="236">
      <formula>P$1=""</formula>
    </cfRule>
  </conditionalFormatting>
  <conditionalFormatting sqref="P242:AA242">
    <cfRule type="expression" dxfId="6881" priority="235">
      <formula>P$1=""</formula>
    </cfRule>
  </conditionalFormatting>
  <conditionalFormatting sqref="P242:AA242">
    <cfRule type="expression" dxfId="6880" priority="234">
      <formula>P$1=""</formula>
    </cfRule>
  </conditionalFormatting>
  <conditionalFormatting sqref="P242:AA242">
    <cfRule type="expression" dxfId="6879" priority="233">
      <formula>P$1=""</formula>
    </cfRule>
  </conditionalFormatting>
  <conditionalFormatting sqref="P242:AA242">
    <cfRule type="expression" dxfId="6878" priority="232">
      <formula>P$1=""</formula>
    </cfRule>
  </conditionalFormatting>
  <conditionalFormatting sqref="P242:AA242">
    <cfRule type="expression" dxfId="6877" priority="231">
      <formula>P$1=""</formula>
    </cfRule>
  </conditionalFormatting>
  <conditionalFormatting sqref="P242:AA242">
    <cfRule type="expression" dxfId="6876" priority="230">
      <formula>P$1=""</formula>
    </cfRule>
  </conditionalFormatting>
  <conditionalFormatting sqref="P242:AA242">
    <cfRule type="expression" dxfId="6875" priority="229">
      <formula>P$1=""</formula>
    </cfRule>
  </conditionalFormatting>
  <conditionalFormatting sqref="P242:AA242">
    <cfRule type="expression" dxfId="6874" priority="228">
      <formula>P$1=""</formula>
    </cfRule>
  </conditionalFormatting>
  <conditionalFormatting sqref="P242:AA242">
    <cfRule type="expression" dxfId="6873" priority="227">
      <formula>P$1=""</formula>
    </cfRule>
  </conditionalFormatting>
  <conditionalFormatting sqref="P242:AA242">
    <cfRule type="expression" dxfId="6872" priority="226">
      <formula>P$1=""</formula>
    </cfRule>
  </conditionalFormatting>
  <conditionalFormatting sqref="P242:AA242">
    <cfRule type="expression" dxfId="6871" priority="225">
      <formula>P$1=""</formula>
    </cfRule>
  </conditionalFormatting>
  <conditionalFormatting sqref="P242:AA242">
    <cfRule type="expression" dxfId="6870" priority="224">
      <formula>P$1=""</formula>
    </cfRule>
  </conditionalFormatting>
  <conditionalFormatting sqref="P242:AA242">
    <cfRule type="expression" dxfId="6869" priority="223">
      <formula>P$1=""</formula>
    </cfRule>
  </conditionalFormatting>
  <conditionalFormatting sqref="P242:AA242">
    <cfRule type="expression" dxfId="6868" priority="222">
      <formula>P$1=""</formula>
    </cfRule>
  </conditionalFormatting>
  <conditionalFormatting sqref="P242:AA242">
    <cfRule type="expression" dxfId="6867" priority="221">
      <formula>P$1=""</formula>
    </cfRule>
  </conditionalFormatting>
  <conditionalFormatting sqref="P242:AA242">
    <cfRule type="expression" dxfId="6866" priority="220">
      <formula>P$1=""</formula>
    </cfRule>
  </conditionalFormatting>
  <conditionalFormatting sqref="P242:AA242">
    <cfRule type="expression" dxfId="6865" priority="219">
      <formula>P$1=""</formula>
    </cfRule>
  </conditionalFormatting>
  <conditionalFormatting sqref="P242:AA242">
    <cfRule type="expression" dxfId="6864" priority="218">
      <formula>P$1=""</formula>
    </cfRule>
  </conditionalFormatting>
  <conditionalFormatting sqref="P242:AA242">
    <cfRule type="expression" dxfId="6863" priority="217">
      <formula>P$1=""</formula>
    </cfRule>
  </conditionalFormatting>
  <conditionalFormatting sqref="P246:AA246">
    <cfRule type="expression" dxfId="6862" priority="216">
      <formula>P$1=""</formula>
    </cfRule>
  </conditionalFormatting>
  <conditionalFormatting sqref="P248:AA248">
    <cfRule type="expression" dxfId="6861" priority="215">
      <formula>P$1=""</formula>
    </cfRule>
  </conditionalFormatting>
  <conditionalFormatting sqref="P250:AA250">
    <cfRule type="expression" dxfId="6860" priority="214">
      <formula>P$1=""</formula>
    </cfRule>
  </conditionalFormatting>
  <conditionalFormatting sqref="P252:AA252">
    <cfRule type="expression" dxfId="6859" priority="213">
      <formula>P$1=""</formula>
    </cfRule>
  </conditionalFormatting>
  <conditionalFormatting sqref="P248:AA248 P250:AA250 P252:AA252">
    <cfRule type="expression" dxfId="6858" priority="212">
      <formula>P$1=""</formula>
    </cfRule>
  </conditionalFormatting>
  <conditionalFormatting sqref="P248:AA248 P250:AA250 P252:AA252">
    <cfRule type="expression" dxfId="6857" priority="211">
      <formula>P$1=""</formula>
    </cfRule>
  </conditionalFormatting>
  <conditionalFormatting sqref="P248:AA248 P250:AA250 P252:AA252">
    <cfRule type="expression" dxfId="6856" priority="210">
      <formula>P$1=""</formula>
    </cfRule>
  </conditionalFormatting>
  <conditionalFormatting sqref="P248:AA248 P250:AA250 P252:AA252">
    <cfRule type="expression" dxfId="6855" priority="209">
      <formula>P$1=""</formula>
    </cfRule>
  </conditionalFormatting>
  <conditionalFormatting sqref="P248:AA248 P250:AA250 P252:AA252">
    <cfRule type="expression" dxfId="6854" priority="208">
      <formula>P$1=""</formula>
    </cfRule>
  </conditionalFormatting>
  <conditionalFormatting sqref="P250:AA250 P252:AA252">
    <cfRule type="expression" dxfId="6853" priority="207">
      <formula>P$1=""</formula>
    </cfRule>
  </conditionalFormatting>
  <conditionalFormatting sqref="P248:AA248">
    <cfRule type="expression" dxfId="6852" priority="206">
      <formula>P$1=""</formula>
    </cfRule>
  </conditionalFormatting>
  <conditionalFormatting sqref="P250:AA250 P252:AA252">
    <cfRule type="expression" dxfId="6851" priority="205">
      <formula>P$1=""</formula>
    </cfRule>
  </conditionalFormatting>
  <conditionalFormatting sqref="P250:AA250 P252:AA252">
    <cfRule type="expression" dxfId="6850" priority="204">
      <formula>P$1=""</formula>
    </cfRule>
  </conditionalFormatting>
  <conditionalFormatting sqref="P252:AA252">
    <cfRule type="expression" dxfId="6849" priority="203">
      <formula>P$1=""</formula>
    </cfRule>
  </conditionalFormatting>
  <conditionalFormatting sqref="P252:AA252">
    <cfRule type="expression" dxfId="6848" priority="202">
      <formula>P$1=""</formula>
    </cfRule>
  </conditionalFormatting>
  <conditionalFormatting sqref="P252:AA252">
    <cfRule type="expression" dxfId="6847" priority="201">
      <formula>P$1=""</formula>
    </cfRule>
  </conditionalFormatting>
  <conditionalFormatting sqref="P252:AA252">
    <cfRule type="expression" dxfId="6846" priority="200">
      <formula>P$1=""</formula>
    </cfRule>
  </conditionalFormatting>
  <conditionalFormatting sqref="P246:AA246">
    <cfRule type="expression" dxfId="6845" priority="199">
      <formula>P$1=""</formula>
    </cfRule>
  </conditionalFormatting>
  <conditionalFormatting sqref="P246:AA246">
    <cfRule type="expression" dxfId="6844" priority="198">
      <formula>P$1=""</formula>
    </cfRule>
  </conditionalFormatting>
  <conditionalFormatting sqref="P246:AA246">
    <cfRule type="expression" dxfId="6843" priority="197">
      <formula>P$1=""</formula>
    </cfRule>
  </conditionalFormatting>
  <conditionalFormatting sqref="P246:AA246">
    <cfRule type="expression" dxfId="6842" priority="196">
      <formula>P$1=""</formula>
    </cfRule>
  </conditionalFormatting>
  <conditionalFormatting sqref="P246:AA246">
    <cfRule type="expression" dxfId="6841" priority="195">
      <formula>P$1=""</formula>
    </cfRule>
  </conditionalFormatting>
  <conditionalFormatting sqref="P246:AA246">
    <cfRule type="expression" dxfId="6840" priority="194">
      <formula>P$1=""</formula>
    </cfRule>
  </conditionalFormatting>
  <conditionalFormatting sqref="P246:AA246">
    <cfRule type="expression" dxfId="6839" priority="193">
      <formula>P$1=""</formula>
    </cfRule>
  </conditionalFormatting>
  <conditionalFormatting sqref="P250:AA250 P252:AA252">
    <cfRule type="expression" dxfId="6838" priority="192">
      <formula>P$1=""</formula>
    </cfRule>
  </conditionalFormatting>
  <conditionalFormatting sqref="P250:AA250 P252:AA252">
    <cfRule type="expression" dxfId="6837" priority="191">
      <formula>P$1=""</formula>
    </cfRule>
  </conditionalFormatting>
  <conditionalFormatting sqref="P250:AA250 P252:AA252">
    <cfRule type="expression" dxfId="6836" priority="190">
      <formula>P$1=""</formula>
    </cfRule>
  </conditionalFormatting>
  <conditionalFormatting sqref="P250:AA250 P252:AA252">
    <cfRule type="expression" dxfId="6835" priority="189">
      <formula>P$1=""</formula>
    </cfRule>
  </conditionalFormatting>
  <conditionalFormatting sqref="P252 P250 P248">
    <cfRule type="expression" dxfId="6834" priority="188">
      <formula>P$1=""</formula>
    </cfRule>
  </conditionalFormatting>
  <conditionalFormatting sqref="P252 P250 P248">
    <cfRule type="expression" dxfId="6833" priority="187">
      <formula>P$1=""</formula>
    </cfRule>
  </conditionalFormatting>
  <conditionalFormatting sqref="P252 P250 P248">
    <cfRule type="expression" dxfId="6832" priority="186">
      <formula>P$1=""</formula>
    </cfRule>
  </conditionalFormatting>
  <conditionalFormatting sqref="C3:E6">
    <cfRule type="cellIs" dxfId="6831" priority="185" operator="equal">
      <formula>0</formula>
    </cfRule>
  </conditionalFormatting>
  <conditionalFormatting sqref="G5:G6">
    <cfRule type="cellIs" dxfId="6830" priority="184" operator="equal">
      <formula>0</formula>
    </cfRule>
  </conditionalFormatting>
  <conditionalFormatting sqref="A1:D1">
    <cfRule type="cellIs" dxfId="6829" priority="183" operator="equal">
      <formula>0</formula>
    </cfRule>
  </conditionalFormatting>
  <conditionalFormatting sqref="P256:AA256">
    <cfRule type="expression" dxfId="6828" priority="182">
      <formula>P$1=""</formula>
    </cfRule>
  </conditionalFormatting>
  <conditionalFormatting sqref="P258:AA258">
    <cfRule type="expression" dxfId="6827" priority="181">
      <formula>P$1=""</formula>
    </cfRule>
  </conditionalFormatting>
  <conditionalFormatting sqref="P260:AA260">
    <cfRule type="expression" dxfId="6826" priority="180">
      <formula>P$1=""</formula>
    </cfRule>
  </conditionalFormatting>
  <conditionalFormatting sqref="P262:AA262">
    <cfRule type="expression" dxfId="6825" priority="179">
      <formula>P$1=""</formula>
    </cfRule>
  </conditionalFormatting>
  <conditionalFormatting sqref="P258:AA258 P260:AA260 P262:AA262">
    <cfRule type="expression" dxfId="6824" priority="178">
      <formula>P$1=""</formula>
    </cfRule>
  </conditionalFormatting>
  <conditionalFormatting sqref="P258:AA258 P260:AA260 P262:AA262">
    <cfRule type="expression" dxfId="6823" priority="177">
      <formula>P$1=""</formula>
    </cfRule>
  </conditionalFormatting>
  <conditionalFormatting sqref="P258:AA258 P260:AA260 P262:AA262">
    <cfRule type="expression" dxfId="6822" priority="176">
      <formula>P$1=""</formula>
    </cfRule>
  </conditionalFormatting>
  <conditionalFormatting sqref="P258:AA258 P260:AA260 P262:AA262">
    <cfRule type="expression" dxfId="6821" priority="175">
      <formula>P$1=""</formula>
    </cfRule>
  </conditionalFormatting>
  <conditionalFormatting sqref="P258:AA258 P260:AA260 P262:AA262">
    <cfRule type="expression" dxfId="6820" priority="174">
      <formula>P$1=""</formula>
    </cfRule>
  </conditionalFormatting>
  <conditionalFormatting sqref="P260:AA260 P262:AA262">
    <cfRule type="expression" dxfId="6819" priority="173">
      <formula>P$1=""</formula>
    </cfRule>
  </conditionalFormatting>
  <conditionalFormatting sqref="P258:AA258">
    <cfRule type="expression" dxfId="6818" priority="172">
      <formula>P$1=""</formula>
    </cfRule>
  </conditionalFormatting>
  <conditionalFormatting sqref="P260:AA260 P262:AA262">
    <cfRule type="expression" dxfId="6817" priority="171">
      <formula>P$1=""</formula>
    </cfRule>
  </conditionalFormatting>
  <conditionalFormatting sqref="P260:AA260 P262:AA262">
    <cfRule type="expression" dxfId="6816" priority="170">
      <formula>P$1=""</formula>
    </cfRule>
  </conditionalFormatting>
  <conditionalFormatting sqref="P262:AA262">
    <cfRule type="expression" dxfId="6815" priority="169">
      <formula>P$1=""</formula>
    </cfRule>
  </conditionalFormatting>
  <conditionalFormatting sqref="P262:AA262">
    <cfRule type="expression" dxfId="6814" priority="168">
      <formula>P$1=""</formula>
    </cfRule>
  </conditionalFormatting>
  <conditionalFormatting sqref="P262:AA262">
    <cfRule type="expression" dxfId="6813" priority="167">
      <formula>P$1=""</formula>
    </cfRule>
  </conditionalFormatting>
  <conditionalFormatting sqref="P262:AA262">
    <cfRule type="expression" dxfId="6812" priority="166">
      <formula>P$1=""</formula>
    </cfRule>
  </conditionalFormatting>
  <conditionalFormatting sqref="P256:AA256">
    <cfRule type="expression" dxfId="6811" priority="165">
      <formula>P$1=""</formula>
    </cfRule>
  </conditionalFormatting>
  <conditionalFormatting sqref="P256:AA256">
    <cfRule type="expression" dxfId="6810" priority="164">
      <formula>P$1=""</formula>
    </cfRule>
  </conditionalFormatting>
  <conditionalFormatting sqref="P256:AA256">
    <cfRule type="expression" dxfId="6809" priority="163">
      <formula>P$1=""</formula>
    </cfRule>
  </conditionalFormatting>
  <conditionalFormatting sqref="P256:AA256">
    <cfRule type="expression" dxfId="6808" priority="162">
      <formula>P$1=""</formula>
    </cfRule>
  </conditionalFormatting>
  <conditionalFormatting sqref="P256:AA256">
    <cfRule type="expression" dxfId="6807" priority="161">
      <formula>P$1=""</formula>
    </cfRule>
  </conditionalFormatting>
  <conditionalFormatting sqref="P256:AA256">
    <cfRule type="expression" dxfId="6806" priority="160">
      <formula>P$1=""</formula>
    </cfRule>
  </conditionalFormatting>
  <conditionalFormatting sqref="P256:AA256">
    <cfRule type="expression" dxfId="6805" priority="159">
      <formula>P$1=""</formula>
    </cfRule>
  </conditionalFormatting>
  <conditionalFormatting sqref="P260:AA260 P262:AA262">
    <cfRule type="expression" dxfId="6804" priority="158">
      <formula>P$1=""</formula>
    </cfRule>
  </conditionalFormatting>
  <conditionalFormatting sqref="P260:AA260 P262:AA262">
    <cfRule type="expression" dxfId="6803" priority="157">
      <formula>P$1=""</formula>
    </cfRule>
  </conditionalFormatting>
  <conditionalFormatting sqref="P260:AA260 P262:AA262">
    <cfRule type="expression" dxfId="6802" priority="156">
      <formula>P$1=""</formula>
    </cfRule>
  </conditionalFormatting>
  <conditionalFormatting sqref="P260:AA260 P262:AA262">
    <cfRule type="expression" dxfId="6801" priority="155">
      <formula>P$1=""</formula>
    </cfRule>
  </conditionalFormatting>
  <conditionalFormatting sqref="P258:AA258 P260:AA260 P262:AA262">
    <cfRule type="expression" dxfId="6800" priority="154">
      <formula>P$1=""</formula>
    </cfRule>
  </conditionalFormatting>
  <conditionalFormatting sqref="P258:AA258 P260:AA260 P262:AA262">
    <cfRule type="expression" dxfId="6799" priority="153">
      <formula>P$1=""</formula>
    </cfRule>
  </conditionalFormatting>
  <conditionalFormatting sqref="P258:AA258 P260:AA260 P262:AA262">
    <cfRule type="expression" dxfId="6798" priority="152">
      <formula>P$1=""</formula>
    </cfRule>
  </conditionalFormatting>
  <conditionalFormatting sqref="P258:AA258 P260:AA260 P262:AA262">
    <cfRule type="expression" dxfId="6797" priority="151">
      <formula>P$1=""</formula>
    </cfRule>
  </conditionalFormatting>
  <conditionalFormatting sqref="P258:AA258 P260:AA260 P262:AA262">
    <cfRule type="expression" dxfId="6796" priority="150">
      <formula>P$1=""</formula>
    </cfRule>
  </conditionalFormatting>
  <conditionalFormatting sqref="P258:AA258 P260:AA260 P262:AA262">
    <cfRule type="expression" dxfId="6795" priority="149">
      <formula>P$1=""</formula>
    </cfRule>
  </conditionalFormatting>
  <conditionalFormatting sqref="P258:AA258 P260:AA260 P262:AA262">
    <cfRule type="expression" dxfId="6794" priority="148">
      <formula>P$1=""</formula>
    </cfRule>
  </conditionalFormatting>
  <conditionalFormatting sqref="P258:AA258 P260:AA260 P262:AA262">
    <cfRule type="expression" dxfId="6793" priority="147">
      <formula>P$1=""</formula>
    </cfRule>
  </conditionalFormatting>
  <conditionalFormatting sqref="Q258:AA258">
    <cfRule type="expression" dxfId="6792" priority="146">
      <formula>Q$1=""</formula>
    </cfRule>
  </conditionalFormatting>
  <conditionalFormatting sqref="Q258:AA258">
    <cfRule type="expression" dxfId="6791" priority="145">
      <formula>Q$1=""</formula>
    </cfRule>
  </conditionalFormatting>
  <conditionalFormatting sqref="Q258:AA258">
    <cfRule type="expression" dxfId="6790" priority="144">
      <formula>Q$1=""</formula>
    </cfRule>
  </conditionalFormatting>
  <conditionalFormatting sqref="Q258:AA258">
    <cfRule type="expression" dxfId="6789" priority="143">
      <formula>Q$1=""</formula>
    </cfRule>
  </conditionalFormatting>
  <conditionalFormatting sqref="Q258:AA258">
    <cfRule type="expression" dxfId="6788" priority="142">
      <formula>Q$1=""</formula>
    </cfRule>
  </conditionalFormatting>
  <conditionalFormatting sqref="Q258:AA258">
    <cfRule type="expression" dxfId="6787" priority="141">
      <formula>Q$1=""</formula>
    </cfRule>
  </conditionalFormatting>
  <conditionalFormatting sqref="Q258:AA258">
    <cfRule type="expression" dxfId="6786" priority="140">
      <formula>Q$1=""</formula>
    </cfRule>
  </conditionalFormatting>
  <conditionalFormatting sqref="Q258:AA258">
    <cfRule type="expression" dxfId="6785" priority="139">
      <formula>Q$1=""</formula>
    </cfRule>
  </conditionalFormatting>
  <conditionalFormatting sqref="Q260:AA260 Q262:AA262">
    <cfRule type="expression" dxfId="6784" priority="138">
      <formula>Q$1=""</formula>
    </cfRule>
  </conditionalFormatting>
  <conditionalFormatting sqref="Q260:AA260 Q262:AA262">
    <cfRule type="expression" dxfId="6783" priority="137">
      <formula>Q$1=""</formula>
    </cfRule>
  </conditionalFormatting>
  <conditionalFormatting sqref="Q260:AA260 Q262:AA262">
    <cfRule type="expression" dxfId="6782" priority="136">
      <formula>Q$1=""</formula>
    </cfRule>
  </conditionalFormatting>
  <conditionalFormatting sqref="Q260:AA260 Q262:AA262">
    <cfRule type="expression" dxfId="6781" priority="135">
      <formula>Q$1=""</formula>
    </cfRule>
  </conditionalFormatting>
  <conditionalFormatting sqref="Q260:AA260 Q262:AA262">
    <cfRule type="expression" dxfId="6780" priority="134">
      <formula>Q$1=""</formula>
    </cfRule>
  </conditionalFormatting>
  <conditionalFormatting sqref="Q260:AA260 Q262:AA262">
    <cfRule type="expression" dxfId="6779" priority="133">
      <formula>Q$1=""</formula>
    </cfRule>
  </conditionalFormatting>
  <conditionalFormatting sqref="Q260:AA260 Q262:AA262">
    <cfRule type="expression" dxfId="6778" priority="132">
      <formula>Q$1=""</formula>
    </cfRule>
  </conditionalFormatting>
  <conditionalFormatting sqref="Q260:AA260 Q262:AA262">
    <cfRule type="expression" dxfId="6777" priority="131">
      <formula>Q$1=""</formula>
    </cfRule>
  </conditionalFormatting>
  <conditionalFormatting sqref="Q260:AA260 Q262:AA262">
    <cfRule type="expression" dxfId="6776" priority="130">
      <formula>Q$1=""</formula>
    </cfRule>
  </conditionalFormatting>
  <conditionalFormatting sqref="Q260:AA260 Q262:AA262">
    <cfRule type="expression" dxfId="6775" priority="129">
      <formula>Q$1=""</formula>
    </cfRule>
  </conditionalFormatting>
  <conditionalFormatting sqref="P256:AA256 P260:AA260 P262:AA262">
    <cfRule type="expression" dxfId="6774" priority="128">
      <formula>P$1=""</formula>
    </cfRule>
  </conditionalFormatting>
  <conditionalFormatting sqref="P256:AA256">
    <cfRule type="expression" dxfId="6773" priority="127">
      <formula>P$1=""</formula>
    </cfRule>
  </conditionalFormatting>
  <conditionalFormatting sqref="P256:AA256">
    <cfRule type="expression" dxfId="6772" priority="126">
      <formula>P$1=""</formula>
    </cfRule>
  </conditionalFormatting>
  <conditionalFormatting sqref="P256:AA256">
    <cfRule type="expression" dxfId="6771" priority="125">
      <formula>P$1=""</formula>
    </cfRule>
  </conditionalFormatting>
  <conditionalFormatting sqref="P256:AA256">
    <cfRule type="expression" dxfId="6770" priority="124">
      <formula>P$1=""</formula>
    </cfRule>
  </conditionalFormatting>
  <conditionalFormatting sqref="P256:AA256">
    <cfRule type="expression" dxfId="6769" priority="123">
      <formula>P$1=""</formula>
    </cfRule>
  </conditionalFormatting>
  <conditionalFormatting sqref="P256:AA256 P260:AA260 P262:AA262">
    <cfRule type="expression" dxfId="6768" priority="122">
      <formula>P$1=""</formula>
    </cfRule>
  </conditionalFormatting>
  <conditionalFormatting sqref="P256:AA256">
    <cfRule type="expression" dxfId="6767" priority="121">
      <formula>P$1=""</formula>
    </cfRule>
  </conditionalFormatting>
  <conditionalFormatting sqref="P256:AA256">
    <cfRule type="expression" dxfId="6766" priority="120">
      <formula>P$1=""</formula>
    </cfRule>
  </conditionalFormatting>
  <conditionalFormatting sqref="P256:AA256">
    <cfRule type="expression" dxfId="6765" priority="119">
      <formula>P$1=""</formula>
    </cfRule>
  </conditionalFormatting>
  <conditionalFormatting sqref="P256:AA256">
    <cfRule type="expression" dxfId="6764" priority="118">
      <formula>P$1=""</formula>
    </cfRule>
  </conditionalFormatting>
  <conditionalFormatting sqref="P256:AA256">
    <cfRule type="expression" dxfId="6763" priority="117">
      <formula>P$1=""</formula>
    </cfRule>
  </conditionalFormatting>
  <conditionalFormatting sqref="P256:AA256">
    <cfRule type="expression" dxfId="6762" priority="116">
      <formula>P$1=""</formula>
    </cfRule>
  </conditionalFormatting>
  <conditionalFormatting sqref="P256:AA256">
    <cfRule type="expression" dxfId="6761" priority="115">
      <formula>P$1=""</formula>
    </cfRule>
  </conditionalFormatting>
  <conditionalFormatting sqref="P256:AA256">
    <cfRule type="expression" dxfId="6760" priority="114">
      <formula>P$1=""</formula>
    </cfRule>
  </conditionalFormatting>
  <conditionalFormatting sqref="P258:AA258 P260:AA260 P262:AA262">
    <cfRule type="expression" dxfId="6759" priority="113">
      <formula>P$1=""</formula>
    </cfRule>
  </conditionalFormatting>
  <conditionalFormatting sqref="P258:AA258 P260:AA260 P262:AA262">
    <cfRule type="expression" dxfId="6758" priority="112">
      <formula>P$1=""</formula>
    </cfRule>
  </conditionalFormatting>
  <conditionalFormatting sqref="P258:AA258 P260:AA260 P262:AA262">
    <cfRule type="expression" dxfId="6757" priority="111">
      <formula>P$1=""</formula>
    </cfRule>
  </conditionalFormatting>
  <conditionalFormatting sqref="P258:AA258 P260:AA260 P262:AA262">
    <cfRule type="expression" dxfId="6756" priority="110">
      <formula>P$1=""</formula>
    </cfRule>
  </conditionalFormatting>
  <conditionalFormatting sqref="P258:AA258 P260:AA260 P262:AA262">
    <cfRule type="expression" dxfId="6755" priority="109">
      <formula>P$1=""</formula>
    </cfRule>
  </conditionalFormatting>
  <conditionalFormatting sqref="P258:AA258 P260:AA260 P262:AA262">
    <cfRule type="expression" dxfId="6754" priority="108">
      <formula>P$1=""</formula>
    </cfRule>
  </conditionalFormatting>
  <conditionalFormatting sqref="P258:AA258 P260:AA260 P262:AA262">
    <cfRule type="expression" dxfId="6753" priority="107">
      <formula>P$1=""</formula>
    </cfRule>
  </conditionalFormatting>
  <conditionalFormatting sqref="P258:AA258 P260:AA260 P262:AA262">
    <cfRule type="expression" dxfId="6752" priority="106">
      <formula>P$1=""</formula>
    </cfRule>
  </conditionalFormatting>
  <conditionalFormatting sqref="P258:AA258">
    <cfRule type="expression" dxfId="6751" priority="105">
      <formula>P$1=""</formula>
    </cfRule>
  </conditionalFormatting>
  <conditionalFormatting sqref="P258:AA258 P260:AA260 P262:AA262">
    <cfRule type="expression" dxfId="6750" priority="104">
      <formula>P$1=""</formula>
    </cfRule>
  </conditionalFormatting>
  <conditionalFormatting sqref="P258:AA258 P260:AA260 P262:AA262">
    <cfRule type="expression" dxfId="6749" priority="103">
      <formula>P$1=""</formula>
    </cfRule>
  </conditionalFormatting>
  <conditionalFormatting sqref="P258:AA258 P260:AA260 P262:AA262">
    <cfRule type="expression" dxfId="6748" priority="102">
      <formula>P$1=""</formula>
    </cfRule>
  </conditionalFormatting>
  <conditionalFormatting sqref="P258:AA258 P260:AA260 P262:AA262">
    <cfRule type="expression" dxfId="6747" priority="101">
      <formula>P$1=""</formula>
    </cfRule>
  </conditionalFormatting>
  <conditionalFormatting sqref="P258:AA258 P260:AA260 P262:AA262">
    <cfRule type="expression" dxfId="6746" priority="100">
      <formula>P$1=""</formula>
    </cfRule>
  </conditionalFormatting>
  <conditionalFormatting sqref="P258:AA258">
    <cfRule type="expression" dxfId="6745" priority="99">
      <formula>P$1=""</formula>
    </cfRule>
  </conditionalFormatting>
  <conditionalFormatting sqref="P258:AA258 P260:AA260 P262:AA262">
    <cfRule type="expression" dxfId="6744" priority="98">
      <formula>P$1=""</formula>
    </cfRule>
  </conditionalFormatting>
  <conditionalFormatting sqref="P258:AA258 P260:AA260 P262:AA262">
    <cfRule type="expression" dxfId="6743" priority="97">
      <formula>P$1=""</formula>
    </cfRule>
  </conditionalFormatting>
  <conditionalFormatting sqref="P258:AA258 P260:AA260 P262:AA262">
    <cfRule type="expression" dxfId="6742" priority="96">
      <formula>P$1=""</formula>
    </cfRule>
  </conditionalFormatting>
  <conditionalFormatting sqref="P258:AA258 P260:AA260 P262:AA262">
    <cfRule type="expression" dxfId="6741" priority="95">
      <formula>P$1=""</formula>
    </cfRule>
  </conditionalFormatting>
  <conditionalFormatting sqref="P258:AA258 P260:AA260 P262:AA262">
    <cfRule type="expression" dxfId="6740" priority="94">
      <formula>P$1=""</formula>
    </cfRule>
  </conditionalFormatting>
  <conditionalFormatting sqref="P258:AA258 P260:AA260 P262:AA262">
    <cfRule type="expression" dxfId="6739" priority="93">
      <formula>P$1=""</formula>
    </cfRule>
  </conditionalFormatting>
  <conditionalFormatting sqref="P258:AA258 P260:AA260 P262:AA262">
    <cfRule type="expression" dxfId="6738" priority="92">
      <formula>P$1=""</formula>
    </cfRule>
  </conditionalFormatting>
  <conditionalFormatting sqref="P258:AA258 P260:AA260 P262:AA262">
    <cfRule type="expression" dxfId="6737" priority="91">
      <formula>P$1=""</formula>
    </cfRule>
  </conditionalFormatting>
  <conditionalFormatting sqref="P262:AA262 P260:AA260">
    <cfRule type="expression" dxfId="6736" priority="90">
      <formula>P$1=""</formula>
    </cfRule>
  </conditionalFormatting>
  <conditionalFormatting sqref="P262:AA262 P260:AA260">
    <cfRule type="expression" dxfId="6735" priority="89">
      <formula>P$1=""</formula>
    </cfRule>
  </conditionalFormatting>
  <conditionalFormatting sqref="Q262:AA262 Q260:AA260">
    <cfRule type="expression" dxfId="6734" priority="88">
      <formula>Q$1=""</formula>
    </cfRule>
  </conditionalFormatting>
  <conditionalFormatting sqref="Q262:AA262 Q260:AA260">
    <cfRule type="expression" dxfId="6733" priority="87">
      <formula>Q$1=""</formula>
    </cfRule>
  </conditionalFormatting>
  <conditionalFormatting sqref="Q262:AA262 Q260:AA260">
    <cfRule type="expression" dxfId="6732" priority="86">
      <formula>Q$1=""</formula>
    </cfRule>
  </conditionalFormatting>
  <conditionalFormatting sqref="Q262:AA262 Q260:AA260">
    <cfRule type="expression" dxfId="6731" priority="85">
      <formula>Q$1=""</formula>
    </cfRule>
  </conditionalFormatting>
  <conditionalFormatting sqref="Q262:AA262 Q260:AA260">
    <cfRule type="expression" dxfId="6730" priority="84">
      <formula>Q$1=""</formula>
    </cfRule>
  </conditionalFormatting>
  <conditionalFormatting sqref="Q262:AA262 Q260:AA260">
    <cfRule type="expression" dxfId="6729" priority="83">
      <formula>Q$1=""</formula>
    </cfRule>
  </conditionalFormatting>
  <conditionalFormatting sqref="Q262:AA262 Q260:AA260">
    <cfRule type="expression" dxfId="6728" priority="82">
      <formula>Q$1=""</formula>
    </cfRule>
  </conditionalFormatting>
  <conditionalFormatting sqref="Q262:AA262 Q260:AA260">
    <cfRule type="expression" dxfId="6727" priority="81">
      <formula>Q$1=""</formula>
    </cfRule>
  </conditionalFormatting>
  <conditionalFormatting sqref="P262:AA262 P260:AA260">
    <cfRule type="expression" dxfId="6726" priority="80">
      <formula>P$1=""</formula>
    </cfRule>
  </conditionalFormatting>
  <conditionalFormatting sqref="P262:AA262 P260:AA260">
    <cfRule type="expression" dxfId="6725" priority="79">
      <formula>P$1=""</formula>
    </cfRule>
  </conditionalFormatting>
  <conditionalFormatting sqref="P262 P260 P258">
    <cfRule type="expression" dxfId="6724" priority="78">
      <formula>P$1=""</formula>
    </cfRule>
  </conditionalFormatting>
  <conditionalFormatting sqref="P262 P260 P258">
    <cfRule type="expression" dxfId="6723" priority="77">
      <formula>P$1=""</formula>
    </cfRule>
  </conditionalFormatting>
  <conditionalFormatting sqref="P262 P260 P258">
    <cfRule type="expression" dxfId="6722" priority="76">
      <formula>P$1=""</formula>
    </cfRule>
  </conditionalFormatting>
  <conditionalFormatting sqref="P262 P260 P258">
    <cfRule type="expression" dxfId="6721" priority="75">
      <formula>P$1=""</formula>
    </cfRule>
  </conditionalFormatting>
  <conditionalFormatting sqref="P262 P260 P258">
    <cfRule type="expression" dxfId="6720" priority="74">
      <formula>P$1=""</formula>
    </cfRule>
  </conditionalFormatting>
  <conditionalFormatting sqref="P262 P260 P258">
    <cfRule type="expression" dxfId="6719" priority="73">
      <formula>P$1=""</formula>
    </cfRule>
  </conditionalFormatting>
  <conditionalFormatting sqref="P262 P260 P258">
    <cfRule type="expression" dxfId="6718" priority="72">
      <formula>P$1=""</formula>
    </cfRule>
  </conditionalFormatting>
  <conditionalFormatting sqref="P262 P260 P258">
    <cfRule type="expression" dxfId="6717" priority="71">
      <formula>P$1=""</formula>
    </cfRule>
  </conditionalFormatting>
  <conditionalFormatting sqref="P258">
    <cfRule type="expression" dxfId="6716" priority="70">
      <formula>P$1=""</formula>
    </cfRule>
  </conditionalFormatting>
  <conditionalFormatting sqref="P262 P260 P258">
    <cfRule type="expression" dxfId="6715" priority="69">
      <formula>P$1=""</formula>
    </cfRule>
  </conditionalFormatting>
  <conditionalFormatting sqref="P262 P260 P258">
    <cfRule type="expression" dxfId="6714" priority="68">
      <formula>P$1=""</formula>
    </cfRule>
  </conditionalFormatting>
  <conditionalFormatting sqref="P262 P260 P258">
    <cfRule type="expression" dxfId="6713" priority="67">
      <formula>P$1=""</formula>
    </cfRule>
  </conditionalFormatting>
  <conditionalFormatting sqref="P262 P260 P258">
    <cfRule type="expression" dxfId="6712" priority="66">
      <formula>P$1=""</formula>
    </cfRule>
  </conditionalFormatting>
  <conditionalFormatting sqref="P262 P260 P258">
    <cfRule type="expression" dxfId="6711" priority="65">
      <formula>P$1=""</formula>
    </cfRule>
  </conditionalFormatting>
  <conditionalFormatting sqref="P258">
    <cfRule type="expression" dxfId="6710" priority="64">
      <formula>P$1=""</formula>
    </cfRule>
  </conditionalFormatting>
  <conditionalFormatting sqref="P262 P260 P258">
    <cfRule type="expression" dxfId="6709" priority="63">
      <formula>P$1=""</formula>
    </cfRule>
  </conditionalFormatting>
  <conditionalFormatting sqref="P262 P260 P258">
    <cfRule type="expression" dxfId="6708" priority="62">
      <formula>P$1=""</formula>
    </cfRule>
  </conditionalFormatting>
  <conditionalFormatting sqref="P262 P260 P258">
    <cfRule type="expression" dxfId="6707" priority="61">
      <formula>P$1=""</formula>
    </cfRule>
  </conditionalFormatting>
  <conditionalFormatting sqref="P262 P260 P258">
    <cfRule type="expression" dxfId="6706" priority="60">
      <formula>P$1=""</formula>
    </cfRule>
  </conditionalFormatting>
  <conditionalFormatting sqref="P262 P260 P258">
    <cfRule type="expression" dxfId="6705" priority="59">
      <formula>P$1=""</formula>
    </cfRule>
  </conditionalFormatting>
  <conditionalFormatting sqref="P262 P260 P258">
    <cfRule type="expression" dxfId="6704" priority="58">
      <formula>P$1=""</formula>
    </cfRule>
  </conditionalFormatting>
  <conditionalFormatting sqref="P262 P260 P258">
    <cfRule type="expression" dxfId="6703" priority="57">
      <formula>P$1=""</formula>
    </cfRule>
  </conditionalFormatting>
  <conditionalFormatting sqref="P262 P260 P258">
    <cfRule type="expression" dxfId="6702" priority="56">
      <formula>P$1=""</formula>
    </cfRule>
  </conditionalFormatting>
  <conditionalFormatting sqref="Q262:AA262 Q260:AA260 Q258:AA258">
    <cfRule type="expression" dxfId="6701" priority="55">
      <formula>Q$1=""</formula>
    </cfRule>
  </conditionalFormatting>
  <conditionalFormatting sqref="Q262:AA262 Q260:AA260 Q258:AA258">
    <cfRule type="expression" dxfId="6700" priority="54">
      <formula>Q$1=""</formula>
    </cfRule>
  </conditionalFormatting>
  <conditionalFormatting sqref="Q262:AA262 Q260:AA260 Q258:AA258">
    <cfRule type="expression" dxfId="6699" priority="53">
      <formula>Q$1=""</formula>
    </cfRule>
  </conditionalFormatting>
  <conditionalFormatting sqref="Q262:AA262 Q260:AA260 Q258:AA258">
    <cfRule type="expression" dxfId="6698" priority="52">
      <formula>Q$1=""</formula>
    </cfRule>
  </conditionalFormatting>
  <conditionalFormatting sqref="Q262:AA262 Q260:AA260 Q258:AA258">
    <cfRule type="expression" dxfId="6697" priority="51">
      <formula>Q$1=""</formula>
    </cfRule>
  </conditionalFormatting>
  <conditionalFormatting sqref="Q262:AA262 Q260:AA260 Q258:AA258">
    <cfRule type="expression" dxfId="6696" priority="50">
      <formula>Q$1=""</formula>
    </cfRule>
  </conditionalFormatting>
  <conditionalFormatting sqref="Q262:AA262 Q260:AA260 Q258:AA258">
    <cfRule type="expression" dxfId="6695" priority="49">
      <formula>Q$1=""</formula>
    </cfRule>
  </conditionalFormatting>
  <conditionalFormatting sqref="Q262:AA262 Q260:AA260 Q258:AA258">
    <cfRule type="expression" dxfId="6694" priority="48">
      <formula>Q$1=""</formula>
    </cfRule>
  </conditionalFormatting>
  <conditionalFormatting sqref="Q258:AA258">
    <cfRule type="expression" dxfId="6693" priority="47">
      <formula>Q$1=""</formula>
    </cfRule>
  </conditionalFormatting>
  <conditionalFormatting sqref="Q262:AA262 Q260:AA260 Q258:AA258">
    <cfRule type="expression" dxfId="6692" priority="46">
      <formula>Q$1=""</formula>
    </cfRule>
  </conditionalFormatting>
  <conditionalFormatting sqref="Q262:AA262 Q260:AA260 Q258:AA258">
    <cfRule type="expression" dxfId="6691" priority="45">
      <formula>Q$1=""</formula>
    </cfRule>
  </conditionalFormatting>
  <conditionalFormatting sqref="Q262:AA262 Q260:AA260 Q258:AA258">
    <cfRule type="expression" dxfId="6690" priority="44">
      <formula>Q$1=""</formula>
    </cfRule>
  </conditionalFormatting>
  <conditionalFormatting sqref="Q262:AA262 Q260:AA260 Q258:AA258">
    <cfRule type="expression" dxfId="6689" priority="43">
      <formula>Q$1=""</formula>
    </cfRule>
  </conditionalFormatting>
  <conditionalFormatting sqref="Q262:AA262 Q260:AA260 Q258:AA258">
    <cfRule type="expression" dxfId="6688" priority="42">
      <formula>Q$1=""</formula>
    </cfRule>
  </conditionalFormatting>
  <conditionalFormatting sqref="Q258:AA258">
    <cfRule type="expression" dxfId="6687" priority="41">
      <formula>Q$1=""</formula>
    </cfRule>
  </conditionalFormatting>
  <conditionalFormatting sqref="Q262:AA262 Q260:AA260 Q258:AA258">
    <cfRule type="expression" dxfId="6686" priority="40">
      <formula>Q$1=""</formula>
    </cfRule>
  </conditionalFormatting>
  <conditionalFormatting sqref="Q262:AA262 Q260:AA260 Q258:AA258">
    <cfRule type="expression" dxfId="6685" priority="39">
      <formula>Q$1=""</formula>
    </cfRule>
  </conditionalFormatting>
  <conditionalFormatting sqref="Q262:AA262 Q260:AA260 Q258:AA258">
    <cfRule type="expression" dxfId="6684" priority="38">
      <formula>Q$1=""</formula>
    </cfRule>
  </conditionalFormatting>
  <conditionalFormatting sqref="Q262:AA262 Q260:AA260 Q258:AA258">
    <cfRule type="expression" dxfId="6683" priority="37">
      <formula>Q$1=""</formula>
    </cfRule>
  </conditionalFormatting>
  <conditionalFormatting sqref="Q262:AA262 Q260:AA260 Q258:AA258">
    <cfRule type="expression" dxfId="6682" priority="36">
      <formula>Q$1=""</formula>
    </cfRule>
  </conditionalFormatting>
  <conditionalFormatting sqref="Q262:AA262 Q260:AA260 Q258:AA258">
    <cfRule type="expression" dxfId="6681" priority="35">
      <formula>Q$1=""</formula>
    </cfRule>
  </conditionalFormatting>
  <conditionalFormatting sqref="Q262:AA262 Q260:AA260 Q258:AA258">
    <cfRule type="expression" dxfId="6680" priority="34">
      <formula>Q$1=""</formula>
    </cfRule>
  </conditionalFormatting>
  <conditionalFormatting sqref="Q262:AA262 Q260:AA260 Q258:AA258">
    <cfRule type="expression" dxfId="6679" priority="33">
      <formula>Q$1=""</formula>
    </cfRule>
  </conditionalFormatting>
  <conditionalFormatting sqref="E11:G11">
    <cfRule type="cellIs" dxfId="6678" priority="32" operator="equal">
      <formula>0</formula>
    </cfRule>
  </conditionalFormatting>
  <conditionalFormatting sqref="P11:AA11">
    <cfRule type="cellIs" dxfId="6677" priority="31" operator="equal">
      <formula>0</formula>
    </cfRule>
  </conditionalFormatting>
  <conditionalFormatting sqref="P11:AA11">
    <cfRule type="expression" dxfId="6676" priority="30">
      <formula>P$1=""</formula>
    </cfRule>
  </conditionalFormatting>
  <conditionalFormatting sqref="P11:AA11">
    <cfRule type="expression" dxfId="6675" priority="29">
      <formula>P$1=""</formula>
    </cfRule>
  </conditionalFormatting>
  <conditionalFormatting sqref="P11:AA11">
    <cfRule type="expression" dxfId="6674" priority="28">
      <formula>P$1=""</formula>
    </cfRule>
  </conditionalFormatting>
  <conditionalFormatting sqref="P11:AA11">
    <cfRule type="expression" dxfId="6673" priority="27">
      <formula>P$1=""</formula>
    </cfRule>
  </conditionalFormatting>
  <conditionalFormatting sqref="P52:AB52 P50:AB50 P48:AB48">
    <cfRule type="expression" dxfId="6672" priority="26">
      <formula>P$1=""</formula>
    </cfRule>
  </conditionalFormatting>
  <conditionalFormatting sqref="P62:AA62 P60:AA60 P58:AA58">
    <cfRule type="expression" dxfId="6671" priority="25">
      <formula>P$1=""</formula>
    </cfRule>
  </conditionalFormatting>
  <conditionalFormatting sqref="P72:AA72 P70:AA70 P68:AA68">
    <cfRule type="expression" dxfId="6670" priority="24">
      <formula>P$1=""</formula>
    </cfRule>
  </conditionalFormatting>
  <conditionalFormatting sqref="P91:AA91 P89:AA89 P87:AA87">
    <cfRule type="expression" dxfId="6669" priority="23">
      <formula>P$1=""</formula>
    </cfRule>
  </conditionalFormatting>
  <conditionalFormatting sqref="P101:AA101 P99:AA99 P97:AA97">
    <cfRule type="expression" dxfId="6668" priority="22">
      <formula>P$1=""</formula>
    </cfRule>
  </conditionalFormatting>
  <conditionalFormatting sqref="P123:AA123 P121:AA121">
    <cfRule type="expression" dxfId="6667" priority="21">
      <formula>P$1=""</formula>
    </cfRule>
  </conditionalFormatting>
  <conditionalFormatting sqref="P123:AA123 P121:AA121">
    <cfRule type="expression" dxfId="6666" priority="20">
      <formula>P$1=""</formula>
    </cfRule>
  </conditionalFormatting>
  <conditionalFormatting sqref="P171:AA171 P169:AA169 P167:AA167">
    <cfRule type="expression" dxfId="6665" priority="19">
      <formula>P$1=""</formula>
    </cfRule>
  </conditionalFormatting>
  <conditionalFormatting sqref="P171:AA171 P169:AA169 P167:AA167">
    <cfRule type="expression" dxfId="6664" priority="18">
      <formula>P$1=""</formula>
    </cfRule>
  </conditionalFormatting>
  <conditionalFormatting sqref="P171:AA171 P169:AA169 P167:AA167">
    <cfRule type="expression" dxfId="6663" priority="17">
      <formula>P$1=""</formula>
    </cfRule>
  </conditionalFormatting>
  <conditionalFormatting sqref="P171:AA171 P169:AA169 P167:AA167">
    <cfRule type="expression" dxfId="6662" priority="16">
      <formula>P$1=""</formula>
    </cfRule>
  </conditionalFormatting>
  <conditionalFormatting sqref="P171:AA171 P169:AA169 P167:AA167">
    <cfRule type="expression" dxfId="6661" priority="15">
      <formula>P$1=""</formula>
    </cfRule>
  </conditionalFormatting>
  <conditionalFormatting sqref="P171:AA171 P169:AA169 P167:AA167">
    <cfRule type="expression" dxfId="6660" priority="14">
      <formula>P$1=""</formula>
    </cfRule>
  </conditionalFormatting>
  <conditionalFormatting sqref="P171:AA171 P169:AA169 P167:AA167">
    <cfRule type="expression" dxfId="6659" priority="13">
      <formula>P$1=""</formula>
    </cfRule>
  </conditionalFormatting>
  <conditionalFormatting sqref="P171:AA171 P169:AA169 P167:AA167">
    <cfRule type="expression" dxfId="6658" priority="12">
      <formula>P$1=""</formula>
    </cfRule>
  </conditionalFormatting>
  <conditionalFormatting sqref="P76:AA76">
    <cfRule type="expression" dxfId="6657" priority="11">
      <formula>P$1=""</formula>
    </cfRule>
  </conditionalFormatting>
  <conditionalFormatting sqref="P78:AA78">
    <cfRule type="expression" dxfId="6656" priority="10">
      <formula>P$1=""</formula>
    </cfRule>
  </conditionalFormatting>
  <conditionalFormatting sqref="P80:AA80">
    <cfRule type="expression" dxfId="6655" priority="9">
      <formula>P$1=""</formula>
    </cfRule>
  </conditionalFormatting>
  <conditionalFormatting sqref="P82:AA82">
    <cfRule type="expression" dxfId="6654" priority="8">
      <formula>P$1=""</formula>
    </cfRule>
  </conditionalFormatting>
  <conditionalFormatting sqref="P82:AA82 P80:AA80 P78:AA78">
    <cfRule type="expression" dxfId="6653" priority="7">
      <formula>P$1=""</formula>
    </cfRule>
  </conditionalFormatting>
  <conditionalFormatting sqref="P82:AA82 P80:AA80 P78:AA78">
    <cfRule type="expression" dxfId="6652" priority="6">
      <formula>P$1=""</formula>
    </cfRule>
  </conditionalFormatting>
  <conditionalFormatting sqref="P82:AA82 P80:AA80 P78:AA78">
    <cfRule type="expression" dxfId="6651" priority="5">
      <formula>P$1=""</formula>
    </cfRule>
  </conditionalFormatting>
  <conditionalFormatting sqref="P82:AA82 P80:AA80 P78:AA78">
    <cfRule type="expression" dxfId="6650" priority="4">
      <formula>P$1=""</formula>
    </cfRule>
  </conditionalFormatting>
  <conditionalFormatting sqref="P82:AA82 P80:AA80 P78:AA78">
    <cfRule type="expression" dxfId="6649" priority="3">
      <formula>P$1=""</formula>
    </cfRule>
  </conditionalFormatting>
  <conditionalFormatting sqref="P82:AA82 P80:AA80 P78:AA78">
    <cfRule type="expression" dxfId="6648" priority="2">
      <formula>P$1=""</formula>
    </cfRule>
  </conditionalFormatting>
  <conditionalFormatting sqref="P48:AB48 P50:AB50 P52:AB52">
    <cfRule type="expression" dxfId="6647" priority="1">
      <formula>P$1=""</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B278"/>
  <sheetViews>
    <sheetView workbookViewId="0">
      <pane xSplit="14" ySplit="10" topLeftCell="O238" activePane="bottomRight" state="frozen"/>
      <selection pane="topRight" activeCell="O1" sqref="O1"/>
      <selection pane="bottomLeft" activeCell="A11" sqref="A11"/>
      <selection pane="bottomRight" activeCell="E250" sqref="E250"/>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302" t="s">
        <v>361</v>
      </c>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296"/>
      <c r="F11" s="296"/>
      <c r="G11" s="296"/>
      <c r="H11" s="3"/>
      <c r="I11" s="28"/>
      <c r="J11" s="3"/>
      <c r="K11" s="28"/>
      <c r="L11" s="3"/>
      <c r="M11" s="55"/>
      <c r="N11" s="3"/>
      <c r="O11" s="3"/>
      <c r="P11" s="301"/>
      <c r="Q11" s="301"/>
      <c r="R11" s="301"/>
      <c r="S11" s="301"/>
      <c r="T11" s="301"/>
      <c r="U11" s="301"/>
      <c r="V11" s="301"/>
      <c r="W11" s="301"/>
      <c r="X11" s="301"/>
      <c r="Y11" s="301"/>
      <c r="Z11" s="301"/>
      <c r="AA11" s="301"/>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отчеты!P16-отч_беседки!P16-отч_вер_парк!P16</f>
        <v>0</v>
      </c>
      <c r="Q16" s="93">
        <f>отчеты!Q16-отч_беседки!Q16-отч_вер_парк!Q16</f>
        <v>0</v>
      </c>
      <c r="R16" s="93">
        <f>отчеты!R16-отч_беседки!R16-отч_вер_парк!R16</f>
        <v>0</v>
      </c>
      <c r="S16" s="93">
        <f>отчеты!S16-отч_беседки!S16-отч_вер_парк!S16</f>
        <v>0</v>
      </c>
      <c r="T16" s="93">
        <f>отчеты!T16-отч_беседки!T16-отч_вер_парк!T16</f>
        <v>0</v>
      </c>
      <c r="U16" s="93">
        <f>отчеты!U16-отч_беседки!U16-отч_вер_парк!U16</f>
        <v>0</v>
      </c>
      <c r="V16" s="93">
        <f>отчеты!V16-отч_беседки!V16-отч_вер_парк!V16</f>
        <v>0</v>
      </c>
      <c r="W16" s="93">
        <f>отчеты!W16-отч_беседки!W16-отч_вер_парк!W16</f>
        <v>0</v>
      </c>
      <c r="X16" s="93">
        <f>отчеты!X16-отч_беседки!X16-отч_вер_парк!X16</f>
        <v>0</v>
      </c>
      <c r="Y16" s="93">
        <f>отчеты!Y16-отч_беседки!Y16-отч_вер_парк!Y16</f>
        <v>0</v>
      </c>
      <c r="Z16" s="93">
        <f>отчеты!Z16-отч_беседки!Z16-отч_вер_парк!Z16</f>
        <v>0</v>
      </c>
      <c r="AA16" s="93">
        <f>отчеты!AA16-отч_беседки!AA16-отч_вер_парк!AA16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отчеты!P18-отч_беседки!P18-отч_вер_парк!P18</f>
        <v>0</v>
      </c>
      <c r="Q18" s="93">
        <f>отчеты!Q18-отч_беседки!Q18-отч_вер_парк!Q18</f>
        <v>0</v>
      </c>
      <c r="R18" s="93">
        <f>отчеты!R18-отч_беседки!R18-отч_вер_парк!R18</f>
        <v>0</v>
      </c>
      <c r="S18" s="93">
        <f>отчеты!S18-отч_беседки!S18-отч_вер_парк!S18</f>
        <v>0</v>
      </c>
      <c r="T18" s="93">
        <f>отчеты!T18-отч_беседки!T18-отч_вер_парк!T18</f>
        <v>0</v>
      </c>
      <c r="U18" s="93">
        <f>отчеты!U18-отч_беседки!U18-отч_вер_парк!U18</f>
        <v>0</v>
      </c>
      <c r="V18" s="93">
        <f>отчеты!V18-отч_беседки!V18-отч_вер_парк!V18</f>
        <v>0</v>
      </c>
      <c r="W18" s="93">
        <f>отчеты!W18-отч_беседки!W18-отч_вер_парк!W18</f>
        <v>0</v>
      </c>
      <c r="X18" s="93">
        <f>отчеты!X18-отч_беседки!X18-отч_вер_парк!X18</f>
        <v>0</v>
      </c>
      <c r="Y18" s="93">
        <f>отчеты!Y18-отч_беседки!Y18-отч_вер_парк!Y18</f>
        <v>0</v>
      </c>
      <c r="Z18" s="93">
        <f>отчеты!Z18-отч_беседки!Z18-отч_вер_парк!Z18</f>
        <v>0</v>
      </c>
      <c r="AA18" s="93">
        <f>отчеты!AA18-отч_беседки!AA18-отч_вер_парк!AA18</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отчеты!P20-отч_беседки!P20-отч_вер_парк!P20</f>
        <v>0</v>
      </c>
      <c r="Q20" s="93">
        <f>отчеты!Q20-отч_беседки!Q20-отч_вер_парк!Q20</f>
        <v>0</v>
      </c>
      <c r="R20" s="93">
        <f>отчеты!R20-отч_беседки!R20-отч_вер_парк!R20</f>
        <v>0</v>
      </c>
      <c r="S20" s="93">
        <f>отчеты!S20-отч_беседки!S20-отч_вер_парк!S20</f>
        <v>0</v>
      </c>
      <c r="T20" s="93">
        <f>отчеты!T20-отч_беседки!T20-отч_вер_парк!T20</f>
        <v>0</v>
      </c>
      <c r="U20" s="93">
        <f>отчеты!U20-отч_беседки!U20-отч_вер_парк!U20</f>
        <v>0</v>
      </c>
      <c r="V20" s="93">
        <f>отчеты!V20-отч_беседки!V20-отч_вер_парк!V20</f>
        <v>0</v>
      </c>
      <c r="W20" s="93">
        <f>отчеты!W20-отч_беседки!W20-отч_вер_парк!W20</f>
        <v>0</v>
      </c>
      <c r="X20" s="93">
        <f>отчеты!X20-отч_беседки!X20-отч_вер_парк!X20</f>
        <v>0</v>
      </c>
      <c r="Y20" s="93">
        <f>отчеты!Y20-отч_беседки!Y20-отч_вер_парк!Y20</f>
        <v>0</v>
      </c>
      <c r="Z20" s="93">
        <f>отчеты!Z20-отч_беседки!Z20-отч_вер_парк!Z20</f>
        <v>0</v>
      </c>
      <c r="AA20" s="93">
        <f>отчеты!AA20-отч_беседки!AA20-отч_вер_парк!AA20</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отчеты!P22-отч_беседки!P22-отч_вер_парк!P22</f>
        <v>0</v>
      </c>
      <c r="Q22" s="93">
        <f>отчеты!Q22-отч_беседки!Q22-отч_вер_парк!Q22</f>
        <v>0</v>
      </c>
      <c r="R22" s="93">
        <f>отчеты!R22-отч_беседки!R22-отч_вер_парк!R22</f>
        <v>0</v>
      </c>
      <c r="S22" s="93">
        <f>отчеты!S22-отч_беседки!S22-отч_вер_парк!S22</f>
        <v>0</v>
      </c>
      <c r="T22" s="93">
        <f>отчеты!T22-отч_беседки!T22-отч_вер_парк!T22</f>
        <v>0</v>
      </c>
      <c r="U22" s="93">
        <f>отчеты!U22-отч_беседки!U22-отч_вер_парк!U22</f>
        <v>0</v>
      </c>
      <c r="V22" s="93">
        <f>отчеты!V22-отч_беседки!V22-отч_вер_парк!V22</f>
        <v>0</v>
      </c>
      <c r="W22" s="93">
        <f>отчеты!W22-отч_беседки!W22-отч_вер_парк!W22</f>
        <v>0</v>
      </c>
      <c r="X22" s="93">
        <f>отчеты!X22-отч_беседки!X22-отч_вер_парк!X22</f>
        <v>0</v>
      </c>
      <c r="Y22" s="93">
        <f>отчеты!Y22-отч_беседки!Y22-отч_вер_парк!Y22</f>
        <v>0</v>
      </c>
      <c r="Z22" s="93">
        <f>отчеты!Z22-отч_беседки!Z22-отч_вер_парк!Z22</f>
        <v>0</v>
      </c>
      <c r="AA22" s="93">
        <f>отчеты!AA22-отч_беседки!AA22-отч_вер_парк!AA22</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отчеты!P36-отч_беседки!P36-отч_вер_парк!P36</f>
        <v>0</v>
      </c>
      <c r="Q36" s="136">
        <f>отчеты!Q36-отч_беседки!Q36-отч_вер_парк!Q36</f>
        <v>0</v>
      </c>
      <c r="R36" s="136">
        <f>отчеты!R36-отч_беседки!R36-отч_вер_парк!R36</f>
        <v>0</v>
      </c>
      <c r="S36" s="136">
        <f>отчеты!S36-отч_беседки!S36-отч_вер_парк!S36</f>
        <v>0</v>
      </c>
      <c r="T36" s="136">
        <f>отчеты!T36-отч_беседки!T36-отч_вер_парк!T36</f>
        <v>0</v>
      </c>
      <c r="U36" s="136">
        <f>отчеты!U36-отч_беседки!U36-отч_вер_парк!U36</f>
        <v>0</v>
      </c>
      <c r="V36" s="136">
        <f>отчеты!V36-отч_беседки!V36-отч_вер_парк!V36</f>
        <v>0</v>
      </c>
      <c r="W36" s="136">
        <f>отчеты!W36-отч_беседки!W36-отч_вер_парк!W36</f>
        <v>0</v>
      </c>
      <c r="X36" s="136">
        <f>отчеты!X36-отч_беседки!X36-отч_вер_парк!X36</f>
        <v>0</v>
      </c>
      <c r="Y36" s="136">
        <f>отчеты!Y36-отч_беседки!Y36-отч_вер_парк!Y36</f>
        <v>0</v>
      </c>
      <c r="Z36" s="136">
        <f>отчеты!Z36-отч_беседки!Z36-отч_вер_парк!Z36</f>
        <v>0</v>
      </c>
      <c r="AA36" s="136">
        <f>отчеты!AA36-отч_беседки!AA36-отч_вер_парк!AA36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отчеты!P38-отч_беседки!P38-отч_вер_парк!P38</f>
        <v>0</v>
      </c>
      <c r="Q38" s="136">
        <f>отчеты!Q38-отч_беседки!Q38-отч_вер_парк!Q38</f>
        <v>0</v>
      </c>
      <c r="R38" s="136">
        <f>отчеты!R38-отч_беседки!R38-отч_вер_парк!R38</f>
        <v>0</v>
      </c>
      <c r="S38" s="136">
        <f>отчеты!S38-отч_беседки!S38-отч_вер_парк!S38</f>
        <v>0</v>
      </c>
      <c r="T38" s="136">
        <f>отчеты!T38-отч_беседки!T38-отч_вер_парк!T38</f>
        <v>0</v>
      </c>
      <c r="U38" s="136">
        <f>отчеты!U38-отч_беседки!U38-отч_вер_парк!U38</f>
        <v>0</v>
      </c>
      <c r="V38" s="136">
        <f>отчеты!V38-отч_беседки!V38-отч_вер_парк!V38</f>
        <v>0</v>
      </c>
      <c r="W38" s="136">
        <f>отчеты!W38-отч_беседки!W38-отч_вер_парк!W38</f>
        <v>0</v>
      </c>
      <c r="X38" s="136">
        <f>отчеты!X38-отч_беседки!X38-отч_вер_парк!X38</f>
        <v>0</v>
      </c>
      <c r="Y38" s="136">
        <f>отчеты!Y38-отч_беседки!Y38-отч_вер_парк!Y38</f>
        <v>0</v>
      </c>
      <c r="Z38" s="136">
        <f>отчеты!Z38-отч_беседки!Z38-отч_вер_парк!Z38</f>
        <v>0</v>
      </c>
      <c r="AA38" s="136">
        <f>отчеты!AA38-отч_беседки!AA38-отч_вер_парк!AA38</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отчеты!P40-отч_беседки!P40-отч_вер_парк!P40</f>
        <v>0</v>
      </c>
      <c r="Q40" s="136">
        <f>отчеты!Q40-отч_беседки!Q40-отч_вер_парк!Q40</f>
        <v>0</v>
      </c>
      <c r="R40" s="136">
        <f>отчеты!R40-отч_беседки!R40-отч_вер_парк!R40</f>
        <v>0</v>
      </c>
      <c r="S40" s="136">
        <f>отчеты!S40-отч_беседки!S40-отч_вер_парк!S40</f>
        <v>0</v>
      </c>
      <c r="T40" s="136">
        <f>отчеты!T40-отч_беседки!T40-отч_вер_парк!T40</f>
        <v>0</v>
      </c>
      <c r="U40" s="136">
        <f>отчеты!U40-отч_беседки!U40-отч_вер_парк!U40</f>
        <v>0</v>
      </c>
      <c r="V40" s="136">
        <f>отчеты!V40-отч_беседки!V40-отч_вер_парк!V40</f>
        <v>0</v>
      </c>
      <c r="W40" s="136">
        <f>отчеты!W40-отч_беседки!W40-отч_вер_парк!W40</f>
        <v>0</v>
      </c>
      <c r="X40" s="136">
        <f>отчеты!X40-отч_беседки!X40-отч_вер_парк!X40</f>
        <v>0</v>
      </c>
      <c r="Y40" s="136">
        <f>отчеты!Y40-отч_беседки!Y40-отч_вер_парк!Y40</f>
        <v>0</v>
      </c>
      <c r="Z40" s="136">
        <f>отчеты!Z40-отч_беседки!Z40-отч_вер_парк!Z40</f>
        <v>0</v>
      </c>
      <c r="AA40" s="136">
        <f>отчеты!AA40-отч_беседки!AA40-отч_вер_парк!AA40</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отчеты!P42-отч_беседки!P42-отч_вер_парк!P42</f>
        <v>0</v>
      </c>
      <c r="Q42" s="136">
        <f>отчеты!Q42-отч_беседки!Q42-отч_вер_парк!Q42</f>
        <v>0</v>
      </c>
      <c r="R42" s="136">
        <f>отчеты!R42-отч_беседки!R42-отч_вер_парк!R42</f>
        <v>0</v>
      </c>
      <c r="S42" s="136">
        <f>отчеты!S42-отч_беседки!S42-отч_вер_парк!S42</f>
        <v>0</v>
      </c>
      <c r="T42" s="136">
        <f>отчеты!T42-отч_беседки!T42-отч_вер_парк!T42</f>
        <v>0</v>
      </c>
      <c r="U42" s="136">
        <f>отчеты!U42-отч_беседки!U42-отч_вер_парк!U42</f>
        <v>0</v>
      </c>
      <c r="V42" s="136">
        <f>отчеты!V42-отч_беседки!V42-отч_вер_парк!V42</f>
        <v>0</v>
      </c>
      <c r="W42" s="136">
        <f>отчеты!W42-отч_беседки!W42-отч_вер_парк!W42</f>
        <v>0</v>
      </c>
      <c r="X42" s="136">
        <f>отчеты!X42-отч_беседки!X42-отч_вер_парк!X42</f>
        <v>0</v>
      </c>
      <c r="Y42" s="136">
        <f>отчеты!Y42-отч_беседки!Y42-отч_вер_парк!Y42</f>
        <v>0</v>
      </c>
      <c r="Z42" s="136">
        <f>отчеты!Z42-отч_беседки!Z42-отч_вер_парк!Z42</f>
        <v>0</v>
      </c>
      <c r="AA42" s="136">
        <f>отчеты!AA42-отч_беседки!AA42-отч_вер_парк!AA42</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0</v>
      </c>
      <c r="N46" s="123"/>
      <c r="O46" s="123"/>
      <c r="P46" s="136">
        <f>отчеты!P46-отч_беседки!P46-отч_вер_парк!P46</f>
        <v>0</v>
      </c>
      <c r="Q46" s="136">
        <f>отчеты!Q46-отч_беседки!Q46-отч_вер_парк!Q46</f>
        <v>0</v>
      </c>
      <c r="R46" s="136">
        <f>отчеты!R46-отч_беседки!R46-отч_вер_парк!R46</f>
        <v>0</v>
      </c>
      <c r="S46" s="136">
        <f>отчеты!S46-отч_беседки!S46-отч_вер_парк!S46</f>
        <v>0</v>
      </c>
      <c r="T46" s="136">
        <f>отчеты!T46-отч_беседки!T46-отч_вер_парк!T46</f>
        <v>0</v>
      </c>
      <c r="U46" s="136">
        <f>отчеты!U46-отч_беседки!U46-отч_вер_парк!U46</f>
        <v>0</v>
      </c>
      <c r="V46" s="136">
        <f>отчеты!V46-отч_беседки!V46-отч_вер_парк!V46</f>
        <v>0</v>
      </c>
      <c r="W46" s="136">
        <f>отчеты!W46-отч_беседки!W46-отч_вер_парк!W46</f>
        <v>0</v>
      </c>
      <c r="X46" s="136">
        <f>отчеты!X46-отч_беседки!X46-отч_вер_парк!X46</f>
        <v>0</v>
      </c>
      <c r="Y46" s="136">
        <f>отчеты!Y46-отч_беседки!Y46-отч_вер_парк!Y46</f>
        <v>0</v>
      </c>
      <c r="Z46" s="136">
        <f>отчеты!Z46-отч_беседки!Z46-отч_вер_парк!Z46</f>
        <v>0</v>
      </c>
      <c r="AA46" s="136">
        <f>отчеты!AA46-отч_беседки!AA46-отч_вер_парк!AA46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0</v>
      </c>
      <c r="N48" s="123"/>
      <c r="O48" s="123"/>
      <c r="P48" s="136">
        <f>отчеты!P48-отч_беседки!P48-отч_вер_парк!P48</f>
        <v>0</v>
      </c>
      <c r="Q48" s="136">
        <f>отчеты!Q48-отч_беседки!Q48-отч_вер_парк!Q48</f>
        <v>0</v>
      </c>
      <c r="R48" s="136">
        <f>отчеты!R48-отч_беседки!R48-отч_вер_парк!R48</f>
        <v>0</v>
      </c>
      <c r="S48" s="136">
        <f>отчеты!S48-отч_беседки!S48-отч_вер_парк!S48</f>
        <v>0</v>
      </c>
      <c r="T48" s="136">
        <f>отчеты!T48-отч_беседки!T48-отч_вер_парк!T48</f>
        <v>0</v>
      </c>
      <c r="U48" s="136">
        <f>отчеты!U48-отч_беседки!U48-отч_вер_парк!U48</f>
        <v>0</v>
      </c>
      <c r="V48" s="136">
        <f>отчеты!V48-отч_беседки!V48-отч_вер_парк!V48</f>
        <v>0</v>
      </c>
      <c r="W48" s="136">
        <f>отчеты!W48-отч_беседки!W48-отч_вер_парк!W48</f>
        <v>0</v>
      </c>
      <c r="X48" s="136">
        <f>отчеты!X48-отч_беседки!X48-отч_вер_парк!X48</f>
        <v>0</v>
      </c>
      <c r="Y48" s="136">
        <f>отчеты!Y48-отч_беседки!Y48-отч_вер_парк!Y48</f>
        <v>0</v>
      </c>
      <c r="Z48" s="136">
        <f>отчеты!Z48-отч_беседки!Z48-отч_вер_парк!Z48</f>
        <v>0</v>
      </c>
      <c r="AA48" s="136">
        <f>отчеты!AA48-отч_беседки!AA48-отч_вер_парк!AA48</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0</v>
      </c>
      <c r="N50" s="123"/>
      <c r="O50" s="123"/>
      <c r="P50" s="136">
        <f>отчеты!P50-отч_беседки!P50-отч_вер_парк!P50</f>
        <v>0</v>
      </c>
      <c r="Q50" s="136">
        <f>отчеты!Q50-отч_беседки!Q50-отч_вер_парк!Q50</f>
        <v>0</v>
      </c>
      <c r="R50" s="136">
        <f>отчеты!R50-отч_беседки!R50-отч_вер_парк!R50</f>
        <v>0</v>
      </c>
      <c r="S50" s="136">
        <f>отчеты!S50-отч_беседки!S50-отч_вер_парк!S50</f>
        <v>0</v>
      </c>
      <c r="T50" s="136">
        <f>отчеты!T50-отч_беседки!T50-отч_вер_парк!T50</f>
        <v>0</v>
      </c>
      <c r="U50" s="136">
        <f>отчеты!U50-отч_беседки!U50-отч_вер_парк!U50</f>
        <v>0</v>
      </c>
      <c r="V50" s="136">
        <f>отчеты!V50-отч_беседки!V50-отч_вер_парк!V50</f>
        <v>0</v>
      </c>
      <c r="W50" s="136">
        <f>отчеты!W50-отч_беседки!W50-отч_вер_парк!W50</f>
        <v>0</v>
      </c>
      <c r="X50" s="136">
        <f>отчеты!X50-отч_беседки!X50-отч_вер_парк!X50</f>
        <v>0</v>
      </c>
      <c r="Y50" s="136">
        <f>отчеты!Y50-отч_беседки!Y50-отч_вер_парк!Y50</f>
        <v>0</v>
      </c>
      <c r="Z50" s="136">
        <f>отчеты!Z50-отч_беседки!Z50-отч_вер_парк!Z50</f>
        <v>0</v>
      </c>
      <c r="AA50" s="136">
        <f>отчеты!AA50-отч_беседки!AA50-отч_вер_парк!AA50</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0</v>
      </c>
      <c r="N52" s="123"/>
      <c r="O52" s="123"/>
      <c r="P52" s="136">
        <f>отчеты!P52-отч_беседки!P52-отч_вер_парк!P52</f>
        <v>0</v>
      </c>
      <c r="Q52" s="136">
        <f>отчеты!Q52-отч_беседки!Q52-отч_вер_парк!Q52</f>
        <v>0</v>
      </c>
      <c r="R52" s="136">
        <f>отчеты!R52-отч_беседки!R52-отч_вер_парк!R52</f>
        <v>0</v>
      </c>
      <c r="S52" s="136">
        <f>отчеты!S52-отч_беседки!S52-отч_вер_парк!S52</f>
        <v>0</v>
      </c>
      <c r="T52" s="136">
        <f>отчеты!T52-отч_беседки!T52-отч_вер_парк!T52</f>
        <v>0</v>
      </c>
      <c r="U52" s="136">
        <f>отчеты!U52-отч_беседки!U52-отч_вер_парк!U52</f>
        <v>0</v>
      </c>
      <c r="V52" s="136">
        <f>отчеты!V52-отч_беседки!V52-отч_вер_парк!V52</f>
        <v>0</v>
      </c>
      <c r="W52" s="136">
        <f>отчеты!W52-отч_беседки!W52-отч_вер_парк!W52</f>
        <v>0</v>
      </c>
      <c r="X52" s="136">
        <f>отчеты!X52-отч_беседки!X52-отч_вер_парк!X52</f>
        <v>0</v>
      </c>
      <c r="Y52" s="136">
        <f>отчеты!Y52-отч_беседки!Y52-отч_вер_парк!Y52</f>
        <v>0</v>
      </c>
      <c r="Z52" s="136">
        <f>отчеты!Z52-отч_беседки!Z52-отч_вер_парк!Z52</f>
        <v>0</v>
      </c>
      <c r="AA52" s="136">
        <f>отчеты!AA52-отч_беседки!AA52-отч_вер_парк!AA52</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отчеты!P56-отч_беседки!P56-отч_вер_парк!P56</f>
        <v>0</v>
      </c>
      <c r="Q56" s="136">
        <f>отчеты!Q56-отч_беседки!Q56-отч_вер_парк!Q56</f>
        <v>0</v>
      </c>
      <c r="R56" s="136">
        <f>отчеты!R56-отч_беседки!R56-отч_вер_парк!R56</f>
        <v>0</v>
      </c>
      <c r="S56" s="136">
        <f>отчеты!S56-отч_беседки!S56-отч_вер_парк!S56</f>
        <v>0</v>
      </c>
      <c r="T56" s="136">
        <f>отчеты!T56-отч_беседки!T56-отч_вер_парк!T56</f>
        <v>0</v>
      </c>
      <c r="U56" s="136">
        <f>отчеты!U56-отч_беседки!U56-отч_вер_парк!U56</f>
        <v>0</v>
      </c>
      <c r="V56" s="136">
        <f>отчеты!V56-отч_беседки!V56-отч_вер_парк!V56</f>
        <v>0</v>
      </c>
      <c r="W56" s="136">
        <f>отчеты!W56-отч_беседки!W56-отч_вер_парк!W56</f>
        <v>0</v>
      </c>
      <c r="X56" s="136">
        <f>отчеты!X56-отч_беседки!X56-отч_вер_парк!X56</f>
        <v>0</v>
      </c>
      <c r="Y56" s="136">
        <f>отчеты!Y56-отч_беседки!Y56-отч_вер_парк!Y56</f>
        <v>0</v>
      </c>
      <c r="Z56" s="136">
        <f>отчеты!Z56-отч_беседки!Z56-отч_вер_парк!Z56</f>
        <v>0</v>
      </c>
      <c r="AA56" s="136">
        <f>отчеты!AA56-отч_беседки!AA56-отч_вер_парк!AA56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отчеты!P58-отч_беседки!P58-отч_вер_парк!P58</f>
        <v>0</v>
      </c>
      <c r="Q58" s="136">
        <f>отчеты!Q58-отч_беседки!Q58-отч_вер_парк!Q58</f>
        <v>0</v>
      </c>
      <c r="R58" s="136">
        <f>отчеты!R58-отч_беседки!R58-отч_вер_парк!R58</f>
        <v>0</v>
      </c>
      <c r="S58" s="136">
        <f>отчеты!S58-отч_беседки!S58-отч_вер_парк!S58</f>
        <v>0</v>
      </c>
      <c r="T58" s="136">
        <f>отчеты!T58-отч_беседки!T58-отч_вер_парк!T58</f>
        <v>0</v>
      </c>
      <c r="U58" s="136">
        <f>отчеты!U58-отч_беседки!U58-отч_вер_парк!U58</f>
        <v>0</v>
      </c>
      <c r="V58" s="136">
        <f>отчеты!V58-отч_беседки!V58-отч_вер_парк!V58</f>
        <v>0</v>
      </c>
      <c r="W58" s="136">
        <f>отчеты!W58-отч_беседки!W58-отч_вер_парк!W58</f>
        <v>0</v>
      </c>
      <c r="X58" s="136">
        <f>отчеты!X58-отч_беседки!X58-отч_вер_парк!X58</f>
        <v>0</v>
      </c>
      <c r="Y58" s="136">
        <f>отчеты!Y58-отч_беседки!Y58-отч_вер_парк!Y58</f>
        <v>0</v>
      </c>
      <c r="Z58" s="136">
        <f>отчеты!Z58-отч_беседки!Z58-отч_вер_парк!Z58</f>
        <v>0</v>
      </c>
      <c r="AA58" s="136">
        <f>отчеты!AA58-отч_беседки!AA58-отч_вер_парк!AA58</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отчеты!P60-отч_беседки!P60-отч_вер_парк!P60</f>
        <v>0</v>
      </c>
      <c r="Q60" s="136">
        <f>отчеты!Q60-отч_беседки!Q60-отч_вер_парк!Q60</f>
        <v>0</v>
      </c>
      <c r="R60" s="136">
        <f>отчеты!R60-отч_беседки!R60-отч_вер_парк!R60</f>
        <v>0</v>
      </c>
      <c r="S60" s="136">
        <f>отчеты!S60-отч_беседки!S60-отч_вер_парк!S60</f>
        <v>0</v>
      </c>
      <c r="T60" s="136">
        <f>отчеты!T60-отч_беседки!T60-отч_вер_парк!T60</f>
        <v>0</v>
      </c>
      <c r="U60" s="136">
        <f>отчеты!U60-отч_беседки!U60-отч_вер_парк!U60</f>
        <v>0</v>
      </c>
      <c r="V60" s="136">
        <f>отчеты!V60-отч_беседки!V60-отч_вер_парк!V60</f>
        <v>0</v>
      </c>
      <c r="W60" s="136">
        <f>отчеты!W60-отч_беседки!W60-отч_вер_парк!W60</f>
        <v>0</v>
      </c>
      <c r="X60" s="136">
        <f>отчеты!X60-отч_беседки!X60-отч_вер_парк!X60</f>
        <v>0</v>
      </c>
      <c r="Y60" s="136">
        <f>отчеты!Y60-отч_беседки!Y60-отч_вер_парк!Y60</f>
        <v>0</v>
      </c>
      <c r="Z60" s="136">
        <f>отчеты!Z60-отч_беседки!Z60-отч_вер_парк!Z60</f>
        <v>0</v>
      </c>
      <c r="AA60" s="136">
        <f>отчеты!AA60-отч_беседки!AA60-отч_вер_парк!AA60</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отчеты!P62-отч_беседки!P62-отч_вер_парк!P62</f>
        <v>0</v>
      </c>
      <c r="Q62" s="136">
        <f>отчеты!Q62-отч_беседки!Q62-отч_вер_парк!Q62</f>
        <v>0</v>
      </c>
      <c r="R62" s="136">
        <f>отчеты!R62-отч_беседки!R62-отч_вер_парк!R62</f>
        <v>0</v>
      </c>
      <c r="S62" s="136">
        <f>отчеты!S62-отч_беседки!S62-отч_вер_парк!S62</f>
        <v>0</v>
      </c>
      <c r="T62" s="136">
        <f>отчеты!T62-отч_беседки!T62-отч_вер_парк!T62</f>
        <v>0</v>
      </c>
      <c r="U62" s="136">
        <f>отчеты!U62-отч_беседки!U62-отч_вер_парк!U62</f>
        <v>0</v>
      </c>
      <c r="V62" s="136">
        <f>отчеты!V62-отч_беседки!V62-отч_вер_парк!V62</f>
        <v>0</v>
      </c>
      <c r="W62" s="136">
        <f>отчеты!W62-отч_беседки!W62-отч_вер_парк!W62</f>
        <v>0</v>
      </c>
      <c r="X62" s="136">
        <f>отчеты!X62-отч_беседки!X62-отч_вер_парк!X62</f>
        <v>0</v>
      </c>
      <c r="Y62" s="136">
        <f>отчеты!Y62-отч_беседки!Y62-отч_вер_парк!Y62</f>
        <v>0</v>
      </c>
      <c r="Z62" s="136">
        <f>отчеты!Z62-отч_беседки!Z62-отч_вер_парк!Z62</f>
        <v>0</v>
      </c>
      <c r="AA62" s="136">
        <f>отчеты!AA62-отч_беседки!AA62-отч_вер_парк!AA62</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отчеты!P66-отч_беседки!P66-отч_вер_парк!P66</f>
        <v>0</v>
      </c>
      <c r="Q66" s="136">
        <f>отчеты!Q66-отч_беседки!Q66-отч_вер_парк!Q66</f>
        <v>0</v>
      </c>
      <c r="R66" s="136">
        <f>отчеты!R66-отч_беседки!R66-отч_вер_парк!R66</f>
        <v>0</v>
      </c>
      <c r="S66" s="136">
        <f>отчеты!S66-отч_беседки!S66-отч_вер_парк!S66</f>
        <v>0</v>
      </c>
      <c r="T66" s="136">
        <f>отчеты!T66-отч_беседки!T66-отч_вер_парк!T66</f>
        <v>0</v>
      </c>
      <c r="U66" s="136">
        <f>отчеты!U66-отч_беседки!U66-отч_вер_парк!U66</f>
        <v>0</v>
      </c>
      <c r="V66" s="136">
        <f>отчеты!V66-отч_беседки!V66-отч_вер_парк!V66</f>
        <v>0</v>
      </c>
      <c r="W66" s="136">
        <f>отчеты!W66-отч_беседки!W66-отч_вер_парк!W66</f>
        <v>0</v>
      </c>
      <c r="X66" s="136">
        <f>отчеты!X66-отч_беседки!X66-отч_вер_парк!X66</f>
        <v>0</v>
      </c>
      <c r="Y66" s="136">
        <f>отчеты!Y66-отч_беседки!Y66-отч_вер_парк!Y66</f>
        <v>0</v>
      </c>
      <c r="Z66" s="136">
        <f>отчеты!Z66-отч_беседки!Z66-отч_вер_парк!Z66</f>
        <v>0</v>
      </c>
      <c r="AA66" s="136">
        <f>отчеты!AA66-отч_беседки!AA66-отч_вер_парк!AA66</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отчеты!P68-отч_беседки!P68-отч_вер_парк!P68</f>
        <v>0</v>
      </c>
      <c r="Q68" s="136">
        <f>отчеты!Q68-отч_беседки!Q68-отч_вер_парк!Q68</f>
        <v>0</v>
      </c>
      <c r="R68" s="136">
        <f>отчеты!R68-отч_беседки!R68-отч_вер_парк!R68</f>
        <v>0</v>
      </c>
      <c r="S68" s="136">
        <f>отчеты!S68-отч_беседки!S68-отч_вер_парк!S68</f>
        <v>0</v>
      </c>
      <c r="T68" s="136">
        <f>отчеты!T68-отч_беседки!T68-отч_вер_парк!T68</f>
        <v>0</v>
      </c>
      <c r="U68" s="136">
        <f>отчеты!U68-отч_беседки!U68-отч_вер_парк!U68</f>
        <v>0</v>
      </c>
      <c r="V68" s="136">
        <f>отчеты!V68-отч_беседки!V68-отч_вер_парк!V68</f>
        <v>0</v>
      </c>
      <c r="W68" s="136">
        <f>отчеты!W68-отч_беседки!W68-отч_вер_парк!W68</f>
        <v>0</v>
      </c>
      <c r="X68" s="136">
        <f>отчеты!X68-отч_беседки!X68-отч_вер_парк!X68</f>
        <v>0</v>
      </c>
      <c r="Y68" s="136">
        <f>отчеты!Y68-отч_беседки!Y68-отч_вер_парк!Y68</f>
        <v>0</v>
      </c>
      <c r="Z68" s="136">
        <f>отчеты!Z68-отч_беседки!Z68-отч_вер_парк!Z68</f>
        <v>0</v>
      </c>
      <c r="AA68" s="136">
        <f>отчеты!AA68-отч_беседки!AA68-отч_вер_парк!AA68</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отчеты!P70-отч_беседки!P70-отч_вер_парк!P70</f>
        <v>0</v>
      </c>
      <c r="Q70" s="136">
        <f>отчеты!Q70-отч_беседки!Q70-отч_вер_парк!Q70</f>
        <v>0</v>
      </c>
      <c r="R70" s="136">
        <f>отчеты!R70-отч_беседки!R70-отч_вер_парк!R70</f>
        <v>0</v>
      </c>
      <c r="S70" s="136">
        <f>отчеты!S70-отч_беседки!S70-отч_вер_парк!S70</f>
        <v>0</v>
      </c>
      <c r="T70" s="136">
        <f>отчеты!T70-отч_беседки!T70-отч_вер_парк!T70</f>
        <v>0</v>
      </c>
      <c r="U70" s="136">
        <f>отчеты!U70-отч_беседки!U70-отч_вер_парк!U70</f>
        <v>0</v>
      </c>
      <c r="V70" s="136">
        <f>отчеты!V70-отч_беседки!V70-отч_вер_парк!V70</f>
        <v>0</v>
      </c>
      <c r="W70" s="136">
        <f>отчеты!W70-отч_беседки!W70-отч_вер_парк!W70</f>
        <v>0</v>
      </c>
      <c r="X70" s="136">
        <f>отчеты!X70-отч_беседки!X70-отч_вер_парк!X70</f>
        <v>0</v>
      </c>
      <c r="Y70" s="136">
        <f>отчеты!Y70-отч_беседки!Y70-отч_вер_парк!Y70</f>
        <v>0</v>
      </c>
      <c r="Z70" s="136">
        <f>отчеты!Z70-отч_беседки!Z70-отч_вер_парк!Z70</f>
        <v>0</v>
      </c>
      <c r="AA70" s="136">
        <f>отчеты!AA70-отч_беседки!AA70-отч_вер_парк!AA70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отчеты!P72-отч_беседки!P72-отч_вер_парк!P72</f>
        <v>0</v>
      </c>
      <c r="Q72" s="136">
        <f>отчеты!Q72-отч_беседки!Q72-отч_вер_парк!Q72</f>
        <v>0</v>
      </c>
      <c r="R72" s="136">
        <f>отчеты!R72-отч_беседки!R72-отч_вер_парк!R72</f>
        <v>0</v>
      </c>
      <c r="S72" s="136">
        <f>отчеты!S72-отч_беседки!S72-отч_вер_парк!S72</f>
        <v>0</v>
      </c>
      <c r="T72" s="136">
        <f>отчеты!T72-отч_беседки!T72-отч_вер_парк!T72</f>
        <v>0</v>
      </c>
      <c r="U72" s="136">
        <f>отчеты!U72-отч_беседки!U72-отч_вер_парк!U72</f>
        <v>0</v>
      </c>
      <c r="V72" s="136">
        <f>отчеты!V72-отч_беседки!V72-отч_вер_парк!V72</f>
        <v>0</v>
      </c>
      <c r="W72" s="136">
        <f>отчеты!W72-отч_беседки!W72-отч_вер_парк!W72</f>
        <v>0</v>
      </c>
      <c r="X72" s="136">
        <f>отчеты!X72-отч_беседки!X72-отч_вер_парк!X72</f>
        <v>0</v>
      </c>
      <c r="Y72" s="136">
        <f>отчеты!Y72-отч_беседки!Y72-отч_вер_парк!Y72</f>
        <v>0</v>
      </c>
      <c r="Z72" s="136">
        <f>отчеты!Z72-отч_беседки!Z72-отч_вер_парк!Z72</f>
        <v>0</v>
      </c>
      <c r="AA72" s="136">
        <f>отчеты!AA72-отч_беседки!AA72-отч_вер_парк!AA72</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отчеты!P76-отч_беседки!P76-отч_вер_парк!P76</f>
        <v>0</v>
      </c>
      <c r="Q76" s="136">
        <f>отчеты!Q76-отч_беседки!Q76-отч_вер_парк!Q76</f>
        <v>0</v>
      </c>
      <c r="R76" s="136">
        <f>отчеты!R76-отч_беседки!R76-отч_вер_парк!R76</f>
        <v>0</v>
      </c>
      <c r="S76" s="136">
        <f>отчеты!S76-отч_беседки!S76-отч_вер_парк!S76</f>
        <v>0</v>
      </c>
      <c r="T76" s="136">
        <f>отчеты!T76-отч_беседки!T76-отч_вер_парк!T76</f>
        <v>0</v>
      </c>
      <c r="U76" s="136">
        <f>отчеты!U76-отч_беседки!U76-отч_вер_парк!U76</f>
        <v>0</v>
      </c>
      <c r="V76" s="136">
        <f>отчеты!V76-отч_беседки!V76-отч_вер_парк!V76</f>
        <v>0</v>
      </c>
      <c r="W76" s="136">
        <f>отчеты!W76-отч_беседки!W76-отч_вер_парк!W76</f>
        <v>0</v>
      </c>
      <c r="X76" s="136">
        <f>отчеты!X76-отч_беседки!X76-отч_вер_парк!X76</f>
        <v>0</v>
      </c>
      <c r="Y76" s="136">
        <f>отчеты!Y76-отч_беседки!Y76-отч_вер_парк!Y76</f>
        <v>0</v>
      </c>
      <c r="Z76" s="136">
        <f>отчеты!Z76-отч_беседки!Z76-отч_вер_парк!Z76</f>
        <v>0</v>
      </c>
      <c r="AA76" s="136">
        <f>отчеты!AA76-отч_беседки!AA76-отч_вер_парк!AA76</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f>IF(P$1="",0,операции!P$353)*IF(отчеты!P17=0,0,P17/отчеты!P17)</f>
        <v>0</v>
      </c>
      <c r="Q77" s="137">
        <f>IF(Q$1="",0,операции!Q$353)*IF(отчеты!Q17=0,0,Q17/отчеты!Q17)</f>
        <v>0</v>
      </c>
      <c r="R77" s="137">
        <f>IF(R$1="",0,операции!R$353)*IF(отчеты!R17=0,0,R17/отчеты!R17)</f>
        <v>0</v>
      </c>
      <c r="S77" s="137">
        <f>IF(S$1="",0,операции!S$353)*IF(отчеты!S17=0,0,S17/отчеты!S17)</f>
        <v>0</v>
      </c>
      <c r="T77" s="137">
        <f>IF(T$1="",0,операции!T$353)*IF(отчеты!T17=0,0,T17/отчеты!T17)</f>
        <v>0</v>
      </c>
      <c r="U77" s="137">
        <f>IF(U$1="",0,операции!U$353)*IF(отчеты!U17=0,0,U17/отчеты!U17)</f>
        <v>0</v>
      </c>
      <c r="V77" s="137">
        <f>IF(V$1="",0,операции!V$353)*IF(отчеты!V17=0,0,V17/отчеты!V17)</f>
        <v>0</v>
      </c>
      <c r="W77" s="137">
        <f>IF(W$1="",0,операции!W$353)*IF(отчеты!W17=0,0,W17/отчеты!W17)</f>
        <v>0</v>
      </c>
      <c r="X77" s="137">
        <f>IF(X$1="",0,операции!X$353)*IF(отчеты!X17=0,0,X17/отчеты!X17)</f>
        <v>0</v>
      </c>
      <c r="Y77" s="137">
        <f>IF(Y$1="",0,операции!Y$353)*IF(отчеты!Y17=0,0,Y17/отчеты!Y17)</f>
        <v>0</v>
      </c>
      <c r="Z77" s="137">
        <f>IF(Z$1="",0,операции!Z$353)*IF(отчеты!Z17=0,0,Z17/отчеты!Z17)</f>
        <v>0</v>
      </c>
      <c r="AA77" s="137">
        <f>IF(AA$1="",0,операции!AA$353)*IF(отчеты!AA17=0,0,AA17/отчеты!AA17)</f>
        <v>0</v>
      </c>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отчеты!P78-отч_беседки!P78-отч_вер_парк!P78</f>
        <v>0</v>
      </c>
      <c r="Q78" s="136">
        <f>отчеты!Q78-отч_беседки!Q78-отч_вер_парк!Q78</f>
        <v>0</v>
      </c>
      <c r="R78" s="136">
        <f>отчеты!R78-отч_беседки!R78-отч_вер_парк!R78</f>
        <v>0</v>
      </c>
      <c r="S78" s="136">
        <f>отчеты!S78-отч_беседки!S78-отч_вер_парк!S78</f>
        <v>0</v>
      </c>
      <c r="T78" s="136">
        <f>отчеты!T78-отч_беседки!T78-отч_вер_парк!T78</f>
        <v>0</v>
      </c>
      <c r="U78" s="136">
        <f>отчеты!U78-отч_беседки!U78-отч_вер_парк!U78</f>
        <v>0</v>
      </c>
      <c r="V78" s="136">
        <f>отчеты!V78-отч_беседки!V78-отч_вер_парк!V78</f>
        <v>0</v>
      </c>
      <c r="W78" s="136">
        <f>отчеты!W78-отч_беседки!W78-отч_вер_парк!W78</f>
        <v>0</v>
      </c>
      <c r="X78" s="136">
        <f>отчеты!X78-отч_беседки!X78-отч_вер_парк!X78</f>
        <v>0</v>
      </c>
      <c r="Y78" s="136">
        <f>отчеты!Y78-отч_беседки!Y78-отч_вер_парк!Y78</f>
        <v>0</v>
      </c>
      <c r="Z78" s="136">
        <f>отчеты!Z78-отч_беседки!Z78-отч_вер_парк!Z78</f>
        <v>0</v>
      </c>
      <c r="AA78" s="136">
        <f>отчеты!AA78-отч_беседки!AA78-отч_вер_парк!AA78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f>IF(P$1="",0,операции!P$353)*IF(отчеты!P19=0,0,P19/отчеты!P19)</f>
        <v>0</v>
      </c>
      <c r="Q79" s="137">
        <f>IF(Q$1="",0,операции!Q$353)*IF(отчеты!Q19=0,0,Q19/отчеты!Q19)</f>
        <v>0</v>
      </c>
      <c r="R79" s="137">
        <f>IF(R$1="",0,операции!R$353)*IF(отчеты!R19=0,0,R19/отчеты!R19)</f>
        <v>0</v>
      </c>
      <c r="S79" s="137">
        <f>IF(S$1="",0,операции!S$353)*IF(отчеты!S19=0,0,S19/отчеты!S19)</f>
        <v>0</v>
      </c>
      <c r="T79" s="137">
        <f>IF(T$1="",0,операции!T$353)*IF(отчеты!T19=0,0,T19/отчеты!T19)</f>
        <v>0</v>
      </c>
      <c r="U79" s="137">
        <f>IF(U$1="",0,операции!U$353)*IF(отчеты!U19=0,0,U19/отчеты!U19)</f>
        <v>0</v>
      </c>
      <c r="V79" s="137">
        <f>IF(V$1="",0,операции!V$353)*IF(отчеты!V19=0,0,V19/отчеты!V19)</f>
        <v>0</v>
      </c>
      <c r="W79" s="137">
        <f>IF(W$1="",0,операции!W$353)*IF(отчеты!W19=0,0,W19/отчеты!W19)</f>
        <v>0</v>
      </c>
      <c r="X79" s="137">
        <f>IF(X$1="",0,операции!X$353)*IF(отчеты!X19=0,0,X19/отчеты!X19)</f>
        <v>0</v>
      </c>
      <c r="Y79" s="137">
        <f>IF(Y$1="",0,операции!Y$353)*IF(отчеты!Y19=0,0,Y19/отчеты!Y19)</f>
        <v>0</v>
      </c>
      <c r="Z79" s="137">
        <f>IF(Z$1="",0,операции!Z$353)*IF(отчеты!Z19=0,0,Z19/отчеты!Z19)</f>
        <v>0</v>
      </c>
      <c r="AA79" s="137">
        <f>IF(AA$1="",0,операции!AA$353)*IF(отчеты!AA19=0,0,AA19/отчеты!AA19)</f>
        <v>0</v>
      </c>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отчеты!P80-отч_беседки!P80-отч_вер_парк!P80</f>
        <v>0</v>
      </c>
      <c r="Q80" s="136">
        <f>отчеты!Q80-отч_беседки!Q80-отч_вер_парк!Q80</f>
        <v>0</v>
      </c>
      <c r="R80" s="136">
        <f>отчеты!R80-отч_беседки!R80-отч_вер_парк!R80</f>
        <v>0</v>
      </c>
      <c r="S80" s="136">
        <f>отчеты!S80-отч_беседки!S80-отч_вер_парк!S80</f>
        <v>0</v>
      </c>
      <c r="T80" s="136">
        <f>отчеты!T80-отч_беседки!T80-отч_вер_парк!T80</f>
        <v>0</v>
      </c>
      <c r="U80" s="136">
        <f>отчеты!U80-отч_беседки!U80-отч_вер_парк!U80</f>
        <v>0</v>
      </c>
      <c r="V80" s="136">
        <f>отчеты!V80-отч_беседки!V80-отч_вер_парк!V80</f>
        <v>0</v>
      </c>
      <c r="W80" s="136">
        <f>отчеты!W80-отч_беседки!W80-отч_вер_парк!W80</f>
        <v>0</v>
      </c>
      <c r="X80" s="136">
        <f>отчеты!X80-отч_беседки!X80-отч_вер_парк!X80</f>
        <v>0</v>
      </c>
      <c r="Y80" s="136">
        <f>отчеты!Y80-отч_беседки!Y80-отч_вер_парк!Y80</f>
        <v>0</v>
      </c>
      <c r="Z80" s="136">
        <f>отчеты!Z80-отч_беседки!Z80-отч_вер_парк!Z80</f>
        <v>0</v>
      </c>
      <c r="AA80" s="136">
        <f>отчеты!AA80-отч_беседки!AA80-отч_вер_парк!AA80</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f>IF(P$1="",0,операции!P$353)*IF(отчеты!P21=0,0,P21/отчеты!P21)</f>
        <v>0</v>
      </c>
      <c r="Q81" s="137">
        <f>IF(Q$1="",0,операции!Q$353)*IF(отчеты!Q21=0,0,Q21/отчеты!Q21)</f>
        <v>0</v>
      </c>
      <c r="R81" s="137">
        <f>IF(R$1="",0,операции!R$353)*IF(отчеты!R21=0,0,R21/отчеты!R21)</f>
        <v>0</v>
      </c>
      <c r="S81" s="137">
        <f>IF(S$1="",0,операции!S$353)*IF(отчеты!S21=0,0,S21/отчеты!S21)</f>
        <v>0</v>
      </c>
      <c r="T81" s="137">
        <f>IF(T$1="",0,операции!T$353)*IF(отчеты!T21=0,0,T21/отчеты!T21)</f>
        <v>0</v>
      </c>
      <c r="U81" s="137">
        <f>IF(U$1="",0,операции!U$353)*IF(отчеты!U21=0,0,U21/отчеты!U21)</f>
        <v>0</v>
      </c>
      <c r="V81" s="137">
        <f>IF(V$1="",0,операции!V$353)*IF(отчеты!V21=0,0,V21/отчеты!V21)</f>
        <v>0</v>
      </c>
      <c r="W81" s="137">
        <f>IF(W$1="",0,операции!W$353)*IF(отчеты!W21=0,0,W21/отчеты!W21)</f>
        <v>0</v>
      </c>
      <c r="X81" s="137">
        <f>IF(X$1="",0,операции!X$353)*IF(отчеты!X21=0,0,X21/отчеты!X21)</f>
        <v>0</v>
      </c>
      <c r="Y81" s="137">
        <f>IF(Y$1="",0,операции!Y$353)*IF(отчеты!Y21=0,0,Y21/отчеты!Y21)</f>
        <v>0</v>
      </c>
      <c r="Z81" s="137">
        <f>IF(Z$1="",0,операции!Z$353)*IF(отчеты!Z21=0,0,Z21/отчеты!Z21)</f>
        <v>0</v>
      </c>
      <c r="AA81" s="137">
        <f>IF(AA$1="",0,операции!AA$353)*IF(отчеты!AA21=0,0,AA21/отчеты!AA21)</f>
        <v>0</v>
      </c>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отчеты!P82-отч_беседки!P82-отч_вер_парк!P82</f>
        <v>0</v>
      </c>
      <c r="Q82" s="136">
        <f>отчеты!Q82-отч_беседки!Q82-отч_вер_парк!Q82</f>
        <v>0</v>
      </c>
      <c r="R82" s="136">
        <f>отчеты!R82-отч_беседки!R82-отч_вер_парк!R82</f>
        <v>0</v>
      </c>
      <c r="S82" s="136">
        <f>отчеты!S82-отч_беседки!S82-отч_вер_парк!S82</f>
        <v>0</v>
      </c>
      <c r="T82" s="136">
        <f>отчеты!T82-отч_беседки!T82-отч_вер_парк!T82</f>
        <v>0</v>
      </c>
      <c r="U82" s="136">
        <f>отчеты!U82-отч_беседки!U82-отч_вер_парк!U82</f>
        <v>0</v>
      </c>
      <c r="V82" s="136">
        <f>отчеты!V82-отч_беседки!V82-отч_вер_парк!V82</f>
        <v>0</v>
      </c>
      <c r="W82" s="136">
        <f>отчеты!W82-отч_беседки!W82-отч_вер_парк!W82</f>
        <v>0</v>
      </c>
      <c r="X82" s="136">
        <f>отчеты!X82-отч_беседки!X82-отч_вер_парк!X82</f>
        <v>0</v>
      </c>
      <c r="Y82" s="136">
        <f>отчеты!Y82-отч_беседки!Y82-отч_вер_парк!Y82</f>
        <v>0</v>
      </c>
      <c r="Z82" s="136">
        <f>отчеты!Z82-отч_беседки!Z82-отч_вер_парк!Z82</f>
        <v>0</v>
      </c>
      <c r="AA82" s="136">
        <f>отчеты!AA82-отч_беседки!AA82-отч_вер_парк!AA82</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отчеты!P85-отч_беседки!P85-отч_вер_парк!P85</f>
        <v>0</v>
      </c>
      <c r="Q85" s="136">
        <f>отчеты!Q85-отч_беседки!Q85-отч_вер_парк!Q85</f>
        <v>0</v>
      </c>
      <c r="R85" s="136">
        <f>отчеты!R85-отч_беседки!R85-отч_вер_парк!R85</f>
        <v>0</v>
      </c>
      <c r="S85" s="136">
        <f>отчеты!S85-отч_беседки!S85-отч_вер_парк!S85</f>
        <v>0</v>
      </c>
      <c r="T85" s="136">
        <f>отчеты!T85-отч_беседки!T85-отч_вер_парк!T85</f>
        <v>0</v>
      </c>
      <c r="U85" s="136">
        <f>отчеты!U85-отч_беседки!U85-отч_вер_парк!U85</f>
        <v>0</v>
      </c>
      <c r="V85" s="136">
        <f>отчеты!V85-отч_беседки!V85-отч_вер_парк!V85</f>
        <v>0</v>
      </c>
      <c r="W85" s="136">
        <f>отчеты!W85-отч_беседки!W85-отч_вер_парк!W85</f>
        <v>0</v>
      </c>
      <c r="X85" s="136">
        <f>отчеты!X85-отч_беседки!X85-отч_вер_парк!X85</f>
        <v>0</v>
      </c>
      <c r="Y85" s="136">
        <f>отчеты!Y85-отч_беседки!Y85-отч_вер_парк!Y85</f>
        <v>0</v>
      </c>
      <c r="Z85" s="136">
        <f>отчеты!Z85-отч_беседки!Z85-отч_вер_парк!Z85</f>
        <v>0</v>
      </c>
      <c r="AA85" s="136">
        <f>отчеты!AA85-отч_беседки!AA85-отч_вер_парк!AA85</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отчеты!P87-отч_беседки!P87-отч_вер_парк!P87</f>
        <v>0</v>
      </c>
      <c r="Q87" s="136">
        <f>отчеты!Q87-отч_беседки!Q87-отч_вер_парк!Q87</f>
        <v>0</v>
      </c>
      <c r="R87" s="136">
        <f>отчеты!R87-отч_беседки!R87-отч_вер_парк!R87</f>
        <v>0</v>
      </c>
      <c r="S87" s="136">
        <f>отчеты!S87-отч_беседки!S87-отч_вер_парк!S87</f>
        <v>0</v>
      </c>
      <c r="T87" s="136">
        <f>отчеты!T87-отч_беседки!T87-отч_вер_парк!T87</f>
        <v>0</v>
      </c>
      <c r="U87" s="136">
        <f>отчеты!U87-отч_беседки!U87-отч_вер_парк!U87</f>
        <v>0</v>
      </c>
      <c r="V87" s="136">
        <f>отчеты!V87-отч_беседки!V87-отч_вер_парк!V87</f>
        <v>0</v>
      </c>
      <c r="W87" s="136">
        <f>отчеты!W87-отч_беседки!W87-отч_вер_парк!W87</f>
        <v>0</v>
      </c>
      <c r="X87" s="136">
        <f>отчеты!X87-отч_беседки!X87-отч_вер_парк!X87</f>
        <v>0</v>
      </c>
      <c r="Y87" s="136">
        <f>отчеты!Y87-отч_беседки!Y87-отч_вер_парк!Y87</f>
        <v>0</v>
      </c>
      <c r="Z87" s="136">
        <f>отчеты!Z87-отч_беседки!Z87-отч_вер_парк!Z87</f>
        <v>0</v>
      </c>
      <c r="AA87" s="136">
        <f>отчеты!AA87-отч_беседки!AA87-отч_вер_парк!AA87</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отчеты!P89-отч_беседки!P89-отч_вер_парк!P89</f>
        <v>0</v>
      </c>
      <c r="Q89" s="136">
        <f>отчеты!Q89-отч_беседки!Q89-отч_вер_парк!Q89</f>
        <v>0</v>
      </c>
      <c r="R89" s="136">
        <f>отчеты!R89-отч_беседки!R89-отч_вер_парк!R89</f>
        <v>0</v>
      </c>
      <c r="S89" s="136">
        <f>отчеты!S89-отч_беседки!S89-отч_вер_парк!S89</f>
        <v>0</v>
      </c>
      <c r="T89" s="136">
        <f>отчеты!T89-отч_беседки!T89-отч_вер_парк!T89</f>
        <v>0</v>
      </c>
      <c r="U89" s="136">
        <f>отчеты!U89-отч_беседки!U89-отч_вер_парк!U89</f>
        <v>0</v>
      </c>
      <c r="V89" s="136">
        <f>отчеты!V89-отч_беседки!V89-отч_вер_парк!V89</f>
        <v>0</v>
      </c>
      <c r="W89" s="136">
        <f>отчеты!W89-отч_беседки!W89-отч_вер_парк!W89</f>
        <v>0</v>
      </c>
      <c r="X89" s="136">
        <f>отчеты!X89-отч_беседки!X89-отч_вер_парк!X89</f>
        <v>0</v>
      </c>
      <c r="Y89" s="136">
        <f>отчеты!Y89-отч_беседки!Y89-отч_вер_парк!Y89</f>
        <v>0</v>
      </c>
      <c r="Z89" s="136">
        <f>отчеты!Z89-отч_беседки!Z89-отч_вер_парк!Z89</f>
        <v>0</v>
      </c>
      <c r="AA89" s="136">
        <f>отчеты!AA89-отч_беседки!AA89-отч_вер_парк!AA89</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отчеты!P91-отч_беседки!P91-отч_вер_парк!P91</f>
        <v>0</v>
      </c>
      <c r="Q91" s="136">
        <f>отчеты!Q91-отч_беседки!Q91-отч_вер_парк!Q91</f>
        <v>0</v>
      </c>
      <c r="R91" s="136">
        <f>отчеты!R91-отч_беседки!R91-отч_вер_парк!R91</f>
        <v>0</v>
      </c>
      <c r="S91" s="136">
        <f>отчеты!S91-отч_беседки!S91-отч_вер_парк!S91</f>
        <v>0</v>
      </c>
      <c r="T91" s="136">
        <f>отчеты!T91-отч_беседки!T91-отч_вер_парк!T91</f>
        <v>0</v>
      </c>
      <c r="U91" s="136">
        <f>отчеты!U91-отч_беседки!U91-отч_вер_парк!U91</f>
        <v>0</v>
      </c>
      <c r="V91" s="136">
        <f>отчеты!V91-отч_беседки!V91-отч_вер_парк!V91</f>
        <v>0</v>
      </c>
      <c r="W91" s="136">
        <f>отчеты!W91-отч_беседки!W91-отч_вер_парк!W91</f>
        <v>0</v>
      </c>
      <c r="X91" s="136">
        <f>отчеты!X91-отч_беседки!X91-отч_вер_парк!X91</f>
        <v>0</v>
      </c>
      <c r="Y91" s="136">
        <f>отчеты!Y91-отч_беседки!Y91-отч_вер_парк!Y91</f>
        <v>0</v>
      </c>
      <c r="Z91" s="136">
        <f>отчеты!Z91-отч_беседки!Z91-отч_вер_парк!Z91</f>
        <v>0</v>
      </c>
      <c r="AA91" s="136">
        <f>отчеты!AA91-отч_беседки!AA91-отч_вер_парк!AA91</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отчеты!P95-отч_беседки!P95-отч_вер_парк!P95</f>
        <v>0</v>
      </c>
      <c r="Q95" s="136">
        <f>отчеты!Q95-отч_беседки!Q95-отч_вер_парк!Q95</f>
        <v>0</v>
      </c>
      <c r="R95" s="136">
        <f>отчеты!R95-отч_беседки!R95-отч_вер_парк!R95</f>
        <v>0</v>
      </c>
      <c r="S95" s="136">
        <f>отчеты!S95-отч_беседки!S95-отч_вер_парк!S95</f>
        <v>0</v>
      </c>
      <c r="T95" s="136">
        <f>отчеты!T95-отч_беседки!T95-отч_вер_парк!T95</f>
        <v>0</v>
      </c>
      <c r="U95" s="136">
        <f>отчеты!U95-отч_беседки!U95-отч_вер_парк!U95</f>
        <v>0</v>
      </c>
      <c r="V95" s="136">
        <f>отчеты!V95-отч_беседки!V95-отч_вер_парк!V95</f>
        <v>0</v>
      </c>
      <c r="W95" s="136">
        <f>отчеты!W95-отч_беседки!W95-отч_вер_парк!W95</f>
        <v>0</v>
      </c>
      <c r="X95" s="136">
        <f>отчеты!X95-отч_беседки!X95-отч_вер_парк!X95</f>
        <v>0</v>
      </c>
      <c r="Y95" s="136">
        <f>отчеты!Y95-отч_беседки!Y95-отч_вер_парк!Y95</f>
        <v>0</v>
      </c>
      <c r="Z95" s="136">
        <f>отчеты!Z95-отч_беседки!Z95-отч_вер_парк!Z95</f>
        <v>0</v>
      </c>
      <c r="AA95" s="136">
        <f>отчеты!AA95-отч_беседки!AA95-отч_вер_парк!AA95</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отчеты!P97-отч_беседки!P97-отч_вер_парк!P97</f>
        <v>0</v>
      </c>
      <c r="Q97" s="136">
        <f>отчеты!Q97-отч_беседки!Q97-отч_вер_парк!Q97</f>
        <v>0</v>
      </c>
      <c r="R97" s="136">
        <f>отчеты!R97-отч_беседки!R97-отч_вер_парк!R97</f>
        <v>0</v>
      </c>
      <c r="S97" s="136">
        <f>отчеты!S97-отч_беседки!S97-отч_вер_парк!S97</f>
        <v>0</v>
      </c>
      <c r="T97" s="136">
        <f>отчеты!T97-отч_беседки!T97-отч_вер_парк!T97</f>
        <v>0</v>
      </c>
      <c r="U97" s="136">
        <f>отчеты!U97-отч_беседки!U97-отч_вер_парк!U97</f>
        <v>0</v>
      </c>
      <c r="V97" s="136">
        <f>отчеты!V97-отч_беседки!V97-отч_вер_парк!V97</f>
        <v>0</v>
      </c>
      <c r="W97" s="136">
        <f>отчеты!W97-отч_беседки!W97-отч_вер_парк!W97</f>
        <v>0</v>
      </c>
      <c r="X97" s="136">
        <f>отчеты!X97-отч_беседки!X97-отч_вер_парк!X97</f>
        <v>0</v>
      </c>
      <c r="Y97" s="136">
        <f>отчеты!Y97-отч_беседки!Y97-отч_вер_парк!Y97</f>
        <v>0</v>
      </c>
      <c r="Z97" s="136">
        <f>отчеты!Z97-отч_беседки!Z97-отч_вер_парк!Z97</f>
        <v>0</v>
      </c>
      <c r="AA97" s="136">
        <f>отчеты!AA97-отч_беседки!AA97-отч_вер_парк!AA97</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отчеты!P99-отч_беседки!P99-отч_вер_парк!P99</f>
        <v>0</v>
      </c>
      <c r="Q99" s="136">
        <f>отчеты!Q99-отч_беседки!Q99-отч_вер_парк!Q99</f>
        <v>0</v>
      </c>
      <c r="R99" s="136">
        <f>отчеты!R99-отч_беседки!R99-отч_вер_парк!R99</f>
        <v>0</v>
      </c>
      <c r="S99" s="136">
        <f>отчеты!S99-отч_беседки!S99-отч_вер_парк!S99</f>
        <v>0</v>
      </c>
      <c r="T99" s="136">
        <f>отчеты!T99-отч_беседки!T99-отч_вер_парк!T99</f>
        <v>0</v>
      </c>
      <c r="U99" s="136">
        <f>отчеты!U99-отч_беседки!U99-отч_вер_парк!U99</f>
        <v>0</v>
      </c>
      <c r="V99" s="136">
        <f>отчеты!V99-отч_беседки!V99-отч_вер_парк!V99</f>
        <v>0</v>
      </c>
      <c r="W99" s="136">
        <f>отчеты!W99-отч_беседки!W99-отч_вер_парк!W99</f>
        <v>0</v>
      </c>
      <c r="X99" s="136">
        <f>отчеты!X99-отч_беседки!X99-отч_вер_парк!X99</f>
        <v>0</v>
      </c>
      <c r="Y99" s="136">
        <f>отчеты!Y99-отч_беседки!Y99-отч_вер_парк!Y99</f>
        <v>0</v>
      </c>
      <c r="Z99" s="136">
        <f>отчеты!Z99-отч_беседки!Z99-отч_вер_парк!Z99</f>
        <v>0</v>
      </c>
      <c r="AA99" s="136">
        <f>отчеты!AA99-отч_беседки!AA99-отч_вер_парк!AA99</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отчеты!P101-отч_беседки!P101-отч_вер_парк!P101</f>
        <v>0</v>
      </c>
      <c r="Q101" s="136">
        <f>отчеты!Q101-отч_беседки!Q101-отч_вер_парк!Q101</f>
        <v>0</v>
      </c>
      <c r="R101" s="136">
        <f>отчеты!R101-отч_беседки!R101-отч_вер_парк!R101</f>
        <v>0</v>
      </c>
      <c r="S101" s="136">
        <f>отчеты!S101-отч_беседки!S101-отч_вер_парк!S101</f>
        <v>0</v>
      </c>
      <c r="T101" s="136">
        <f>отчеты!T101-отч_беседки!T101-отч_вер_парк!T101</f>
        <v>0</v>
      </c>
      <c r="U101" s="136">
        <f>отчеты!U101-отч_беседки!U101-отч_вер_парк!U101</f>
        <v>0</v>
      </c>
      <c r="V101" s="136">
        <f>отчеты!V101-отч_беседки!V101-отч_вер_парк!V101</f>
        <v>0</v>
      </c>
      <c r="W101" s="136">
        <f>отчеты!W101-отч_беседки!W101-отч_вер_парк!W101</f>
        <v>0</v>
      </c>
      <c r="X101" s="136">
        <f>отчеты!X101-отч_беседки!X101-отч_вер_парк!X101</f>
        <v>0</v>
      </c>
      <c r="Y101" s="136">
        <f>отчеты!Y101-отч_беседки!Y101-отч_вер_парк!Y101</f>
        <v>0</v>
      </c>
      <c r="Z101" s="136">
        <f>отчеты!Z101-отч_беседки!Z101-отч_вер_парк!Z101</f>
        <v>0</v>
      </c>
      <c r="AA101" s="136">
        <f>отчеты!AA101-отч_беседки!AA101-отч_вер_парк!AA101</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отчеты!P105-отч_беседки!P105-отч_вер_парк!P105</f>
        <v>0</v>
      </c>
      <c r="Q105" s="136">
        <f>отчеты!Q105-отч_беседки!Q105-отч_вер_парк!Q105</f>
        <v>0</v>
      </c>
      <c r="R105" s="136">
        <f>отчеты!R105-отч_беседки!R105-отч_вер_парк!R105</f>
        <v>0</v>
      </c>
      <c r="S105" s="136">
        <f>отчеты!S105-отч_беседки!S105-отч_вер_парк!S105</f>
        <v>0</v>
      </c>
      <c r="T105" s="136">
        <f>отчеты!T105-отч_беседки!T105-отч_вер_парк!T105</f>
        <v>0</v>
      </c>
      <c r="U105" s="136">
        <f>отчеты!U105-отч_беседки!U105-отч_вер_парк!U105</f>
        <v>0</v>
      </c>
      <c r="V105" s="136">
        <f>отчеты!V105-отч_беседки!V105-отч_вер_парк!V105</f>
        <v>0</v>
      </c>
      <c r="W105" s="136">
        <f>отчеты!W105-отч_беседки!W105-отч_вер_парк!W105</f>
        <v>0</v>
      </c>
      <c r="X105" s="136">
        <f>отчеты!X105-отч_беседки!X105-отч_вер_парк!X105</f>
        <v>0</v>
      </c>
      <c r="Y105" s="136">
        <f>отчеты!Y105-отч_беседки!Y105-отч_вер_парк!Y105</f>
        <v>0</v>
      </c>
      <c r="Z105" s="136">
        <f>отчеты!Z105-отч_беседки!Z105-отч_вер_парк!Z105</f>
        <v>0</v>
      </c>
      <c r="AA105" s="136">
        <f>отчеты!AA105-отч_беседки!AA105-отч_вер_парк!AA105</f>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отчеты!P107-отч_беседки!P107-отч_вер_парк!P107</f>
        <v>0</v>
      </c>
      <c r="Q107" s="136">
        <f>отчеты!Q107-отч_беседки!Q107-отч_вер_парк!Q107</f>
        <v>0</v>
      </c>
      <c r="R107" s="136">
        <f>отчеты!R107-отч_беседки!R107-отч_вер_парк!R107</f>
        <v>0</v>
      </c>
      <c r="S107" s="136">
        <f>отчеты!S107-отч_беседки!S107-отч_вер_парк!S107</f>
        <v>0</v>
      </c>
      <c r="T107" s="136">
        <f>отчеты!T107-отч_беседки!T107-отч_вер_парк!T107</f>
        <v>0</v>
      </c>
      <c r="U107" s="136">
        <f>отчеты!U107-отч_беседки!U107-отч_вер_парк!U107</f>
        <v>0</v>
      </c>
      <c r="V107" s="136">
        <f>отчеты!V107-отч_беседки!V107-отч_вер_парк!V107</f>
        <v>0</v>
      </c>
      <c r="W107" s="136">
        <f>отчеты!W107-отч_беседки!W107-отч_вер_парк!W107</f>
        <v>0</v>
      </c>
      <c r="X107" s="136">
        <f>отчеты!X107-отч_беседки!X107-отч_вер_парк!X107</f>
        <v>0</v>
      </c>
      <c r="Y107" s="136">
        <f>отчеты!Y107-отч_беседки!Y107-отч_вер_парк!Y107</f>
        <v>0</v>
      </c>
      <c r="Z107" s="136">
        <f>отчеты!Z107-отч_беседки!Z107-отч_вер_парк!Z107</f>
        <v>0</v>
      </c>
      <c r="AA107" s="136">
        <f>отчеты!AA107-отч_беседки!AA107-отч_вер_парк!AA107</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отчеты!P109-отч_беседки!P109-отч_вер_парк!P109</f>
        <v>0</v>
      </c>
      <c r="Q109" s="136">
        <f>отчеты!Q109-отч_беседки!Q109-отч_вер_парк!Q109</f>
        <v>0</v>
      </c>
      <c r="R109" s="136">
        <f>отчеты!R109-отч_беседки!R109-отч_вер_парк!R109</f>
        <v>0</v>
      </c>
      <c r="S109" s="136">
        <f>отчеты!S109-отч_беседки!S109-отч_вер_парк!S109</f>
        <v>0</v>
      </c>
      <c r="T109" s="136">
        <f>отчеты!T109-отч_беседки!T109-отч_вер_парк!T109</f>
        <v>0</v>
      </c>
      <c r="U109" s="136">
        <f>отчеты!U109-отч_беседки!U109-отч_вер_парк!U109</f>
        <v>0</v>
      </c>
      <c r="V109" s="136">
        <f>отчеты!V109-отч_беседки!V109-отч_вер_парк!V109</f>
        <v>0</v>
      </c>
      <c r="W109" s="136">
        <f>отчеты!W109-отч_беседки!W109-отч_вер_парк!W109</f>
        <v>0</v>
      </c>
      <c r="X109" s="136">
        <f>отчеты!X109-отч_беседки!X109-отч_вер_парк!X109</f>
        <v>0</v>
      </c>
      <c r="Y109" s="136">
        <f>отчеты!Y109-отч_беседки!Y109-отч_вер_парк!Y109</f>
        <v>0</v>
      </c>
      <c r="Z109" s="136">
        <f>отчеты!Z109-отч_беседки!Z109-отч_вер_парк!Z109</f>
        <v>0</v>
      </c>
      <c r="AA109" s="136">
        <f>отчеты!AA109-отч_беседки!AA109-отч_вер_парк!AA109</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отчеты!P111-отч_беседки!P111-отч_вер_парк!P111</f>
        <v>0</v>
      </c>
      <c r="Q111" s="136">
        <f>отчеты!Q111-отч_беседки!Q111-отч_вер_парк!Q111</f>
        <v>0</v>
      </c>
      <c r="R111" s="136">
        <f>отчеты!R111-отч_беседки!R111-отч_вер_парк!R111</f>
        <v>0</v>
      </c>
      <c r="S111" s="136">
        <f>отчеты!S111-отч_беседки!S111-отч_вер_парк!S111</f>
        <v>0</v>
      </c>
      <c r="T111" s="136">
        <f>отчеты!T111-отч_беседки!T111-отч_вер_парк!T111</f>
        <v>0</v>
      </c>
      <c r="U111" s="136">
        <f>отчеты!U111-отч_беседки!U111-отч_вер_парк!U111</f>
        <v>0</v>
      </c>
      <c r="V111" s="136">
        <f>отчеты!V111-отч_беседки!V111-отч_вер_парк!V111</f>
        <v>0</v>
      </c>
      <c r="W111" s="136">
        <f>отчеты!W111-отч_беседки!W111-отч_вер_парк!W111</f>
        <v>0</v>
      </c>
      <c r="X111" s="136">
        <f>отчеты!X111-отч_беседки!X111-отч_вер_парк!X111</f>
        <v>0</v>
      </c>
      <c r="Y111" s="136">
        <f>отчеты!Y111-отч_беседки!Y111-отч_вер_парк!Y111</f>
        <v>0</v>
      </c>
      <c r="Z111" s="136">
        <f>отчеты!Z111-отч_беседки!Z111-отч_вер_парк!Z111</f>
        <v>0</v>
      </c>
      <c r="AA111" s="136">
        <f>отчеты!AA111-отч_беседки!AA111-отч_вер_парк!AA111</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отчеты!P117-отч_беседки!P117-отч_вер_парк!P117</f>
        <v>0</v>
      </c>
      <c r="Q117" s="93">
        <f>отчеты!Q117-отч_беседки!Q117-отч_вер_парк!Q117</f>
        <v>0</v>
      </c>
      <c r="R117" s="93">
        <f>отчеты!R117-отч_беседки!R117-отч_вер_парк!R117</f>
        <v>0</v>
      </c>
      <c r="S117" s="93">
        <f>отчеты!S117-отч_беседки!S117-отч_вер_парк!S117</f>
        <v>0</v>
      </c>
      <c r="T117" s="93">
        <f>отчеты!T117-отч_беседки!T117-отч_вер_парк!T117</f>
        <v>0</v>
      </c>
      <c r="U117" s="93">
        <f>отчеты!U117-отч_беседки!U117-отч_вер_парк!U117</f>
        <v>0</v>
      </c>
      <c r="V117" s="93">
        <f>отчеты!V117-отч_беседки!V117-отч_вер_парк!V117</f>
        <v>0</v>
      </c>
      <c r="W117" s="93">
        <f>отчеты!W117-отч_беседки!W117-отч_вер_парк!W117</f>
        <v>0</v>
      </c>
      <c r="X117" s="93">
        <f>отчеты!X117-отч_беседки!X117-отч_вер_парк!X117</f>
        <v>0</v>
      </c>
      <c r="Y117" s="93">
        <f>отчеты!Y117-отч_беседки!Y117-отч_вер_парк!Y117</f>
        <v>0</v>
      </c>
      <c r="Z117" s="93">
        <f>отчеты!Z117-отч_беседки!Z117-отч_вер_парк!Z117</f>
        <v>0</v>
      </c>
      <c r="AA117" s="93">
        <f>отчеты!AA117-отч_беседки!AA117-отч_вер_парк!AA117</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отчеты!P119-отч_беседки!P119-отч_вер_парк!P119</f>
        <v>0</v>
      </c>
      <c r="Q119" s="93">
        <f>отчеты!Q119-отч_беседки!Q119-отч_вер_парк!Q119</f>
        <v>0</v>
      </c>
      <c r="R119" s="93">
        <f>отчеты!R119-отч_беседки!R119-отч_вер_парк!R119</f>
        <v>0</v>
      </c>
      <c r="S119" s="93">
        <f>отчеты!S119-отч_беседки!S119-отч_вер_парк!S119</f>
        <v>0</v>
      </c>
      <c r="T119" s="93">
        <f>отчеты!T119-отч_беседки!T119-отч_вер_парк!T119</f>
        <v>0</v>
      </c>
      <c r="U119" s="93">
        <f>отчеты!U119-отч_беседки!U119-отч_вер_парк!U119</f>
        <v>0</v>
      </c>
      <c r="V119" s="93">
        <f>отчеты!V119-отч_беседки!V119-отч_вер_парк!V119</f>
        <v>0</v>
      </c>
      <c r="W119" s="93">
        <f>отчеты!W119-отч_беседки!W119-отч_вер_парк!W119</f>
        <v>0</v>
      </c>
      <c r="X119" s="93">
        <f>отчеты!X119-отч_беседки!X119-отч_вер_парк!X119</f>
        <v>0</v>
      </c>
      <c r="Y119" s="93">
        <f>отчеты!Y119-отч_беседки!Y119-отч_вер_парк!Y119</f>
        <v>0</v>
      </c>
      <c r="Z119" s="93">
        <f>отчеты!Z119-отч_беседки!Z119-отч_вер_парк!Z119</f>
        <v>0</v>
      </c>
      <c r="AA119" s="93">
        <f>отчеты!AA119-отч_беседки!AA119-отч_вер_парк!AA119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отчеты!P121-отч_беседки!P121-отч_вер_парк!P121</f>
        <v>0</v>
      </c>
      <c r="Q121" s="93">
        <f>отчеты!Q121-отч_беседки!Q121-отч_вер_парк!Q121</f>
        <v>0</v>
      </c>
      <c r="R121" s="93">
        <f>отчеты!R121-отч_беседки!R121-отч_вер_парк!R121</f>
        <v>0</v>
      </c>
      <c r="S121" s="93">
        <f>отчеты!S121-отч_беседки!S121-отч_вер_парк!S121</f>
        <v>0</v>
      </c>
      <c r="T121" s="93">
        <f>отчеты!T121-отч_беседки!T121-отч_вер_парк!T121</f>
        <v>0</v>
      </c>
      <c r="U121" s="93">
        <f>отчеты!U121-отч_беседки!U121-отч_вер_парк!U121</f>
        <v>0</v>
      </c>
      <c r="V121" s="93">
        <f>отчеты!V121-отч_беседки!V121-отч_вер_парк!V121</f>
        <v>0</v>
      </c>
      <c r="W121" s="93">
        <f>отчеты!W121-отч_беседки!W121-отч_вер_парк!W121</f>
        <v>0</v>
      </c>
      <c r="X121" s="93">
        <f>отчеты!X121-отч_беседки!X121-отч_вер_парк!X121</f>
        <v>0</v>
      </c>
      <c r="Y121" s="93">
        <f>отчеты!Y121-отч_беседки!Y121-отч_вер_парк!Y121</f>
        <v>0</v>
      </c>
      <c r="Z121" s="93">
        <f>отчеты!Z121-отч_беседки!Z121-отч_вер_парк!Z121</f>
        <v>0</v>
      </c>
      <c r="AA121" s="93">
        <f>отчеты!AA121-отч_беседки!AA121-отч_вер_парк!AA121</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отчеты!P123-отч_беседки!P123-отч_вер_парк!P123</f>
        <v>0</v>
      </c>
      <c r="Q123" s="93">
        <f>отчеты!Q123-отч_беседки!Q123-отч_вер_парк!Q123</f>
        <v>0</v>
      </c>
      <c r="R123" s="93">
        <f>отчеты!R123-отч_беседки!R123-отч_вер_парк!R123</f>
        <v>0</v>
      </c>
      <c r="S123" s="93">
        <f>отчеты!S123-отч_беседки!S123-отч_вер_парк!S123</f>
        <v>0</v>
      </c>
      <c r="T123" s="93">
        <f>отчеты!T123-отч_беседки!T123-отч_вер_парк!T123</f>
        <v>0</v>
      </c>
      <c r="U123" s="93">
        <f>отчеты!U123-отч_беседки!U123-отч_вер_парк!U123</f>
        <v>0</v>
      </c>
      <c r="V123" s="93">
        <f>отчеты!V123-отч_беседки!V123-отч_вер_парк!V123</f>
        <v>0</v>
      </c>
      <c r="W123" s="93">
        <f>отчеты!W123-отч_беседки!W123-отч_вер_парк!W123</f>
        <v>0</v>
      </c>
      <c r="X123" s="93">
        <f>отчеты!X123-отч_беседки!X123-отч_вер_парк!X123</f>
        <v>0</v>
      </c>
      <c r="Y123" s="93">
        <f>отчеты!Y123-отч_беседки!Y123-отч_вер_парк!Y123</f>
        <v>0</v>
      </c>
      <c r="Z123" s="93">
        <f>отчеты!Z123-отч_беседки!Z123-отч_вер_парк!Z123</f>
        <v>0</v>
      </c>
      <c r="AA123" s="93">
        <f>отчеты!AA123-отч_беседки!AA123-отч_вер_парк!AA123</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IF(P$1="",0,(P$16-P$26-P$117)*операции!P$424)</f>
        <v>0</v>
      </c>
      <c r="Q127" s="93">
        <f>IF(Q$1="",0,(Q$16-Q$26-Q$117)*операции!Q$424)</f>
        <v>0</v>
      </c>
      <c r="R127" s="93">
        <f>IF(R$1="",0,(R$16-R$26-R$117)*операции!R$424)</f>
        <v>0</v>
      </c>
      <c r="S127" s="93">
        <f>IF(S$1="",0,(S$16-S$26-S$117)*операции!S$424)</f>
        <v>0</v>
      </c>
      <c r="T127" s="93">
        <f>IF(T$1="",0,(T$16-T$26-T$117)*операции!T$424)</f>
        <v>0</v>
      </c>
      <c r="U127" s="93">
        <f>IF(U$1="",0,(U$16-U$26-U$117)*операции!U$424)</f>
        <v>0</v>
      </c>
      <c r="V127" s="93">
        <f>IF(V$1="",0,(V$16-V$26-V$117)*операции!V$424)</f>
        <v>0</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IF(P$1="",0,IF(P$78&gt;операции!P$436*операции!P$427*P$18,операции!P$436*операции!P$427*P$18,(P$18-P$78)*операции!P$427))</f>
        <v>0</v>
      </c>
      <c r="Q129" s="93">
        <f>IF(Q$1="",0,IF(Q$78&gt;операции!Q$436*операции!Q$427*Q$18,операции!Q$436*операции!Q$427*Q$18,(Q$18-Q$78)*операции!Q$427))</f>
        <v>0</v>
      </c>
      <c r="R129" s="93">
        <f>IF(R$1="",0,IF(R$78&gt;операции!R$436*операции!R$427*R$18,операции!R$436*операции!R$427*R$18,(R$18-R$78)*операции!R$427))</f>
        <v>0</v>
      </c>
      <c r="S129" s="93">
        <f>IF(S$1="",0,IF(S$78&gt;операции!S$436*операции!S$427*S$18,операции!S$436*операции!S$427*S$18,(S$18-S$78)*операции!S$427))</f>
        <v>0</v>
      </c>
      <c r="T129" s="93">
        <f>IF(T$1="",0,IF(T$78&gt;операции!T$436*операции!T$427*T$18,операции!T$436*операции!T$427*T$18,(T$18-T$78)*операции!T$427))</f>
        <v>0</v>
      </c>
      <c r="U129" s="93">
        <f>IF(U$1="",0,IF(U$78&gt;операции!U$436*операции!U$427*U$18,операции!U$436*операции!U$427*U$18,(U$18-U$78)*операции!U$427))</f>
        <v>0</v>
      </c>
      <c r="V129" s="93">
        <f>IF(V$1="",0,IF(V$78&gt;операции!V$436*операции!V$427*V$18,операции!V$436*операции!V$427*V$18,(V$18-V$78)*операции!V$427))</f>
        <v>0</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IF(P$1="",0,IF((P$20-P$30)*операции!P$430&lt;операции!P$439*P$20,операции!P$439*P$20,(P$20-P$30)*операции!P$430))</f>
        <v>0</v>
      </c>
      <c r="Q131" s="93">
        <f>IF(Q$1="",0,IF((Q$20-Q$30)*операции!Q$430&lt;операции!Q$439*Q$20,операции!Q$439*Q$20,(Q$20-Q$30)*операции!Q$430))</f>
        <v>0</v>
      </c>
      <c r="R131" s="93">
        <f>IF(R$1="",0,IF((R$20-R$30)*операции!R$430&lt;операции!R$439*R$20,операции!R$439*R$20,(R$20-R$30)*операции!R$430))</f>
        <v>0</v>
      </c>
      <c r="S131" s="93">
        <f>IF(S$1="",0,IF((S$20-S$30)*операции!S$430&lt;операции!S$439*S$20,операции!S$439*S$20,(S$20-S$30)*операции!S$430))</f>
        <v>0</v>
      </c>
      <c r="T131" s="93">
        <f>IF(T$1="",0,IF((T$20-T$30)*операции!T$430&lt;операции!T$439*T$20,операции!T$439*T$20,(T$20-T$30)*операции!T$430))</f>
        <v>0</v>
      </c>
      <c r="U131" s="93">
        <f>IF(U$1="",0,IF((U$20-U$30)*операции!U$430&lt;операции!U$439*U$20,операции!U$439*U$20,(U$20-U$30)*операции!U$430))</f>
        <v>0</v>
      </c>
      <c r="V131" s="93">
        <f>IF(V$1="",0,IF((V$20-V$30)*операции!V$430&lt;операции!V$439*V$20,операции!V$439*V$20,(V$20-V$30)*операции!V$430))</f>
        <v>0</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0</v>
      </c>
      <c r="U133" s="93">
        <f>IF(U$1="",0,IF(U$78&gt;операции!U$436*операции!U$433*U$18,операции!U$436*операции!U$433*U$18,(U$18-U$78)*операции!U$433))</f>
        <v>0</v>
      </c>
      <c r="V133" s="93">
        <f>IF(V$1="",0,IF(V$78&gt;операции!V$436*операции!V$433*V$18,операции!V$436*операции!V$433*V$18,(V$18-V$78)*операции!V$433))</f>
        <v>0</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1">IF(Q$1="",0,Q16-Q26-Q117-Q127)</f>
        <v>0</v>
      </c>
      <c r="R137" s="93">
        <f t="shared" si="1"/>
        <v>0</v>
      </c>
      <c r="S137" s="93">
        <f t="shared" si="1"/>
        <v>0</v>
      </c>
      <c r="T137" s="93">
        <f t="shared" si="1"/>
        <v>0</v>
      </c>
      <c r="U137" s="93">
        <f t="shared" si="1"/>
        <v>0</v>
      </c>
      <c r="V137" s="93">
        <f t="shared" si="1"/>
        <v>0</v>
      </c>
      <c r="W137" s="93">
        <f t="shared" si="1"/>
        <v>0</v>
      </c>
      <c r="X137" s="93">
        <f t="shared" si="1"/>
        <v>0</v>
      </c>
      <c r="Y137" s="93">
        <f t="shared" si="1"/>
        <v>0</v>
      </c>
      <c r="Z137" s="93">
        <f t="shared" si="1"/>
        <v>0</v>
      </c>
      <c r="AA137" s="93">
        <f t="shared" si="1"/>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2">IF(Q$1="",0,Q18-Q28-Q119-Q129)</f>
        <v>0</v>
      </c>
      <c r="R139" s="93">
        <f t="shared" si="2"/>
        <v>0</v>
      </c>
      <c r="S139" s="93">
        <f t="shared" si="2"/>
        <v>0</v>
      </c>
      <c r="T139" s="93">
        <f t="shared" si="2"/>
        <v>0</v>
      </c>
      <c r="U139" s="93">
        <f t="shared" si="2"/>
        <v>0</v>
      </c>
      <c r="V139" s="93">
        <f t="shared" si="2"/>
        <v>0</v>
      </c>
      <c r="W139" s="93">
        <f t="shared" si="2"/>
        <v>0</v>
      </c>
      <c r="X139" s="93">
        <f t="shared" si="2"/>
        <v>0</v>
      </c>
      <c r="Y139" s="93">
        <f t="shared" si="2"/>
        <v>0</v>
      </c>
      <c r="Z139" s="93">
        <f t="shared" si="2"/>
        <v>0</v>
      </c>
      <c r="AA139" s="93">
        <f t="shared" si="2"/>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3">IF(Q$1="",0,Q20-Q30-Q121-Q131)</f>
        <v>0</v>
      </c>
      <c r="R141" s="93">
        <f t="shared" si="3"/>
        <v>0</v>
      </c>
      <c r="S141" s="93">
        <f t="shared" si="3"/>
        <v>0</v>
      </c>
      <c r="T141" s="93">
        <f t="shared" si="3"/>
        <v>0</v>
      </c>
      <c r="U141" s="93">
        <f t="shared" si="3"/>
        <v>0</v>
      </c>
      <c r="V141" s="93">
        <f t="shared" si="3"/>
        <v>0</v>
      </c>
      <c r="W141" s="93">
        <f t="shared" si="3"/>
        <v>0</v>
      </c>
      <c r="X141" s="93">
        <f t="shared" si="3"/>
        <v>0</v>
      </c>
      <c r="Y141" s="93">
        <f t="shared" si="3"/>
        <v>0</v>
      </c>
      <c r="Z141" s="93">
        <f t="shared" si="3"/>
        <v>0</v>
      </c>
      <c r="AA141" s="93">
        <f t="shared" si="3"/>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4">IF(Q$1="",0,Q22-Q32-Q123-Q133)</f>
        <v>0</v>
      </c>
      <c r="R143" s="93">
        <f t="shared" si="4"/>
        <v>0</v>
      </c>
      <c r="S143" s="93">
        <f t="shared" si="4"/>
        <v>0</v>
      </c>
      <c r="T143" s="93">
        <f t="shared" si="4"/>
        <v>0</v>
      </c>
      <c r="U143" s="93">
        <f t="shared" si="4"/>
        <v>0</v>
      </c>
      <c r="V143" s="93">
        <f t="shared" si="4"/>
        <v>0</v>
      </c>
      <c r="W143" s="93">
        <f t="shared" si="4"/>
        <v>0</v>
      </c>
      <c r="X143" s="93">
        <f t="shared" si="4"/>
        <v>0</v>
      </c>
      <c r="Y143" s="93">
        <f t="shared" si="4"/>
        <v>0</v>
      </c>
      <c r="Z143" s="93">
        <f t="shared" si="4"/>
        <v>0</v>
      </c>
      <c r="AA143" s="93">
        <f t="shared" si="4"/>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отчеты!P152-отч_беседки!P152-отч_вер_парк!P152</f>
        <v>0</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отчеты!P155-отч_беседки!P155-отч_вер_парк!P155</f>
        <v>0</v>
      </c>
      <c r="Q155" s="172">
        <f>отчеты!Q155-отч_беседки!Q155-отч_вер_парк!Q155</f>
        <v>0</v>
      </c>
      <c r="R155" s="172">
        <f>отчеты!R155-отч_беседки!R155-отч_вер_парк!R155</f>
        <v>0</v>
      </c>
      <c r="S155" s="172">
        <f>отчеты!S155-отч_беседки!S155-отч_вер_парк!S155</f>
        <v>0</v>
      </c>
      <c r="T155" s="172">
        <f>отчеты!T155-отч_беседки!T155-отч_вер_парк!T155</f>
        <v>0</v>
      </c>
      <c r="U155" s="172">
        <f>отчеты!U155-отч_беседки!U155-отч_вер_парк!U155</f>
        <v>0</v>
      </c>
      <c r="V155" s="172">
        <f>отчеты!V155-отч_беседки!V155-отч_вер_парк!V155</f>
        <v>0</v>
      </c>
      <c r="W155" s="172">
        <f>отчеты!W155-отч_беседки!W155-отч_вер_парк!W155</f>
        <v>0</v>
      </c>
      <c r="X155" s="172">
        <f>отчеты!X155-отч_беседки!X155-отч_вер_парк!X155</f>
        <v>0</v>
      </c>
      <c r="Y155" s="172">
        <f>отчеты!Y155-отч_беседки!Y155-отч_вер_парк!Y155</f>
        <v>0</v>
      </c>
      <c r="Z155" s="172">
        <f>отчеты!Z155-отч_беседки!Z155-отч_вер_парк!Z155</f>
        <v>0</v>
      </c>
      <c r="AA155" s="172">
        <f>отчеты!AA155-отч_беседки!AA155-отч_вер_парк!AA155</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отчеты!P157-отч_беседки!P157-отч_вер_парк!P157</f>
        <v>0</v>
      </c>
      <c r="Q157" s="172">
        <f>отчеты!Q157-отч_беседки!Q157-отч_вер_парк!Q157</f>
        <v>0</v>
      </c>
      <c r="R157" s="172">
        <f>отчеты!R157-отч_беседки!R157-отч_вер_парк!R157</f>
        <v>0</v>
      </c>
      <c r="S157" s="172">
        <f>отчеты!S157-отч_беседки!S157-отч_вер_парк!S157</f>
        <v>0</v>
      </c>
      <c r="T157" s="172">
        <f>отчеты!T157-отч_беседки!T157-отч_вер_парк!T157</f>
        <v>0</v>
      </c>
      <c r="U157" s="172">
        <f>отчеты!U157-отч_беседки!U157-отч_вер_парк!U157</f>
        <v>0</v>
      </c>
      <c r="V157" s="172">
        <f>отчеты!V157-отч_беседки!V157-отч_вер_парк!V157</f>
        <v>0</v>
      </c>
      <c r="W157" s="172">
        <f>отчеты!W157-отч_беседки!W157-отч_вер_парк!W157</f>
        <v>0</v>
      </c>
      <c r="X157" s="172">
        <f>отчеты!X157-отч_беседки!X157-отч_вер_парк!X157</f>
        <v>0</v>
      </c>
      <c r="Y157" s="172">
        <f>отчеты!Y157-отч_беседки!Y157-отч_вер_парк!Y157</f>
        <v>0</v>
      </c>
      <c r="Z157" s="172">
        <f>отчеты!Z157-отч_беседки!Z157-отч_вер_парк!Z157</f>
        <v>0</v>
      </c>
      <c r="AA157" s="172">
        <f>отчеты!AA157-отч_беседки!AA157-отч_вер_парк!AA157</f>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отчеты!P159-отч_беседки!P159-отч_вер_парк!P159</f>
        <v>0</v>
      </c>
      <c r="Q159" s="172">
        <f>отчеты!Q159-отч_беседки!Q159-отч_вер_парк!Q159</f>
        <v>0</v>
      </c>
      <c r="R159" s="172">
        <f>отчеты!R159-отч_беседки!R159-отч_вер_парк!R159</f>
        <v>0</v>
      </c>
      <c r="S159" s="172">
        <f>отчеты!S159-отч_беседки!S159-отч_вер_парк!S159</f>
        <v>0</v>
      </c>
      <c r="T159" s="172">
        <f>отчеты!T159-отч_беседки!T159-отч_вер_парк!T159</f>
        <v>0</v>
      </c>
      <c r="U159" s="172">
        <f>отчеты!U159-отч_беседки!U159-отч_вер_парк!U159</f>
        <v>0</v>
      </c>
      <c r="V159" s="172">
        <f>отчеты!V159-отч_беседки!V159-отч_вер_парк!V159</f>
        <v>0</v>
      </c>
      <c r="W159" s="172">
        <f>отчеты!W159-отч_беседки!W159-отч_вер_парк!W159</f>
        <v>0</v>
      </c>
      <c r="X159" s="172">
        <f>отчеты!X159-отч_беседки!X159-отч_вер_парк!X159</f>
        <v>0</v>
      </c>
      <c r="Y159" s="172">
        <f>отчеты!Y159-отч_беседки!Y159-отч_вер_парк!Y159</f>
        <v>0</v>
      </c>
      <c r="Z159" s="172">
        <f>отчеты!Z159-отч_беседки!Z159-отч_вер_парк!Z159</f>
        <v>0</v>
      </c>
      <c r="AA159" s="172">
        <f>отчеты!AA159-отч_беседки!AA159-отч_вер_парк!AA159</f>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отчеты!P161-отч_беседки!P161-отч_вер_парк!P161</f>
        <v>0</v>
      </c>
      <c r="Q161" s="172">
        <f>отчеты!Q161-отч_беседки!Q161-отч_вер_парк!Q161</f>
        <v>0</v>
      </c>
      <c r="R161" s="172">
        <f>отчеты!R161-отч_беседки!R161-отч_вер_парк!R161</f>
        <v>0</v>
      </c>
      <c r="S161" s="172">
        <f>отчеты!S161-отч_беседки!S161-отч_вер_парк!S161</f>
        <v>0</v>
      </c>
      <c r="T161" s="172">
        <f>отчеты!T161-отч_беседки!T161-отч_вер_парк!T161</f>
        <v>0</v>
      </c>
      <c r="U161" s="172">
        <f>отчеты!U161-отч_беседки!U161-отч_вер_парк!U161</f>
        <v>0</v>
      </c>
      <c r="V161" s="172">
        <f>отчеты!V161-отч_беседки!V161-отч_вер_парк!V161</f>
        <v>0</v>
      </c>
      <c r="W161" s="172">
        <f>отчеты!W161-отч_беседки!W161-отч_вер_парк!W161</f>
        <v>0</v>
      </c>
      <c r="X161" s="172">
        <f>отчеты!X161-отч_беседки!X161-отч_вер_парк!X161</f>
        <v>0</v>
      </c>
      <c r="Y161" s="172">
        <f>отчеты!Y161-отч_беседки!Y161-отч_вер_парк!Y161</f>
        <v>0</v>
      </c>
      <c r="Z161" s="172">
        <f>отчеты!Z161-отч_беседки!Z161-отч_вер_парк!Z161</f>
        <v>0</v>
      </c>
      <c r="AA161" s="172">
        <f>отчеты!AA161-отч_беседки!AA161-отч_вер_парк!AA161</f>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отчеты!P165-отч_беседки!P165-отч_вер_парк!P165</f>
        <v>0</v>
      </c>
      <c r="Q165" s="176">
        <f>отчеты!Q165-отч_беседки!Q165-отч_вер_парк!Q165</f>
        <v>0</v>
      </c>
      <c r="R165" s="176">
        <f>отчеты!R165-отч_беседки!R165-отч_вер_парк!R165</f>
        <v>0</v>
      </c>
      <c r="S165" s="176">
        <f>отчеты!S165-отч_беседки!S165-отч_вер_парк!S165</f>
        <v>0</v>
      </c>
      <c r="T165" s="176">
        <f>отчеты!T165-отч_беседки!T165-отч_вер_парк!T165</f>
        <v>0</v>
      </c>
      <c r="U165" s="176">
        <f>отчеты!U165-отч_беседки!U165-отч_вер_парк!U165</f>
        <v>0</v>
      </c>
      <c r="V165" s="176">
        <f>отчеты!V165-отч_беседки!V165-отч_вер_парк!V165</f>
        <v>0</v>
      </c>
      <c r="W165" s="176">
        <f>отчеты!W165-отч_беседки!W165-отч_вер_парк!W165</f>
        <v>0</v>
      </c>
      <c r="X165" s="176">
        <f>отчеты!X165-отч_беседки!X165-отч_вер_парк!X165</f>
        <v>0</v>
      </c>
      <c r="Y165" s="176">
        <f>отчеты!Y165-отч_беседки!Y165-отч_вер_парк!Y165</f>
        <v>0</v>
      </c>
      <c r="Z165" s="176">
        <f>отчеты!Z165-отч_беседки!Z165-отч_вер_парк!Z165</f>
        <v>0</v>
      </c>
      <c r="AA165" s="176">
        <f>отчеты!AA165-отч_беседки!AA165-отч_вер_парк!AA165</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отчеты!P167-отч_беседки!P167-отч_вер_парк!P167</f>
        <v>0</v>
      </c>
      <c r="Q167" s="176">
        <f>отчеты!Q167-отч_беседки!Q167-отч_вер_парк!Q167</f>
        <v>0</v>
      </c>
      <c r="R167" s="176">
        <f>отчеты!R167-отч_беседки!R167-отч_вер_парк!R167</f>
        <v>0</v>
      </c>
      <c r="S167" s="176">
        <f>отчеты!S167-отч_беседки!S167-отч_вер_парк!S167</f>
        <v>0</v>
      </c>
      <c r="T167" s="176">
        <f>отчеты!T167-отч_беседки!T167-отч_вер_парк!T167</f>
        <v>0</v>
      </c>
      <c r="U167" s="176">
        <f>отчеты!U167-отч_беседки!U167-отч_вер_парк!U167</f>
        <v>0</v>
      </c>
      <c r="V167" s="176">
        <f>отчеты!V167-отч_беседки!V167-отч_вер_парк!V167</f>
        <v>0</v>
      </c>
      <c r="W167" s="176">
        <f>отчеты!W167-отч_беседки!W167-отч_вер_парк!W167</f>
        <v>0</v>
      </c>
      <c r="X167" s="176">
        <f>отчеты!X167-отч_беседки!X167-отч_вер_парк!X167</f>
        <v>0</v>
      </c>
      <c r="Y167" s="176">
        <f>отчеты!Y167-отч_беседки!Y167-отч_вер_парк!Y167</f>
        <v>0</v>
      </c>
      <c r="Z167" s="176">
        <f>отчеты!Z167-отч_беседки!Z167-отч_вер_парк!Z167</f>
        <v>0</v>
      </c>
      <c r="AA167" s="176">
        <f>отчеты!AA167-отч_беседки!AA167-отч_вер_парк!AA167</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отчеты!P169-отч_беседки!P169-отч_вер_парк!P169</f>
        <v>0</v>
      </c>
      <c r="Q169" s="176">
        <f>отчеты!Q169-отч_беседки!Q169-отч_вер_парк!Q169</f>
        <v>0</v>
      </c>
      <c r="R169" s="176">
        <f>отчеты!R169-отч_беседки!R169-отч_вер_парк!R169</f>
        <v>0</v>
      </c>
      <c r="S169" s="176">
        <f>отчеты!S169-отч_беседки!S169-отч_вер_парк!S169</f>
        <v>0</v>
      </c>
      <c r="T169" s="176">
        <f>отчеты!T169-отч_беседки!T169-отч_вер_парк!T169</f>
        <v>0</v>
      </c>
      <c r="U169" s="176">
        <f>отчеты!U169-отч_беседки!U169-отч_вер_парк!U169</f>
        <v>0</v>
      </c>
      <c r="V169" s="176">
        <f>отчеты!V169-отч_беседки!V169-отч_вер_парк!V169</f>
        <v>0</v>
      </c>
      <c r="W169" s="176">
        <f>отчеты!W169-отч_беседки!W169-отч_вер_парк!W169</f>
        <v>0</v>
      </c>
      <c r="X169" s="176">
        <f>отчеты!X169-отч_беседки!X169-отч_вер_парк!X169</f>
        <v>0</v>
      </c>
      <c r="Y169" s="176">
        <f>отчеты!Y169-отч_беседки!Y169-отч_вер_парк!Y169</f>
        <v>0</v>
      </c>
      <c r="Z169" s="176">
        <f>отчеты!Z169-отч_беседки!Z169-отч_вер_парк!Z169</f>
        <v>0</v>
      </c>
      <c r="AA169" s="176">
        <f>отчеты!AA169-отч_беседки!AA169-отч_вер_парк!AA169</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отчеты!P171-отч_беседки!P171-отч_вер_парк!P171</f>
        <v>0</v>
      </c>
      <c r="Q171" s="176">
        <f>отчеты!Q171-отч_беседки!Q171-отч_вер_парк!Q171</f>
        <v>0</v>
      </c>
      <c r="R171" s="176">
        <f>отчеты!R171-отч_беседки!R171-отч_вер_парк!R171</f>
        <v>0</v>
      </c>
      <c r="S171" s="176">
        <f>отчеты!S171-отч_беседки!S171-отч_вер_парк!S171</f>
        <v>0</v>
      </c>
      <c r="T171" s="176">
        <f>отчеты!T171-отч_беседки!T171-отч_вер_парк!T171</f>
        <v>0</v>
      </c>
      <c r="U171" s="176">
        <f>отчеты!U171-отч_беседки!U171-отч_вер_парк!U171</f>
        <v>0</v>
      </c>
      <c r="V171" s="176">
        <f>отчеты!V171-отч_беседки!V171-отч_вер_парк!V171</f>
        <v>0</v>
      </c>
      <c r="W171" s="176">
        <f>отчеты!W171-отч_беседки!W171-отч_вер_парк!W171</f>
        <v>0</v>
      </c>
      <c r="X171" s="176">
        <f>отчеты!X171-отч_беседки!X171-отч_вер_парк!X171</f>
        <v>0</v>
      </c>
      <c r="Y171" s="176">
        <f>отчеты!Y171-отч_беседки!Y171-отч_вер_парк!Y171</f>
        <v>0</v>
      </c>
      <c r="Z171" s="176">
        <f>отчеты!Z171-отч_беседки!Z171-отч_вер_парк!Z171</f>
        <v>0</v>
      </c>
      <c r="AA171" s="176">
        <f>отчеты!AA171-отч_беседки!AA171-отч_вер_парк!AA171</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5">IF(R$1="",0,R155-R165)</f>
        <v>0</v>
      </c>
      <c r="S175" s="179">
        <f t="shared" si="5"/>
        <v>0</v>
      </c>
      <c r="T175" s="179">
        <f t="shared" si="5"/>
        <v>0</v>
      </c>
      <c r="U175" s="179">
        <f t="shared" si="5"/>
        <v>0</v>
      </c>
      <c r="V175" s="179">
        <f t="shared" si="5"/>
        <v>0</v>
      </c>
      <c r="W175" s="179">
        <f t="shared" si="5"/>
        <v>0</v>
      </c>
      <c r="X175" s="179">
        <f t="shared" si="5"/>
        <v>0</v>
      </c>
      <c r="Y175" s="179">
        <f t="shared" si="5"/>
        <v>0</v>
      </c>
      <c r="Z175" s="179">
        <f t="shared" si="5"/>
        <v>0</v>
      </c>
      <c r="AA175" s="179">
        <f t="shared" si="5"/>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6">IF(R$1="",0,R157-R167)</f>
        <v>0</v>
      </c>
      <c r="S177" s="179">
        <f t="shared" si="6"/>
        <v>0</v>
      </c>
      <c r="T177" s="179">
        <f t="shared" si="6"/>
        <v>0</v>
      </c>
      <c r="U177" s="179">
        <f t="shared" si="6"/>
        <v>0</v>
      </c>
      <c r="V177" s="179">
        <f t="shared" si="6"/>
        <v>0</v>
      </c>
      <c r="W177" s="179">
        <f t="shared" si="6"/>
        <v>0</v>
      </c>
      <c r="X177" s="179">
        <f t="shared" si="6"/>
        <v>0</v>
      </c>
      <c r="Y177" s="179">
        <f t="shared" si="6"/>
        <v>0</v>
      </c>
      <c r="Z177" s="179">
        <f t="shared" si="6"/>
        <v>0</v>
      </c>
      <c r="AA177" s="179">
        <f t="shared" si="6"/>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7">IF(Q$1="",0,Q159-Q169)</f>
        <v>0</v>
      </c>
      <c r="R179" s="179">
        <f t="shared" si="7"/>
        <v>0</v>
      </c>
      <c r="S179" s="179">
        <f t="shared" si="7"/>
        <v>0</v>
      </c>
      <c r="T179" s="179">
        <f t="shared" si="7"/>
        <v>0</v>
      </c>
      <c r="U179" s="179">
        <f t="shared" si="7"/>
        <v>0</v>
      </c>
      <c r="V179" s="179">
        <f t="shared" si="7"/>
        <v>0</v>
      </c>
      <c r="W179" s="179">
        <f t="shared" si="7"/>
        <v>0</v>
      </c>
      <c r="X179" s="179">
        <f t="shared" si="7"/>
        <v>0</v>
      </c>
      <c r="Y179" s="179">
        <f t="shared" si="7"/>
        <v>0</v>
      </c>
      <c r="Z179" s="179">
        <f t="shared" si="7"/>
        <v>0</v>
      </c>
      <c r="AA179" s="179">
        <f t="shared" si="7"/>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8">IF(Q$1="",0,Q161-Q171)</f>
        <v>0</v>
      </c>
      <c r="R181" s="179">
        <f t="shared" si="8"/>
        <v>0</v>
      </c>
      <c r="S181" s="179">
        <f t="shared" si="8"/>
        <v>0</v>
      </c>
      <c r="T181" s="179">
        <f t="shared" si="8"/>
        <v>0</v>
      </c>
      <c r="U181" s="179">
        <f t="shared" si="8"/>
        <v>0</v>
      </c>
      <c r="V181" s="179">
        <f t="shared" si="8"/>
        <v>0</v>
      </c>
      <c r="W181" s="179">
        <f t="shared" si="8"/>
        <v>0</v>
      </c>
      <c r="X181" s="179">
        <f t="shared" si="8"/>
        <v>0</v>
      </c>
      <c r="Y181" s="179">
        <f t="shared" si="8"/>
        <v>0</v>
      </c>
      <c r="Z181" s="179">
        <f t="shared" si="8"/>
        <v>0</v>
      </c>
      <c r="AA181" s="179">
        <f t="shared" si="8"/>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капитал!$J$20*IF(аренда!$M$41+аренда!$M$43=0,0,P$11/(аренда!$M$41+аренда!$M$43))+(капитал!$J$87/1000)</f>
        <v>0</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v>
      </c>
      <c r="Q193" s="185">
        <f>IF(Q$1="",0,P193*(1+операции!Q$445))</f>
        <v>0</v>
      </c>
      <c r="R193" s="185">
        <f>IF(R$1="",0,Q193*(1+операции!R$445))</f>
        <v>0</v>
      </c>
      <c r="S193" s="185">
        <f>IF(S$1="",0,R193*(1+операции!S$445))</f>
        <v>0</v>
      </c>
      <c r="T193" s="185">
        <f>IF(T$1="",0,S193*(1+операции!T$445))</f>
        <v>0</v>
      </c>
      <c r="U193" s="185">
        <f>IF(U$1="",0,T193*(1+операции!U$445))</f>
        <v>0</v>
      </c>
      <c r="V193" s="185">
        <f>IF(V$1="",0,U193*(1+операции!V$445))</f>
        <v>0</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9">IF(Q$1="",0,IF(Q$193=0,0,Q175/Q$193))</f>
        <v>0</v>
      </c>
      <c r="R196" s="179">
        <f t="shared" si="9"/>
        <v>0</v>
      </c>
      <c r="S196" s="179">
        <f t="shared" si="9"/>
        <v>0</v>
      </c>
      <c r="T196" s="179">
        <f t="shared" si="9"/>
        <v>0</v>
      </c>
      <c r="U196" s="179">
        <f t="shared" si="9"/>
        <v>0</v>
      </c>
      <c r="V196" s="179">
        <f t="shared" si="9"/>
        <v>0</v>
      </c>
      <c r="W196" s="179">
        <f t="shared" si="9"/>
        <v>0</v>
      </c>
      <c r="X196" s="179">
        <f t="shared" si="9"/>
        <v>0</v>
      </c>
      <c r="Y196" s="179">
        <f t="shared" si="9"/>
        <v>0</v>
      </c>
      <c r="Z196" s="179">
        <f t="shared" si="9"/>
        <v>0</v>
      </c>
      <c r="AA196" s="179">
        <f t="shared" si="9"/>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0">IF(Q$1="",0,IF(Q$193=0,0,Q177/Q$193))</f>
        <v>0</v>
      </c>
      <c r="R198" s="179">
        <f t="shared" si="10"/>
        <v>0</v>
      </c>
      <c r="S198" s="179">
        <f t="shared" si="10"/>
        <v>0</v>
      </c>
      <c r="T198" s="179">
        <f t="shared" si="10"/>
        <v>0</v>
      </c>
      <c r="U198" s="179">
        <f t="shared" si="10"/>
        <v>0</v>
      </c>
      <c r="V198" s="179">
        <f t="shared" si="10"/>
        <v>0</v>
      </c>
      <c r="W198" s="179">
        <f t="shared" si="10"/>
        <v>0</v>
      </c>
      <c r="X198" s="179">
        <f t="shared" si="10"/>
        <v>0</v>
      </c>
      <c r="Y198" s="179">
        <f t="shared" si="10"/>
        <v>0</v>
      </c>
      <c r="Z198" s="179">
        <f t="shared" si="10"/>
        <v>0</v>
      </c>
      <c r="AA198" s="179">
        <f t="shared" si="10"/>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1">IF(Q$1="",0,IF(Q$193=0,0,Q179/Q$193))</f>
        <v>0</v>
      </c>
      <c r="R200" s="179">
        <f t="shared" si="11"/>
        <v>0</v>
      </c>
      <c r="S200" s="179">
        <f t="shared" si="11"/>
        <v>0</v>
      </c>
      <c r="T200" s="179">
        <f t="shared" si="11"/>
        <v>0</v>
      </c>
      <c r="U200" s="179">
        <f t="shared" si="11"/>
        <v>0</v>
      </c>
      <c r="V200" s="179">
        <f t="shared" si="11"/>
        <v>0</v>
      </c>
      <c r="W200" s="179">
        <f t="shared" si="11"/>
        <v>0</v>
      </c>
      <c r="X200" s="179">
        <f t="shared" si="11"/>
        <v>0</v>
      </c>
      <c r="Y200" s="179">
        <f t="shared" si="11"/>
        <v>0</v>
      </c>
      <c r="Z200" s="179">
        <f t="shared" si="11"/>
        <v>0</v>
      </c>
      <c r="AA200" s="179">
        <f t="shared" si="11"/>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2">IF(Q$1="",0,IF(Q$193=0,0,Q181/Q$193))</f>
        <v>0</v>
      </c>
      <c r="R202" s="179">
        <f t="shared" si="12"/>
        <v>0</v>
      </c>
      <c r="S202" s="179">
        <f t="shared" si="12"/>
        <v>0</v>
      </c>
      <c r="T202" s="179">
        <f t="shared" si="12"/>
        <v>0</v>
      </c>
      <c r="U202" s="179">
        <f t="shared" si="12"/>
        <v>0</v>
      </c>
      <c r="V202" s="179">
        <f t="shared" si="12"/>
        <v>0</v>
      </c>
      <c r="W202" s="179">
        <f t="shared" si="12"/>
        <v>0</v>
      </c>
      <c r="X202" s="179">
        <f t="shared" si="12"/>
        <v>0</v>
      </c>
      <c r="Y202" s="179">
        <f t="shared" si="12"/>
        <v>0</v>
      </c>
      <c r="Z202" s="179">
        <f t="shared" si="12"/>
        <v>0</v>
      </c>
      <c r="AA202" s="179">
        <f t="shared" si="12"/>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104"/>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t="e">
        <f>IRR(P256:AA256)</f>
        <v>#NUM!</v>
      </c>
      <c r="N256" s="3"/>
      <c r="O256" s="3"/>
      <c r="P256" s="179">
        <f>-$M$190</f>
        <v>0</v>
      </c>
      <c r="Q256" s="179">
        <f>P175</f>
        <v>0</v>
      </c>
      <c r="R256" s="179">
        <f t="shared" ref="R256:AA256" si="13">Q175</f>
        <v>0</v>
      </c>
      <c r="S256" s="179">
        <f t="shared" si="13"/>
        <v>0</v>
      </c>
      <c r="T256" s="179">
        <f t="shared" si="13"/>
        <v>0</v>
      </c>
      <c r="U256" s="179">
        <f t="shared" si="13"/>
        <v>0</v>
      </c>
      <c r="V256" s="179">
        <f t="shared" si="13"/>
        <v>0</v>
      </c>
      <c r="W256" s="179">
        <f t="shared" si="13"/>
        <v>0</v>
      </c>
      <c r="X256" s="179">
        <f t="shared" si="13"/>
        <v>0</v>
      </c>
      <c r="Y256" s="179">
        <f t="shared" si="13"/>
        <v>0</v>
      </c>
      <c r="Z256" s="179">
        <f t="shared" si="13"/>
        <v>0</v>
      </c>
      <c r="AA256" s="179">
        <f t="shared" si="13"/>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t="e">
        <f>IRR(P258:AA258)</f>
        <v>#NUM!</v>
      </c>
      <c r="N258" s="3"/>
      <c r="O258" s="3"/>
      <c r="P258" s="179">
        <f>-$M$190</f>
        <v>0</v>
      </c>
      <c r="Q258" s="179">
        <f>P177</f>
        <v>0</v>
      </c>
      <c r="R258" s="179">
        <f t="shared" ref="R258:AA258" si="14">Q177</f>
        <v>0</v>
      </c>
      <c r="S258" s="179">
        <f t="shared" si="14"/>
        <v>0</v>
      </c>
      <c r="T258" s="179">
        <f t="shared" si="14"/>
        <v>0</v>
      </c>
      <c r="U258" s="179">
        <f t="shared" si="14"/>
        <v>0</v>
      </c>
      <c r="V258" s="179">
        <f t="shared" si="14"/>
        <v>0</v>
      </c>
      <c r="W258" s="179">
        <f t="shared" si="14"/>
        <v>0</v>
      </c>
      <c r="X258" s="179">
        <f t="shared" si="14"/>
        <v>0</v>
      </c>
      <c r="Y258" s="179">
        <f t="shared" si="14"/>
        <v>0</v>
      </c>
      <c r="Z258" s="179">
        <f t="shared" si="14"/>
        <v>0</v>
      </c>
      <c r="AA258" s="179">
        <f t="shared" si="14"/>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t="e">
        <f>IRR(P260:AA260)</f>
        <v>#NUM!</v>
      </c>
      <c r="N260" s="3"/>
      <c r="O260" s="3"/>
      <c r="P260" s="179">
        <f>-$M$190</f>
        <v>0</v>
      </c>
      <c r="Q260" s="179">
        <f>P179</f>
        <v>0</v>
      </c>
      <c r="R260" s="179">
        <f t="shared" ref="R260:AA260" si="15">Q179</f>
        <v>0</v>
      </c>
      <c r="S260" s="179">
        <f t="shared" si="15"/>
        <v>0</v>
      </c>
      <c r="T260" s="179">
        <f t="shared" si="15"/>
        <v>0</v>
      </c>
      <c r="U260" s="179">
        <f t="shared" si="15"/>
        <v>0</v>
      </c>
      <c r="V260" s="179">
        <f t="shared" si="15"/>
        <v>0</v>
      </c>
      <c r="W260" s="179">
        <f t="shared" si="15"/>
        <v>0</v>
      </c>
      <c r="X260" s="179">
        <f t="shared" si="15"/>
        <v>0</v>
      </c>
      <c r="Y260" s="179">
        <f t="shared" si="15"/>
        <v>0</v>
      </c>
      <c r="Z260" s="179">
        <f t="shared" si="15"/>
        <v>0</v>
      </c>
      <c r="AA260" s="179">
        <f t="shared" si="15"/>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t="e">
        <f>IRR(P262:AA262)</f>
        <v>#NUM!</v>
      </c>
      <c r="N262" s="3"/>
      <c r="O262" s="3"/>
      <c r="P262" s="179">
        <f>-$M$190</f>
        <v>0</v>
      </c>
      <c r="Q262" s="179">
        <f>P181</f>
        <v>0</v>
      </c>
      <c r="R262" s="179">
        <f t="shared" ref="R262:AA262" si="16">Q181</f>
        <v>0</v>
      </c>
      <c r="S262" s="179">
        <f t="shared" si="16"/>
        <v>0</v>
      </c>
      <c r="T262" s="179">
        <f t="shared" si="16"/>
        <v>0</v>
      </c>
      <c r="U262" s="179">
        <f t="shared" si="16"/>
        <v>0</v>
      </c>
      <c r="V262" s="179">
        <f t="shared" si="16"/>
        <v>0</v>
      </c>
      <c r="W262" s="179">
        <f t="shared" si="16"/>
        <v>0</v>
      </c>
      <c r="X262" s="179">
        <f t="shared" si="16"/>
        <v>0</v>
      </c>
      <c r="Y262" s="179">
        <f t="shared" si="16"/>
        <v>0</v>
      </c>
      <c r="Z262" s="179">
        <f t="shared" si="16"/>
        <v>0</v>
      </c>
      <c r="AA262" s="179">
        <f t="shared" si="16"/>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x14ac:dyDescent="0.25">
      <c r="A267" s="149">
        <f>1</f>
        <v>1</v>
      </c>
      <c r="B267" s="131"/>
      <c r="C267" s="2"/>
      <c r="D267" s="2"/>
      <c r="E267" s="2"/>
      <c r="F267" s="2"/>
      <c r="G267" s="2"/>
      <c r="H267" s="2"/>
      <c r="I267" s="28"/>
      <c r="J267" s="2"/>
      <c r="K267" s="28"/>
      <c r="L267" s="2"/>
      <c r="M267" s="52"/>
      <c r="N267" s="2"/>
      <c r="O267" s="2"/>
      <c r="P267" s="36"/>
      <c r="Q267" s="36"/>
      <c r="R267" s="36"/>
      <c r="S267" s="36"/>
      <c r="T267" s="36"/>
      <c r="U267" s="36"/>
      <c r="V267" s="36"/>
      <c r="W267" s="36"/>
      <c r="X267" s="36"/>
      <c r="Y267" s="36"/>
      <c r="Z267" s="36"/>
      <c r="AA267" s="36"/>
      <c r="AB267" s="2"/>
    </row>
    <row r="268" spans="1:28"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x14ac:dyDescent="0.25">
      <c r="A271" s="149">
        <f>1</f>
        <v>1</v>
      </c>
      <c r="B271" s="131"/>
      <c r="C271" s="2"/>
      <c r="D271" s="2"/>
      <c r="E271" s="2"/>
      <c r="F271" s="2"/>
      <c r="G271" s="2"/>
      <c r="H271" s="2"/>
      <c r="I271" s="28"/>
      <c r="J271" s="2"/>
      <c r="K271" s="28"/>
      <c r="L271" s="2"/>
      <c r="M271" s="52"/>
      <c r="N271" s="2"/>
      <c r="O271" s="2"/>
      <c r="P271" s="36"/>
      <c r="Q271" s="36"/>
      <c r="R271" s="36"/>
      <c r="S271" s="36"/>
      <c r="T271" s="36"/>
      <c r="U271" s="36"/>
      <c r="V271" s="36"/>
      <c r="W271" s="36"/>
      <c r="X271" s="36"/>
      <c r="Y271" s="36"/>
      <c r="Z271" s="36"/>
      <c r="AA271" s="36"/>
      <c r="AB271" s="2"/>
    </row>
    <row r="272" spans="1:28" x14ac:dyDescent="0.25">
      <c r="A272" s="149">
        <f>1</f>
        <v>1</v>
      </c>
      <c r="B272" s="131"/>
      <c r="C272" s="2"/>
      <c r="D272" s="2"/>
      <c r="E272" s="2"/>
      <c r="F272" s="2"/>
      <c r="G272" s="2"/>
      <c r="H272" s="2"/>
      <c r="I272" s="28"/>
      <c r="J272" s="2"/>
      <c r="K272" s="28"/>
      <c r="L272" s="2"/>
      <c r="M272" s="52"/>
      <c r="N272" s="2"/>
      <c r="O272" s="2"/>
      <c r="P272" s="36"/>
      <c r="Q272" s="36"/>
      <c r="R272" s="36"/>
      <c r="S272" s="36"/>
      <c r="T272" s="36"/>
      <c r="U272" s="36"/>
      <c r="V272" s="36"/>
      <c r="W272" s="36"/>
      <c r="X272" s="36"/>
      <c r="Y272" s="36"/>
      <c r="Z272" s="36"/>
      <c r="AA272" s="36"/>
      <c r="AB272" s="2"/>
    </row>
    <row r="273" spans="1:28" x14ac:dyDescent="0.25">
      <c r="A273" s="149">
        <f>1</f>
        <v>1</v>
      </c>
      <c r="B273" s="131"/>
      <c r="C273" s="2"/>
      <c r="D273" s="2"/>
      <c r="E273" s="2"/>
      <c r="F273" s="2"/>
      <c r="G273" s="2"/>
      <c r="H273" s="2"/>
      <c r="I273" s="28"/>
      <c r="J273" s="2"/>
      <c r="K273" s="28"/>
      <c r="L273" s="2"/>
      <c r="M273" s="52"/>
      <c r="N273" s="2"/>
      <c r="O273" s="2"/>
      <c r="P273" s="36"/>
      <c r="Q273" s="36"/>
      <c r="R273" s="36"/>
      <c r="S273" s="36"/>
      <c r="T273" s="36"/>
      <c r="U273" s="36"/>
      <c r="V273" s="36"/>
      <c r="W273" s="36"/>
      <c r="X273" s="36"/>
      <c r="Y273" s="36"/>
      <c r="Z273" s="36"/>
      <c r="AA273" s="36"/>
      <c r="AB273" s="2"/>
    </row>
    <row r="274" spans="1:28"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x14ac:dyDescent="0.25">
      <c r="A276" s="149">
        <f>1</f>
        <v>1</v>
      </c>
      <c r="B276" s="131"/>
      <c r="C276" s="2"/>
      <c r="D276" s="2"/>
      <c r="E276" s="2"/>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x14ac:dyDescent="0.25">
      <c r="A277" s="149">
        <f>1</f>
        <v>1</v>
      </c>
      <c r="B277" s="131"/>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x14ac:dyDescent="0.25">
      <c r="P278" s="57"/>
      <c r="Q278" s="57"/>
      <c r="R278" s="57"/>
      <c r="S278" s="57"/>
      <c r="T278" s="57"/>
      <c r="U278" s="57"/>
      <c r="V278" s="57"/>
      <c r="W278" s="57"/>
      <c r="X278" s="57"/>
      <c r="Y278" s="57"/>
      <c r="Z278" s="57"/>
      <c r="AA278" s="57"/>
    </row>
  </sheetData>
  <autoFilter ref="A8:B277"/>
  <conditionalFormatting sqref="A1:XFD1048576">
    <cfRule type="cellIs" dxfId="6646" priority="1149" operator="equal">
      <formula>0</formula>
    </cfRule>
  </conditionalFormatting>
  <conditionalFormatting sqref="P16:AA16">
    <cfRule type="expression" dxfId="6645" priority="1148">
      <formula>P$1=""</formula>
    </cfRule>
  </conditionalFormatting>
  <conditionalFormatting sqref="P18:AA18">
    <cfRule type="expression" dxfId="6644" priority="1147">
      <formula>P$1=""</formula>
    </cfRule>
  </conditionalFormatting>
  <conditionalFormatting sqref="P20:AA20">
    <cfRule type="expression" dxfId="6643" priority="1146">
      <formula>P$1=""</formula>
    </cfRule>
  </conditionalFormatting>
  <conditionalFormatting sqref="P22:AA22">
    <cfRule type="expression" dxfId="6642" priority="1145">
      <formula>P$1=""</formula>
    </cfRule>
  </conditionalFormatting>
  <conditionalFormatting sqref="P26:AA26">
    <cfRule type="expression" dxfId="6641" priority="1144">
      <formula>P$1=""</formula>
    </cfRule>
  </conditionalFormatting>
  <conditionalFormatting sqref="P28:AA28">
    <cfRule type="expression" dxfId="6640" priority="1143">
      <formula>P$1=""</formula>
    </cfRule>
  </conditionalFormatting>
  <conditionalFormatting sqref="P30:AA30">
    <cfRule type="expression" dxfId="6639" priority="1142">
      <formula>P$1=""</formula>
    </cfRule>
  </conditionalFormatting>
  <conditionalFormatting sqref="P32:AA32">
    <cfRule type="expression" dxfId="6638" priority="1141">
      <formula>P$1=""</formula>
    </cfRule>
  </conditionalFormatting>
  <conditionalFormatting sqref="P36:AA36">
    <cfRule type="expression" dxfId="6637" priority="1140">
      <formula>P$1=""</formula>
    </cfRule>
  </conditionalFormatting>
  <conditionalFormatting sqref="P38:AA38">
    <cfRule type="expression" dxfId="6636" priority="1139">
      <formula>P$1=""</formula>
    </cfRule>
  </conditionalFormatting>
  <conditionalFormatting sqref="P40:AA40">
    <cfRule type="expression" dxfId="6635" priority="1138">
      <formula>P$1=""</formula>
    </cfRule>
  </conditionalFormatting>
  <conditionalFormatting sqref="P42:AA42">
    <cfRule type="expression" dxfId="6634" priority="1137">
      <formula>P$1=""</formula>
    </cfRule>
  </conditionalFormatting>
  <conditionalFormatting sqref="P42:AA42 P40:AA40 P38:AA38">
    <cfRule type="expression" dxfId="6633" priority="1136">
      <formula>P$1=""</formula>
    </cfRule>
  </conditionalFormatting>
  <conditionalFormatting sqref="P46:AA46">
    <cfRule type="expression" dxfId="6632" priority="1135">
      <formula>P$1=""</formula>
    </cfRule>
  </conditionalFormatting>
  <conditionalFormatting sqref="P48:AA48">
    <cfRule type="expression" dxfId="6631" priority="1134">
      <formula>P$1=""</formula>
    </cfRule>
  </conditionalFormatting>
  <conditionalFormatting sqref="P50:AA50">
    <cfRule type="expression" dxfId="6630" priority="1133">
      <formula>P$1=""</formula>
    </cfRule>
  </conditionalFormatting>
  <conditionalFormatting sqref="P52:AA52">
    <cfRule type="expression" dxfId="6629" priority="1132">
      <formula>P$1=""</formula>
    </cfRule>
  </conditionalFormatting>
  <conditionalFormatting sqref="P52:AA52 P50:AA50 P48:AA48">
    <cfRule type="expression" dxfId="6628" priority="1131">
      <formula>P$1=""</formula>
    </cfRule>
  </conditionalFormatting>
  <conditionalFormatting sqref="P52:AA52 P50:AA50 P48:AA48">
    <cfRule type="expression" dxfId="6627" priority="1130">
      <formula>P$1=""</formula>
    </cfRule>
  </conditionalFormatting>
  <conditionalFormatting sqref="P56:AA56">
    <cfRule type="expression" dxfId="6626" priority="1129">
      <formula>P$1=""</formula>
    </cfRule>
  </conditionalFormatting>
  <conditionalFormatting sqref="P58:AA58">
    <cfRule type="expression" dxfId="6625" priority="1128">
      <formula>P$1=""</formula>
    </cfRule>
  </conditionalFormatting>
  <conditionalFormatting sqref="P60:AA60">
    <cfRule type="expression" dxfId="6624" priority="1127">
      <formula>P$1=""</formula>
    </cfRule>
  </conditionalFormatting>
  <conditionalFormatting sqref="P62:AA62">
    <cfRule type="expression" dxfId="6623" priority="1126">
      <formula>P$1=""</formula>
    </cfRule>
  </conditionalFormatting>
  <conditionalFormatting sqref="P62:AA62 P60:AA60 P58:AA58">
    <cfRule type="expression" dxfId="6622" priority="1125">
      <formula>P$1=""</formula>
    </cfRule>
  </conditionalFormatting>
  <conditionalFormatting sqref="P62:AA62 P60:AA60 P58:AA58">
    <cfRule type="expression" dxfId="6621" priority="1124">
      <formula>P$1=""</formula>
    </cfRule>
  </conditionalFormatting>
  <conditionalFormatting sqref="P62:AA62 P60:AA60 P58:AA58">
    <cfRule type="expression" dxfId="6620" priority="1123">
      <formula>P$1=""</formula>
    </cfRule>
  </conditionalFormatting>
  <conditionalFormatting sqref="P66:AA66">
    <cfRule type="expression" dxfId="6619" priority="1122">
      <formula>P$1=""</formula>
    </cfRule>
  </conditionalFormatting>
  <conditionalFormatting sqref="P68:AA68">
    <cfRule type="expression" dxfId="6618" priority="1121">
      <formula>P$1=""</formula>
    </cfRule>
  </conditionalFormatting>
  <conditionalFormatting sqref="P70:AA70">
    <cfRule type="expression" dxfId="6617" priority="1120">
      <formula>P$1=""</formula>
    </cfRule>
  </conditionalFormatting>
  <conditionalFormatting sqref="P72:AA72">
    <cfRule type="expression" dxfId="6616" priority="1119">
      <formula>P$1=""</formula>
    </cfRule>
  </conditionalFormatting>
  <conditionalFormatting sqref="P72:AA72 P70:AA70 P68:AA68">
    <cfRule type="expression" dxfId="6615" priority="1118">
      <formula>P$1=""</formula>
    </cfRule>
  </conditionalFormatting>
  <conditionalFormatting sqref="P72:AA72 P70:AA70 P68:AA68">
    <cfRule type="expression" dxfId="6614" priority="1117">
      <formula>P$1=""</formula>
    </cfRule>
  </conditionalFormatting>
  <conditionalFormatting sqref="P72:AA72 P70:AA70 P68:AA68">
    <cfRule type="expression" dxfId="6613" priority="1116">
      <formula>P$1=""</formula>
    </cfRule>
  </conditionalFormatting>
  <conditionalFormatting sqref="P72:AA72 P70:AA70 P68:AA68">
    <cfRule type="expression" dxfId="6612" priority="1115">
      <formula>P$1=""</formula>
    </cfRule>
  </conditionalFormatting>
  <conditionalFormatting sqref="P76:AA82">
    <cfRule type="expression" dxfId="6611" priority="1114">
      <formula>P$1=""</formula>
    </cfRule>
  </conditionalFormatting>
  <conditionalFormatting sqref="P78:AA78">
    <cfRule type="expression" dxfId="6610" priority="1113">
      <formula>P$1=""</formula>
    </cfRule>
  </conditionalFormatting>
  <conditionalFormatting sqref="P80:AA80">
    <cfRule type="expression" dxfId="6609" priority="1112">
      <formula>P$1=""</formula>
    </cfRule>
  </conditionalFormatting>
  <conditionalFormatting sqref="P82:AA82">
    <cfRule type="expression" dxfId="6608" priority="1111">
      <formula>P$1=""</formula>
    </cfRule>
  </conditionalFormatting>
  <conditionalFormatting sqref="P82:AA82 P80:AA80 P78:AA78">
    <cfRule type="expression" dxfId="6607" priority="1110">
      <formula>P$1=""</formula>
    </cfRule>
  </conditionalFormatting>
  <conditionalFormatting sqref="P82:AA82 P80:AA80 P78:AA78">
    <cfRule type="expression" dxfId="6606" priority="1109">
      <formula>P$1=""</formula>
    </cfRule>
  </conditionalFormatting>
  <conditionalFormatting sqref="P82:AA82 P80:AA80 P78:AA78">
    <cfRule type="expression" dxfId="6605" priority="1108">
      <formula>P$1=""</formula>
    </cfRule>
  </conditionalFormatting>
  <conditionalFormatting sqref="P82:AA82 P80:AA80 P78:AA78">
    <cfRule type="expression" dxfId="6604" priority="1107">
      <formula>P$1=""</formula>
    </cfRule>
  </conditionalFormatting>
  <conditionalFormatting sqref="P82:AA82 P80:AA80 P78:AA78">
    <cfRule type="expression" dxfId="6603" priority="1106">
      <formula>P$1=""</formula>
    </cfRule>
  </conditionalFormatting>
  <conditionalFormatting sqref="P85:AA85">
    <cfRule type="expression" dxfId="6602" priority="1105">
      <formula>P$1=""</formula>
    </cfRule>
  </conditionalFormatting>
  <conditionalFormatting sqref="P87:AA87">
    <cfRule type="expression" dxfId="6601" priority="1104">
      <formula>P$1=""</formula>
    </cfRule>
  </conditionalFormatting>
  <conditionalFormatting sqref="P89:AA89">
    <cfRule type="expression" dxfId="6600" priority="1103">
      <formula>P$1=""</formula>
    </cfRule>
  </conditionalFormatting>
  <conditionalFormatting sqref="P91:AA91">
    <cfRule type="expression" dxfId="6599" priority="1102">
      <formula>P$1=""</formula>
    </cfRule>
  </conditionalFormatting>
  <conditionalFormatting sqref="P91:AA91 P89:AA89 P87:AA87">
    <cfRule type="expression" dxfId="6598" priority="1101">
      <formula>P$1=""</formula>
    </cfRule>
  </conditionalFormatting>
  <conditionalFormatting sqref="P91:AA91 P89:AA89 P87:AA87">
    <cfRule type="expression" dxfId="6597" priority="1100">
      <formula>P$1=""</formula>
    </cfRule>
  </conditionalFormatting>
  <conditionalFormatting sqref="P91:AA91 P89:AA89 P87:AA87">
    <cfRule type="expression" dxfId="6596" priority="1099">
      <formula>P$1=""</formula>
    </cfRule>
  </conditionalFormatting>
  <conditionalFormatting sqref="P91:AA91 P89:AA89 P87:AA87">
    <cfRule type="expression" dxfId="6595" priority="1098">
      <formula>P$1=""</formula>
    </cfRule>
  </conditionalFormatting>
  <conditionalFormatting sqref="P95:AA95">
    <cfRule type="expression" dxfId="6594" priority="1097">
      <formula>P$1=""</formula>
    </cfRule>
  </conditionalFormatting>
  <conditionalFormatting sqref="P97:AA97">
    <cfRule type="expression" dxfId="6593" priority="1096">
      <formula>P$1=""</formula>
    </cfRule>
  </conditionalFormatting>
  <conditionalFormatting sqref="P99:AA99">
    <cfRule type="expression" dxfId="6592" priority="1095">
      <formula>P$1=""</formula>
    </cfRule>
  </conditionalFormatting>
  <conditionalFormatting sqref="P101:AA101">
    <cfRule type="expression" dxfId="6591" priority="1094">
      <formula>P$1=""</formula>
    </cfRule>
  </conditionalFormatting>
  <conditionalFormatting sqref="P101:AA101 P99:AA99 P97:AA97">
    <cfRule type="expression" dxfId="6590" priority="1093">
      <formula>P$1=""</formula>
    </cfRule>
  </conditionalFormatting>
  <conditionalFormatting sqref="P101:AA101 P99:AA99 P97:AA97">
    <cfRule type="expression" dxfId="6589" priority="1092">
      <formula>P$1=""</formula>
    </cfRule>
  </conditionalFormatting>
  <conditionalFormatting sqref="P101:AA101 P99:AA99 P97:AA97">
    <cfRule type="expression" dxfId="6588" priority="1091">
      <formula>P$1=""</formula>
    </cfRule>
  </conditionalFormatting>
  <conditionalFormatting sqref="P101:AA101 P99:AA99 P97:AA97">
    <cfRule type="expression" dxfId="6587" priority="1090">
      <formula>P$1=""</formula>
    </cfRule>
  </conditionalFormatting>
  <conditionalFormatting sqref="P101:AA101 P99:AA99 P97:AA97">
    <cfRule type="expression" dxfId="6586" priority="1089">
      <formula>P$1=""</formula>
    </cfRule>
  </conditionalFormatting>
  <conditionalFormatting sqref="P105:AA105">
    <cfRule type="expression" dxfId="6585" priority="1088">
      <formula>P$1=""</formula>
    </cfRule>
  </conditionalFormatting>
  <conditionalFormatting sqref="P107:AA107">
    <cfRule type="expression" dxfId="6584" priority="1087">
      <formula>P$1=""</formula>
    </cfRule>
  </conditionalFormatting>
  <conditionalFormatting sqref="P109:AA109">
    <cfRule type="expression" dxfId="6583" priority="1086">
      <formula>P$1=""</formula>
    </cfRule>
  </conditionalFormatting>
  <conditionalFormatting sqref="P111:AA111">
    <cfRule type="expression" dxfId="6582" priority="1085">
      <formula>P$1=""</formula>
    </cfRule>
  </conditionalFormatting>
  <conditionalFormatting sqref="P107:AA107 P109:AA109 P111:AA111">
    <cfRule type="expression" dxfId="6581" priority="1084">
      <formula>P$1=""</formula>
    </cfRule>
  </conditionalFormatting>
  <conditionalFormatting sqref="P107:AA107 P109:AA109 P111:AA111">
    <cfRule type="expression" dxfId="6580" priority="1083">
      <formula>P$1=""</formula>
    </cfRule>
  </conditionalFormatting>
  <conditionalFormatting sqref="P107:AA107 P109:AA109 P111:AA111">
    <cfRule type="expression" dxfId="6579" priority="1082">
      <formula>P$1=""</formula>
    </cfRule>
  </conditionalFormatting>
  <conditionalFormatting sqref="P107:AA107 P109:AA109 P111:AA111">
    <cfRule type="expression" dxfId="6578" priority="1081">
      <formula>P$1=""</formula>
    </cfRule>
  </conditionalFormatting>
  <conditionalFormatting sqref="P107:AA107 P109:AA109 P111:AA111">
    <cfRule type="expression" dxfId="6577" priority="1080">
      <formula>P$1=""</formula>
    </cfRule>
  </conditionalFormatting>
  <conditionalFormatting sqref="P111:AA111 P109:AA109">
    <cfRule type="expression" dxfId="6576" priority="1079">
      <formula>P$1=""</formula>
    </cfRule>
  </conditionalFormatting>
  <conditionalFormatting sqref="P117:AA117">
    <cfRule type="expression" dxfId="6575" priority="1078">
      <formula>P$1=""</formula>
    </cfRule>
  </conditionalFormatting>
  <conditionalFormatting sqref="P119:AA119">
    <cfRule type="expression" dxfId="6574" priority="1077">
      <formula>P$1=""</formula>
    </cfRule>
  </conditionalFormatting>
  <conditionalFormatting sqref="P121:AA121">
    <cfRule type="expression" dxfId="6573" priority="1076">
      <formula>P$1=""</formula>
    </cfRule>
  </conditionalFormatting>
  <conditionalFormatting sqref="P123:AA123">
    <cfRule type="expression" dxfId="6572" priority="1075">
      <formula>P$1=""</formula>
    </cfRule>
  </conditionalFormatting>
  <conditionalFormatting sqref="P119:AA119 P121:AA121 P123:AA123">
    <cfRule type="expression" dxfId="6571" priority="1074">
      <formula>P$1=""</formula>
    </cfRule>
  </conditionalFormatting>
  <conditionalFormatting sqref="P119:AA119 P121:AA121 P123:AA123">
    <cfRule type="expression" dxfId="6570" priority="1073">
      <formula>P$1=""</formula>
    </cfRule>
  </conditionalFormatting>
  <conditionalFormatting sqref="P119:AA119 P121:AA121 P123:AA123">
    <cfRule type="expression" dxfId="6569" priority="1072">
      <formula>P$1=""</formula>
    </cfRule>
  </conditionalFormatting>
  <conditionalFormatting sqref="P119:AA119 P121:AA121 P123:AA123">
    <cfRule type="expression" dxfId="6568" priority="1071">
      <formula>P$1=""</formula>
    </cfRule>
  </conditionalFormatting>
  <conditionalFormatting sqref="P119:AA119 P121:AA121 P123:AA123">
    <cfRule type="expression" dxfId="6567" priority="1070">
      <formula>P$1=""</formula>
    </cfRule>
  </conditionalFormatting>
  <conditionalFormatting sqref="P123:AA123 P121:AA121">
    <cfRule type="expression" dxfId="6566" priority="1069">
      <formula>P$1=""</formula>
    </cfRule>
  </conditionalFormatting>
  <conditionalFormatting sqref="P32:AA32 P30:AA30 P28:AA28">
    <cfRule type="expression" dxfId="6565" priority="1068">
      <formula>P$1=""</formula>
    </cfRule>
  </conditionalFormatting>
  <conditionalFormatting sqref="P119:AA119">
    <cfRule type="expression" dxfId="6564" priority="1067">
      <formula>P$1=""</formula>
    </cfRule>
  </conditionalFormatting>
  <conditionalFormatting sqref="P123:AA123 P121:AA121">
    <cfRule type="expression" dxfId="6563" priority="1066">
      <formula>P$1=""</formula>
    </cfRule>
  </conditionalFormatting>
  <conditionalFormatting sqref="P123:AA123 P121:AA121">
    <cfRule type="expression" dxfId="6562" priority="1065">
      <formula>P$1=""</formula>
    </cfRule>
  </conditionalFormatting>
  <conditionalFormatting sqref="P127:AA127">
    <cfRule type="expression" dxfId="6561" priority="1064">
      <formula>P$1=""</formula>
    </cfRule>
  </conditionalFormatting>
  <conditionalFormatting sqref="P129:AA129">
    <cfRule type="expression" dxfId="6560" priority="1063">
      <formula>P$1=""</formula>
    </cfRule>
  </conditionalFormatting>
  <conditionalFormatting sqref="P131:AA131">
    <cfRule type="expression" dxfId="6559" priority="1062">
      <formula>P$1=""</formula>
    </cfRule>
  </conditionalFormatting>
  <conditionalFormatting sqref="P133:AA133">
    <cfRule type="expression" dxfId="6558" priority="1061">
      <formula>P$1=""</formula>
    </cfRule>
  </conditionalFormatting>
  <conditionalFormatting sqref="P131:AA131 P129:AA129 P133:AA133">
    <cfRule type="expression" dxfId="6557" priority="1060">
      <formula>P$1=""</formula>
    </cfRule>
  </conditionalFormatting>
  <conditionalFormatting sqref="P131:AA131 P129:AA129 P133:AA133">
    <cfRule type="expression" dxfId="6556" priority="1059">
      <formula>P$1=""</formula>
    </cfRule>
  </conditionalFormatting>
  <conditionalFormatting sqref="P131:AA131 P129:AA129 P133:AA133">
    <cfRule type="expression" dxfId="6555" priority="1058">
      <formula>P$1=""</formula>
    </cfRule>
  </conditionalFormatting>
  <conditionalFormatting sqref="P131:AA131 P129:AA129 P133:AA133">
    <cfRule type="expression" dxfId="6554" priority="1057">
      <formula>P$1=""</formula>
    </cfRule>
  </conditionalFormatting>
  <conditionalFormatting sqref="P131:AA131 P129:AA129 P133:AA133">
    <cfRule type="expression" dxfId="6553" priority="1056">
      <formula>P$1=""</formula>
    </cfRule>
  </conditionalFormatting>
  <conditionalFormatting sqref="P131:AA131 P133:AA133">
    <cfRule type="expression" dxfId="6552" priority="1055">
      <formula>P$1=""</formula>
    </cfRule>
  </conditionalFormatting>
  <conditionalFormatting sqref="P129:AA129">
    <cfRule type="expression" dxfId="6551" priority="1054">
      <formula>P$1=""</formula>
    </cfRule>
  </conditionalFormatting>
  <conditionalFormatting sqref="P131:AA131 P133:AA133">
    <cfRule type="expression" dxfId="6550" priority="1053">
      <formula>P$1=""</formula>
    </cfRule>
  </conditionalFormatting>
  <conditionalFormatting sqref="P131:AA131 P133:AA133">
    <cfRule type="expression" dxfId="6549" priority="1052">
      <formula>P$1=""</formula>
    </cfRule>
  </conditionalFormatting>
  <conditionalFormatting sqref="P133:AA133">
    <cfRule type="expression" dxfId="6548" priority="1051">
      <formula>P$1=""</formula>
    </cfRule>
  </conditionalFormatting>
  <conditionalFormatting sqref="P133:AA133">
    <cfRule type="expression" dxfId="6547" priority="1050">
      <formula>P$1=""</formula>
    </cfRule>
  </conditionalFormatting>
  <conditionalFormatting sqref="P133:AA133">
    <cfRule type="expression" dxfId="6546" priority="1049">
      <formula>P$1=""</formula>
    </cfRule>
  </conditionalFormatting>
  <conditionalFormatting sqref="P133:AA133">
    <cfRule type="expression" dxfId="6545" priority="1048">
      <formula>P$1=""</formula>
    </cfRule>
  </conditionalFormatting>
  <conditionalFormatting sqref="P137:AA137">
    <cfRule type="expression" dxfId="6544" priority="1047">
      <formula>P$1=""</formula>
    </cfRule>
  </conditionalFormatting>
  <conditionalFormatting sqref="P139:AA139">
    <cfRule type="expression" dxfId="6543" priority="1046">
      <formula>P$1=""</formula>
    </cfRule>
  </conditionalFormatting>
  <conditionalFormatting sqref="P141:AA141">
    <cfRule type="expression" dxfId="6542" priority="1045">
      <formula>P$1=""</formula>
    </cfRule>
  </conditionalFormatting>
  <conditionalFormatting sqref="P143:AA143">
    <cfRule type="expression" dxfId="6541" priority="1044">
      <formula>P$1=""</formula>
    </cfRule>
  </conditionalFormatting>
  <conditionalFormatting sqref="P139:AA139 P141:AA141 P143:AA143">
    <cfRule type="expression" dxfId="6540" priority="1043">
      <formula>P$1=""</formula>
    </cfRule>
  </conditionalFormatting>
  <conditionalFormatting sqref="P139:AA139 P141:AA141 P143:AA143">
    <cfRule type="expression" dxfId="6539" priority="1042">
      <formula>P$1=""</formula>
    </cfRule>
  </conditionalFormatting>
  <conditionalFormatting sqref="P139:AA139 P141:AA141 P143:AA143">
    <cfRule type="expression" dxfId="6538" priority="1041">
      <formula>P$1=""</formula>
    </cfRule>
  </conditionalFormatting>
  <conditionalFormatting sqref="P139:AA139 P141:AA141 P143:AA143">
    <cfRule type="expression" dxfId="6537" priority="1040">
      <formula>P$1=""</formula>
    </cfRule>
  </conditionalFormatting>
  <conditionalFormatting sqref="P139:AA139 P141:AA141 P143:AA143">
    <cfRule type="expression" dxfId="6536" priority="1039">
      <formula>P$1=""</formula>
    </cfRule>
  </conditionalFormatting>
  <conditionalFormatting sqref="P141:AA141 P143:AA143">
    <cfRule type="expression" dxfId="6535" priority="1038">
      <formula>P$1=""</formula>
    </cfRule>
  </conditionalFormatting>
  <conditionalFormatting sqref="P139:AA139">
    <cfRule type="expression" dxfId="6534" priority="1037">
      <formula>P$1=""</formula>
    </cfRule>
  </conditionalFormatting>
  <conditionalFormatting sqref="P141:AA141 P143:AA143">
    <cfRule type="expression" dxfId="6533" priority="1036">
      <formula>P$1=""</formula>
    </cfRule>
  </conditionalFormatting>
  <conditionalFormatting sqref="P141:AA141 P143:AA143">
    <cfRule type="expression" dxfId="6532" priority="1035">
      <formula>P$1=""</formula>
    </cfRule>
  </conditionalFormatting>
  <conditionalFormatting sqref="P143:AA143">
    <cfRule type="expression" dxfId="6531" priority="1034">
      <formula>P$1=""</formula>
    </cfRule>
  </conditionalFormatting>
  <conditionalFormatting sqref="P143:AA143">
    <cfRule type="expression" dxfId="6530" priority="1033">
      <formula>P$1=""</formula>
    </cfRule>
  </conditionalFormatting>
  <conditionalFormatting sqref="P143:AA143">
    <cfRule type="expression" dxfId="6529" priority="1032">
      <formula>P$1=""</formula>
    </cfRule>
  </conditionalFormatting>
  <conditionalFormatting sqref="P143:AA143">
    <cfRule type="expression" dxfId="6528" priority="1031">
      <formula>P$1=""</formula>
    </cfRule>
  </conditionalFormatting>
  <conditionalFormatting sqref="P137:AA137">
    <cfRule type="expression" dxfId="6527" priority="1030">
      <formula>P$1=""</formula>
    </cfRule>
  </conditionalFormatting>
  <conditionalFormatting sqref="P137:AA137">
    <cfRule type="expression" dxfId="6526" priority="1029">
      <formula>P$1=""</formula>
    </cfRule>
  </conditionalFormatting>
  <conditionalFormatting sqref="P137:AA137">
    <cfRule type="expression" dxfId="6525" priority="1028">
      <formula>P$1=""</formula>
    </cfRule>
  </conditionalFormatting>
  <conditionalFormatting sqref="P137:AA137">
    <cfRule type="expression" dxfId="6524" priority="1027">
      <formula>P$1=""</formula>
    </cfRule>
  </conditionalFormatting>
  <conditionalFormatting sqref="P137:AA137">
    <cfRule type="expression" dxfId="6523" priority="1026">
      <formula>P$1=""</formula>
    </cfRule>
  </conditionalFormatting>
  <conditionalFormatting sqref="P137:AA137">
    <cfRule type="expression" dxfId="6522" priority="1025">
      <formula>P$1=""</formula>
    </cfRule>
  </conditionalFormatting>
  <conditionalFormatting sqref="P137:AA137">
    <cfRule type="expression" dxfId="6521" priority="1024">
      <formula>P$1=""</formula>
    </cfRule>
  </conditionalFormatting>
  <conditionalFormatting sqref="P143:AA143 P141:AA141">
    <cfRule type="expression" dxfId="6520" priority="1023">
      <formula>P$1=""</formula>
    </cfRule>
  </conditionalFormatting>
  <conditionalFormatting sqref="P143:AA143 P141:AA141">
    <cfRule type="expression" dxfId="6519" priority="1022">
      <formula>P$1=""</formula>
    </cfRule>
  </conditionalFormatting>
  <conditionalFormatting sqref="P155:AA155">
    <cfRule type="expression" dxfId="6518" priority="1021">
      <formula>P$1=""</formula>
    </cfRule>
  </conditionalFormatting>
  <conditionalFormatting sqref="P157:AA157">
    <cfRule type="expression" dxfId="6517" priority="1020">
      <formula>P$1=""</formula>
    </cfRule>
  </conditionalFormatting>
  <conditionalFormatting sqref="P159:AA159">
    <cfRule type="expression" dxfId="6516" priority="1019">
      <formula>P$1=""</formula>
    </cfRule>
  </conditionalFormatting>
  <conditionalFormatting sqref="P161:AA161">
    <cfRule type="expression" dxfId="6515" priority="1018">
      <formula>P$1=""</formula>
    </cfRule>
  </conditionalFormatting>
  <conditionalFormatting sqref="P157:AA157 P159:AA159 P161:AA161">
    <cfRule type="expression" dxfId="6514" priority="1017">
      <formula>P$1=""</formula>
    </cfRule>
  </conditionalFormatting>
  <conditionalFormatting sqref="P157:AA157 P159:AA159 P161:AA161">
    <cfRule type="expression" dxfId="6513" priority="1016">
      <formula>P$1=""</formula>
    </cfRule>
  </conditionalFormatting>
  <conditionalFormatting sqref="P157:AA157 P159:AA159 P161:AA161">
    <cfRule type="expression" dxfId="6512" priority="1015">
      <formula>P$1=""</formula>
    </cfRule>
  </conditionalFormatting>
  <conditionalFormatting sqref="P157:AA157 P159:AA159 P161:AA161">
    <cfRule type="expression" dxfId="6511" priority="1014">
      <formula>P$1=""</formula>
    </cfRule>
  </conditionalFormatting>
  <conditionalFormatting sqref="P157:AA157 P159:AA159 P161:AA161">
    <cfRule type="expression" dxfId="6510" priority="1013">
      <formula>P$1=""</formula>
    </cfRule>
  </conditionalFormatting>
  <conditionalFormatting sqref="P159:AA159 P161:AA161">
    <cfRule type="expression" dxfId="6509" priority="1012">
      <formula>P$1=""</formula>
    </cfRule>
  </conditionalFormatting>
  <conditionalFormatting sqref="P157:AA157">
    <cfRule type="expression" dxfId="6508" priority="1011">
      <formula>P$1=""</formula>
    </cfRule>
  </conditionalFormatting>
  <conditionalFormatting sqref="P159:AA159 P161:AA161">
    <cfRule type="expression" dxfId="6507" priority="1010">
      <formula>P$1=""</formula>
    </cfRule>
  </conditionalFormatting>
  <conditionalFormatting sqref="P159:AA159 P161:AA161">
    <cfRule type="expression" dxfId="6506" priority="1009">
      <formula>P$1=""</formula>
    </cfRule>
  </conditionalFormatting>
  <conditionalFormatting sqref="P161:AA161">
    <cfRule type="expression" dxfId="6505" priority="1008">
      <formula>P$1=""</formula>
    </cfRule>
  </conditionalFormatting>
  <conditionalFormatting sqref="P161:AA161">
    <cfRule type="expression" dxfId="6504" priority="1007">
      <formula>P$1=""</formula>
    </cfRule>
  </conditionalFormatting>
  <conditionalFormatting sqref="P161:AA161">
    <cfRule type="expression" dxfId="6503" priority="1006">
      <formula>P$1=""</formula>
    </cfRule>
  </conditionalFormatting>
  <conditionalFormatting sqref="P161:AA161">
    <cfRule type="expression" dxfId="6502" priority="1005">
      <formula>P$1=""</formula>
    </cfRule>
  </conditionalFormatting>
  <conditionalFormatting sqref="P155:AA155">
    <cfRule type="expression" dxfId="6501" priority="1004">
      <formula>P$1=""</formula>
    </cfRule>
  </conditionalFormatting>
  <conditionalFormatting sqref="P155:AA155">
    <cfRule type="expression" dxfId="6500" priority="1003">
      <formula>P$1=""</formula>
    </cfRule>
  </conditionalFormatting>
  <conditionalFormatting sqref="P155:AA155">
    <cfRule type="expression" dxfId="6499" priority="1002">
      <formula>P$1=""</formula>
    </cfRule>
  </conditionalFormatting>
  <conditionalFormatting sqref="P155:AA155">
    <cfRule type="expression" dxfId="6498" priority="1001">
      <formula>P$1=""</formula>
    </cfRule>
  </conditionalFormatting>
  <conditionalFormatting sqref="P155:AA155">
    <cfRule type="expression" dxfId="6497" priority="1000">
      <formula>P$1=""</formula>
    </cfRule>
  </conditionalFormatting>
  <conditionalFormatting sqref="P155:AA155">
    <cfRule type="expression" dxfId="6496" priority="999">
      <formula>P$1=""</formula>
    </cfRule>
  </conditionalFormatting>
  <conditionalFormatting sqref="P155:AA155">
    <cfRule type="expression" dxfId="6495" priority="998">
      <formula>P$1=""</formula>
    </cfRule>
  </conditionalFormatting>
  <conditionalFormatting sqref="P161:AA161 P159:AA159">
    <cfRule type="expression" dxfId="6494" priority="997">
      <formula>P$1=""</formula>
    </cfRule>
  </conditionalFormatting>
  <conditionalFormatting sqref="P161:AA161 P159:AA159">
    <cfRule type="expression" dxfId="6493" priority="996">
      <formula>P$1=""</formula>
    </cfRule>
  </conditionalFormatting>
  <conditionalFormatting sqref="P161:AA161 P159:AA159">
    <cfRule type="expression" dxfId="6492" priority="995">
      <formula>P$1=""</formula>
    </cfRule>
  </conditionalFormatting>
  <conditionalFormatting sqref="P161:AA161 P159:AA159">
    <cfRule type="expression" dxfId="6491" priority="994">
      <formula>P$1=""</formula>
    </cfRule>
  </conditionalFormatting>
  <conditionalFormatting sqref="P165:AA165">
    <cfRule type="expression" dxfId="6490" priority="993">
      <formula>P$1=""</formula>
    </cfRule>
  </conditionalFormatting>
  <conditionalFormatting sqref="P167:AA167">
    <cfRule type="expression" dxfId="6489" priority="992">
      <formula>P$1=""</formula>
    </cfRule>
  </conditionalFormatting>
  <conditionalFormatting sqref="P169:AA169">
    <cfRule type="expression" dxfId="6488" priority="991">
      <formula>P$1=""</formula>
    </cfRule>
  </conditionalFormatting>
  <conditionalFormatting sqref="P171:AA171">
    <cfRule type="expression" dxfId="6487" priority="990">
      <formula>P$1=""</formula>
    </cfRule>
  </conditionalFormatting>
  <conditionalFormatting sqref="P167:AA167 P169:AA169 P171:AA171">
    <cfRule type="expression" dxfId="6486" priority="989">
      <formula>P$1=""</formula>
    </cfRule>
  </conditionalFormatting>
  <conditionalFormatting sqref="P167:AA167 P169:AA169 P171:AA171">
    <cfRule type="expression" dxfId="6485" priority="988">
      <formula>P$1=""</formula>
    </cfRule>
  </conditionalFormatting>
  <conditionalFormatting sqref="P167:AA167 P169:AA169 P171:AA171">
    <cfRule type="expression" dxfId="6484" priority="987">
      <formula>P$1=""</formula>
    </cfRule>
  </conditionalFormatting>
  <conditionalFormatting sqref="P167:AA167 P169:AA169 P171:AA171">
    <cfRule type="expression" dxfId="6483" priority="986">
      <formula>P$1=""</formula>
    </cfRule>
  </conditionalFormatting>
  <conditionalFormatting sqref="P167:AA167 P169:AA169 P171:AA171">
    <cfRule type="expression" dxfId="6482" priority="985">
      <formula>P$1=""</formula>
    </cfRule>
  </conditionalFormatting>
  <conditionalFormatting sqref="P169:AA169 P171:AA171">
    <cfRule type="expression" dxfId="6481" priority="984">
      <formula>P$1=""</formula>
    </cfRule>
  </conditionalFormatting>
  <conditionalFormatting sqref="P167:AA167">
    <cfRule type="expression" dxfId="6480" priority="983">
      <formula>P$1=""</formula>
    </cfRule>
  </conditionalFormatting>
  <conditionalFormatting sqref="P169:AA169 P171:AA171">
    <cfRule type="expression" dxfId="6479" priority="982">
      <formula>P$1=""</formula>
    </cfRule>
  </conditionalFormatting>
  <conditionalFormatting sqref="P169:AA169 P171:AA171">
    <cfRule type="expression" dxfId="6478" priority="981">
      <formula>P$1=""</formula>
    </cfRule>
  </conditionalFormatting>
  <conditionalFormatting sqref="P171:AA171">
    <cfRule type="expression" dxfId="6477" priority="980">
      <formula>P$1=""</formula>
    </cfRule>
  </conditionalFormatting>
  <conditionalFormatting sqref="P171:AA171">
    <cfRule type="expression" dxfId="6476" priority="979">
      <formula>P$1=""</formula>
    </cfRule>
  </conditionalFormatting>
  <conditionalFormatting sqref="P171:AA171">
    <cfRule type="expression" dxfId="6475" priority="978">
      <formula>P$1=""</formula>
    </cfRule>
  </conditionalFormatting>
  <conditionalFormatting sqref="P171:AA171">
    <cfRule type="expression" dxfId="6474" priority="977">
      <formula>P$1=""</formula>
    </cfRule>
  </conditionalFormatting>
  <conditionalFormatting sqref="P165:AA165">
    <cfRule type="expression" dxfId="6473" priority="976">
      <formula>P$1=""</formula>
    </cfRule>
  </conditionalFormatting>
  <conditionalFormatting sqref="P165:AA165">
    <cfRule type="expression" dxfId="6472" priority="975">
      <formula>P$1=""</formula>
    </cfRule>
  </conditionalFormatting>
  <conditionalFormatting sqref="P165:AA165">
    <cfRule type="expression" dxfId="6471" priority="974">
      <formula>P$1=""</formula>
    </cfRule>
  </conditionalFormatting>
  <conditionalFormatting sqref="P165:AA165">
    <cfRule type="expression" dxfId="6470" priority="973">
      <formula>P$1=""</formula>
    </cfRule>
  </conditionalFormatting>
  <conditionalFormatting sqref="P165:AA165">
    <cfRule type="expression" dxfId="6469" priority="972">
      <formula>P$1=""</formula>
    </cfRule>
  </conditionalFormatting>
  <conditionalFormatting sqref="P165:AA165">
    <cfRule type="expression" dxfId="6468" priority="971">
      <formula>P$1=""</formula>
    </cfRule>
  </conditionalFormatting>
  <conditionalFormatting sqref="P165:AA165">
    <cfRule type="expression" dxfId="6467" priority="970">
      <formula>P$1=""</formula>
    </cfRule>
  </conditionalFormatting>
  <conditionalFormatting sqref="P169:AA169 P171:AA171">
    <cfRule type="expression" dxfId="6466" priority="969">
      <formula>P$1=""</formula>
    </cfRule>
  </conditionalFormatting>
  <conditionalFormatting sqref="P169:AA169 P171:AA171">
    <cfRule type="expression" dxfId="6465" priority="968">
      <formula>P$1=""</formula>
    </cfRule>
  </conditionalFormatting>
  <conditionalFormatting sqref="P169:AA169 P171:AA171">
    <cfRule type="expression" dxfId="6464" priority="967">
      <formula>P$1=""</formula>
    </cfRule>
  </conditionalFormatting>
  <conditionalFormatting sqref="P169:AA169 P171:AA171">
    <cfRule type="expression" dxfId="6463" priority="966">
      <formula>P$1=""</formula>
    </cfRule>
  </conditionalFormatting>
  <conditionalFormatting sqref="P171:AA171 P169:AA169 P167:AA167">
    <cfRule type="expression" dxfId="6462" priority="965">
      <formula>P$1=""</formula>
    </cfRule>
  </conditionalFormatting>
  <conditionalFormatting sqref="P171:AA171 P169:AA169 P167:AA167">
    <cfRule type="expression" dxfId="6461" priority="964">
      <formula>P$1=""</formula>
    </cfRule>
  </conditionalFormatting>
  <conditionalFormatting sqref="P171:AA171 P169:AA169 P167:AA167">
    <cfRule type="expression" dxfId="6460" priority="963">
      <formula>P$1=""</formula>
    </cfRule>
  </conditionalFormatting>
  <conditionalFormatting sqref="P171:AA171 P169:AA169 P167:AA167">
    <cfRule type="expression" dxfId="6459" priority="962">
      <formula>P$1=""</formula>
    </cfRule>
  </conditionalFormatting>
  <conditionalFormatting sqref="P171:AA171 P169:AA169 P167:AA167">
    <cfRule type="expression" dxfId="6458" priority="961">
      <formula>P$1=""</formula>
    </cfRule>
  </conditionalFormatting>
  <conditionalFormatting sqref="P171:AA171 P169:AA169 P167:AA167">
    <cfRule type="expression" dxfId="6457" priority="960">
      <formula>P$1=""</formula>
    </cfRule>
  </conditionalFormatting>
  <conditionalFormatting sqref="P171:AA171 P169:AA169 P167:AA167">
    <cfRule type="expression" dxfId="6456" priority="959">
      <formula>P$1=""</formula>
    </cfRule>
  </conditionalFormatting>
  <conditionalFormatting sqref="P171:AA171 P169:AA169 P167:AA167">
    <cfRule type="expression" dxfId="6455" priority="958">
      <formula>P$1=""</formula>
    </cfRule>
  </conditionalFormatting>
  <conditionalFormatting sqref="Q167:AA167">
    <cfRule type="expression" dxfId="6454" priority="957">
      <formula>Q$1=""</formula>
    </cfRule>
  </conditionalFormatting>
  <conditionalFormatting sqref="Q167:AA167">
    <cfRule type="expression" dxfId="6453" priority="956">
      <formula>Q$1=""</formula>
    </cfRule>
  </conditionalFormatting>
  <conditionalFormatting sqref="Q167:AA167">
    <cfRule type="expression" dxfId="6452" priority="955">
      <formula>Q$1=""</formula>
    </cfRule>
  </conditionalFormatting>
  <conditionalFormatting sqref="Q167:AA167">
    <cfRule type="expression" dxfId="6451" priority="954">
      <formula>Q$1=""</formula>
    </cfRule>
  </conditionalFormatting>
  <conditionalFormatting sqref="Q167:AA167">
    <cfRule type="expression" dxfId="6450" priority="953">
      <formula>Q$1=""</formula>
    </cfRule>
  </conditionalFormatting>
  <conditionalFormatting sqref="Q167:AA167">
    <cfRule type="expression" dxfId="6449" priority="952">
      <formula>Q$1=""</formula>
    </cfRule>
  </conditionalFormatting>
  <conditionalFormatting sqref="Q167:AA167">
    <cfRule type="expression" dxfId="6448" priority="951">
      <formula>Q$1=""</formula>
    </cfRule>
  </conditionalFormatting>
  <conditionalFormatting sqref="Q167:AA167">
    <cfRule type="expression" dxfId="6447" priority="950">
      <formula>Q$1=""</formula>
    </cfRule>
  </conditionalFormatting>
  <conditionalFormatting sqref="Q169:AA169 Q171:AA171">
    <cfRule type="expression" dxfId="6446" priority="949">
      <formula>Q$1=""</formula>
    </cfRule>
  </conditionalFormatting>
  <conditionalFormatting sqref="Q169:AA169 Q171:AA171">
    <cfRule type="expression" dxfId="6445" priority="948">
      <formula>Q$1=""</formula>
    </cfRule>
  </conditionalFormatting>
  <conditionalFormatting sqref="Q169:AA169 Q171:AA171">
    <cfRule type="expression" dxfId="6444" priority="947">
      <formula>Q$1=""</formula>
    </cfRule>
  </conditionalFormatting>
  <conditionalFormatting sqref="Q169:AA169 Q171:AA171">
    <cfRule type="expression" dxfId="6443" priority="946">
      <formula>Q$1=""</formula>
    </cfRule>
  </conditionalFormatting>
  <conditionalFormatting sqref="Q169:AA169 Q171:AA171">
    <cfRule type="expression" dxfId="6442" priority="945">
      <formula>Q$1=""</formula>
    </cfRule>
  </conditionalFormatting>
  <conditionalFormatting sqref="Q169:AA169 Q171:AA171">
    <cfRule type="expression" dxfId="6441" priority="944">
      <formula>Q$1=""</formula>
    </cfRule>
  </conditionalFormatting>
  <conditionalFormatting sqref="Q169:AA169 Q171:AA171">
    <cfRule type="expression" dxfId="6440" priority="943">
      <formula>Q$1=""</formula>
    </cfRule>
  </conditionalFormatting>
  <conditionalFormatting sqref="Q169:AA169 Q171:AA171">
    <cfRule type="expression" dxfId="6439" priority="942">
      <formula>Q$1=""</formula>
    </cfRule>
  </conditionalFormatting>
  <conditionalFormatting sqref="Q169:AA169 Q171:AA171">
    <cfRule type="expression" dxfId="6438" priority="941">
      <formula>Q$1=""</formula>
    </cfRule>
  </conditionalFormatting>
  <conditionalFormatting sqref="Q169:AA169 Q171:AA171">
    <cfRule type="expression" dxfId="6437" priority="940">
      <formula>Q$1=""</formula>
    </cfRule>
  </conditionalFormatting>
  <conditionalFormatting sqref="P175:AA175">
    <cfRule type="expression" dxfId="6436" priority="939">
      <formula>P$1=""</formula>
    </cfRule>
  </conditionalFormatting>
  <conditionalFormatting sqref="P177:AA177">
    <cfRule type="expression" dxfId="6435" priority="938">
      <formula>P$1=""</formula>
    </cfRule>
  </conditionalFormatting>
  <conditionalFormatting sqref="P179:AA179">
    <cfRule type="expression" dxfId="6434" priority="937">
      <formula>P$1=""</formula>
    </cfRule>
  </conditionalFormatting>
  <conditionalFormatting sqref="P181:AA181">
    <cfRule type="expression" dxfId="6433" priority="936">
      <formula>P$1=""</formula>
    </cfRule>
  </conditionalFormatting>
  <conditionalFormatting sqref="P177:AA177 P179:AA179 P181:AA181">
    <cfRule type="expression" dxfId="6432" priority="935">
      <formula>P$1=""</formula>
    </cfRule>
  </conditionalFormatting>
  <conditionalFormatting sqref="P177:AA177 P179:AA179 P181:AA181">
    <cfRule type="expression" dxfId="6431" priority="934">
      <formula>P$1=""</formula>
    </cfRule>
  </conditionalFormatting>
  <conditionalFormatting sqref="P177:AA177 P179:AA179 P181:AA181">
    <cfRule type="expression" dxfId="6430" priority="933">
      <formula>P$1=""</formula>
    </cfRule>
  </conditionalFormatting>
  <conditionalFormatting sqref="P177:AA177 P179:AA179 P181:AA181">
    <cfRule type="expression" dxfId="6429" priority="932">
      <formula>P$1=""</formula>
    </cfRule>
  </conditionalFormatting>
  <conditionalFormatting sqref="P177:AA177 P179:AA179 P181:AA181">
    <cfRule type="expression" dxfId="6428" priority="931">
      <formula>P$1=""</formula>
    </cfRule>
  </conditionalFormatting>
  <conditionalFormatting sqref="P179:AA179 P181:AA181">
    <cfRule type="expression" dxfId="6427" priority="930">
      <formula>P$1=""</formula>
    </cfRule>
  </conditionalFormatting>
  <conditionalFormatting sqref="P177:AA177">
    <cfRule type="expression" dxfId="6426" priority="929">
      <formula>P$1=""</formula>
    </cfRule>
  </conditionalFormatting>
  <conditionalFormatting sqref="P179:AA179 P181:AA181">
    <cfRule type="expression" dxfId="6425" priority="928">
      <formula>P$1=""</formula>
    </cfRule>
  </conditionalFormatting>
  <conditionalFormatting sqref="P179:AA179 P181:AA181">
    <cfRule type="expression" dxfId="6424" priority="927">
      <formula>P$1=""</formula>
    </cfRule>
  </conditionalFormatting>
  <conditionalFormatting sqref="P181:AA181">
    <cfRule type="expression" dxfId="6423" priority="926">
      <formula>P$1=""</formula>
    </cfRule>
  </conditionalFormatting>
  <conditionalFormatting sqref="P181:AA181">
    <cfRule type="expression" dxfId="6422" priority="925">
      <formula>P$1=""</formula>
    </cfRule>
  </conditionalFormatting>
  <conditionalFormatting sqref="P181:AA181">
    <cfRule type="expression" dxfId="6421" priority="924">
      <formula>P$1=""</formula>
    </cfRule>
  </conditionalFormatting>
  <conditionalFormatting sqref="P181:AA181">
    <cfRule type="expression" dxfId="6420" priority="923">
      <formula>P$1=""</formula>
    </cfRule>
  </conditionalFormatting>
  <conditionalFormatting sqref="P175:AA175">
    <cfRule type="expression" dxfId="6419" priority="922">
      <formula>P$1=""</formula>
    </cfRule>
  </conditionalFormatting>
  <conditionalFormatting sqref="P175:AA175">
    <cfRule type="expression" dxfId="6418" priority="921">
      <formula>P$1=""</formula>
    </cfRule>
  </conditionalFormatting>
  <conditionalFormatting sqref="P175:AA175">
    <cfRule type="expression" dxfId="6417" priority="920">
      <formula>P$1=""</formula>
    </cfRule>
  </conditionalFormatting>
  <conditionalFormatting sqref="P175:AA175">
    <cfRule type="expression" dxfId="6416" priority="919">
      <formula>P$1=""</formula>
    </cfRule>
  </conditionalFormatting>
  <conditionalFormatting sqref="P175:AA175">
    <cfRule type="expression" dxfId="6415" priority="918">
      <formula>P$1=""</formula>
    </cfRule>
  </conditionalFormatting>
  <conditionalFormatting sqref="P175:AA175">
    <cfRule type="expression" dxfId="6414" priority="917">
      <formula>P$1=""</formula>
    </cfRule>
  </conditionalFormatting>
  <conditionalFormatting sqref="P175:AA175">
    <cfRule type="expression" dxfId="6413" priority="916">
      <formula>P$1=""</formula>
    </cfRule>
  </conditionalFormatting>
  <conditionalFormatting sqref="P179:AA179 P181:AA181">
    <cfRule type="expression" dxfId="6412" priority="915">
      <formula>P$1=""</formula>
    </cfRule>
  </conditionalFormatting>
  <conditionalFormatting sqref="P179:AA179 P181:AA181">
    <cfRule type="expression" dxfId="6411" priority="914">
      <formula>P$1=""</formula>
    </cfRule>
  </conditionalFormatting>
  <conditionalFormatting sqref="P179:AA179 P181:AA181">
    <cfRule type="expression" dxfId="6410" priority="913">
      <formula>P$1=""</formula>
    </cfRule>
  </conditionalFormatting>
  <conditionalFormatting sqref="P179:AA179 P181:AA181">
    <cfRule type="expression" dxfId="6409" priority="912">
      <formula>P$1=""</formula>
    </cfRule>
  </conditionalFormatting>
  <conditionalFormatting sqref="P177:AA177 P179:AA179 P181:AA181">
    <cfRule type="expression" dxfId="6408" priority="911">
      <formula>P$1=""</formula>
    </cfRule>
  </conditionalFormatting>
  <conditionalFormatting sqref="P177:AA177 P179:AA179 P181:AA181">
    <cfRule type="expression" dxfId="6407" priority="910">
      <formula>P$1=""</formula>
    </cfRule>
  </conditionalFormatting>
  <conditionalFormatting sqref="P177:AA177 P179:AA179 P181:AA181">
    <cfRule type="expression" dxfId="6406" priority="909">
      <formula>P$1=""</formula>
    </cfRule>
  </conditionalFormatting>
  <conditionalFormatting sqref="P177:AA177 P179:AA179 P181:AA181">
    <cfRule type="expression" dxfId="6405" priority="908">
      <formula>P$1=""</formula>
    </cfRule>
  </conditionalFormatting>
  <conditionalFormatting sqref="P177:AA177 P179:AA179 P181:AA181">
    <cfRule type="expression" dxfId="6404" priority="907">
      <formula>P$1=""</formula>
    </cfRule>
  </conditionalFormatting>
  <conditionalFormatting sqref="P177:AA177 P179:AA179 P181:AA181">
    <cfRule type="expression" dxfId="6403" priority="906">
      <formula>P$1=""</formula>
    </cfRule>
  </conditionalFormatting>
  <conditionalFormatting sqref="P177:AA177 P179:AA179 P181:AA181">
    <cfRule type="expression" dxfId="6402" priority="905">
      <formula>P$1=""</formula>
    </cfRule>
  </conditionalFormatting>
  <conditionalFormatting sqref="P177:AA177 P179:AA179 P181:AA181">
    <cfRule type="expression" dxfId="6401" priority="904">
      <formula>P$1=""</formula>
    </cfRule>
  </conditionalFormatting>
  <conditionalFormatting sqref="Q177:AA177">
    <cfRule type="expression" dxfId="6400" priority="903">
      <formula>Q$1=""</formula>
    </cfRule>
  </conditionalFormatting>
  <conditionalFormatting sqref="Q177:AA177">
    <cfRule type="expression" dxfId="6399" priority="902">
      <formula>Q$1=""</formula>
    </cfRule>
  </conditionalFormatting>
  <conditionalFormatting sqref="Q177:AA177">
    <cfRule type="expression" dxfId="6398" priority="901">
      <formula>Q$1=""</formula>
    </cfRule>
  </conditionalFormatting>
  <conditionalFormatting sqref="Q177:AA177">
    <cfRule type="expression" dxfId="6397" priority="900">
      <formula>Q$1=""</formula>
    </cfRule>
  </conditionalFormatting>
  <conditionalFormatting sqref="Q177:AA177">
    <cfRule type="expression" dxfId="6396" priority="899">
      <formula>Q$1=""</formula>
    </cfRule>
  </conditionalFormatting>
  <conditionalFormatting sqref="Q177:AA177">
    <cfRule type="expression" dxfId="6395" priority="898">
      <formula>Q$1=""</formula>
    </cfRule>
  </conditionalFormatting>
  <conditionalFormatting sqref="Q177:AA177">
    <cfRule type="expression" dxfId="6394" priority="897">
      <formula>Q$1=""</formula>
    </cfRule>
  </conditionalFormatting>
  <conditionalFormatting sqref="Q177:AA177">
    <cfRule type="expression" dxfId="6393" priority="896">
      <formula>Q$1=""</formula>
    </cfRule>
  </conditionalFormatting>
  <conditionalFormatting sqref="Q179:AA179 Q181:AA181">
    <cfRule type="expression" dxfId="6392" priority="895">
      <formula>Q$1=""</formula>
    </cfRule>
  </conditionalFormatting>
  <conditionalFormatting sqref="Q179:AA179 Q181:AA181">
    <cfRule type="expression" dxfId="6391" priority="894">
      <formula>Q$1=""</formula>
    </cfRule>
  </conditionalFormatting>
  <conditionalFormatting sqref="Q179:AA179 Q181:AA181">
    <cfRule type="expression" dxfId="6390" priority="893">
      <formula>Q$1=""</formula>
    </cfRule>
  </conditionalFormatting>
  <conditionalFormatting sqref="Q179:AA179 Q181:AA181">
    <cfRule type="expression" dxfId="6389" priority="892">
      <formula>Q$1=""</formula>
    </cfRule>
  </conditionalFormatting>
  <conditionalFormatting sqref="Q179:AA179 Q181:AA181">
    <cfRule type="expression" dxfId="6388" priority="891">
      <formula>Q$1=""</formula>
    </cfRule>
  </conditionalFormatting>
  <conditionalFormatting sqref="Q179:AA179 Q181:AA181">
    <cfRule type="expression" dxfId="6387" priority="890">
      <formula>Q$1=""</formula>
    </cfRule>
  </conditionalFormatting>
  <conditionalFormatting sqref="Q179:AA179 Q181:AA181">
    <cfRule type="expression" dxfId="6386" priority="889">
      <formula>Q$1=""</formula>
    </cfRule>
  </conditionalFormatting>
  <conditionalFormatting sqref="Q179:AA179 Q181:AA181">
    <cfRule type="expression" dxfId="6385" priority="888">
      <formula>Q$1=""</formula>
    </cfRule>
  </conditionalFormatting>
  <conditionalFormatting sqref="Q179:AA179 Q181:AA181">
    <cfRule type="expression" dxfId="6384" priority="887">
      <formula>Q$1=""</formula>
    </cfRule>
  </conditionalFormatting>
  <conditionalFormatting sqref="Q179:AA179 Q181:AA181">
    <cfRule type="expression" dxfId="6383" priority="886">
      <formula>Q$1=""</formula>
    </cfRule>
  </conditionalFormatting>
  <conditionalFormatting sqref="P175:AA175 P179:AA179 P181:AA181">
    <cfRule type="expression" dxfId="6382" priority="885">
      <formula>P$1=""</formula>
    </cfRule>
  </conditionalFormatting>
  <conditionalFormatting sqref="P175:AA175">
    <cfRule type="expression" dxfId="6381" priority="884">
      <formula>P$1=""</formula>
    </cfRule>
  </conditionalFormatting>
  <conditionalFormatting sqref="P175:AA175">
    <cfRule type="expression" dxfId="6380" priority="883">
      <formula>P$1=""</formula>
    </cfRule>
  </conditionalFormatting>
  <conditionalFormatting sqref="P175:AA175">
    <cfRule type="expression" dxfId="6379" priority="882">
      <formula>P$1=""</formula>
    </cfRule>
  </conditionalFormatting>
  <conditionalFormatting sqref="P175:AA175">
    <cfRule type="expression" dxfId="6378" priority="881">
      <formula>P$1=""</formula>
    </cfRule>
  </conditionalFormatting>
  <conditionalFormatting sqref="P175:AA175">
    <cfRule type="expression" dxfId="6377" priority="880">
      <formula>P$1=""</formula>
    </cfRule>
  </conditionalFormatting>
  <conditionalFormatting sqref="P175:AA175 P179:AA179 P181:AA181">
    <cfRule type="expression" dxfId="6376" priority="879">
      <formula>P$1=""</formula>
    </cfRule>
  </conditionalFormatting>
  <conditionalFormatting sqref="P175:AA175">
    <cfRule type="expression" dxfId="6375" priority="878">
      <formula>P$1=""</formula>
    </cfRule>
  </conditionalFormatting>
  <conditionalFormatting sqref="P175:AA175">
    <cfRule type="expression" dxfId="6374" priority="877">
      <formula>P$1=""</formula>
    </cfRule>
  </conditionalFormatting>
  <conditionalFormatting sqref="P175:AA175">
    <cfRule type="expression" dxfId="6373" priority="876">
      <formula>P$1=""</formula>
    </cfRule>
  </conditionalFormatting>
  <conditionalFormatting sqref="P175:AA175">
    <cfRule type="expression" dxfId="6372" priority="875">
      <formula>P$1=""</formula>
    </cfRule>
  </conditionalFormatting>
  <conditionalFormatting sqref="P175:AA175">
    <cfRule type="expression" dxfId="6371" priority="874">
      <formula>P$1=""</formula>
    </cfRule>
  </conditionalFormatting>
  <conditionalFormatting sqref="P175:AA175">
    <cfRule type="expression" dxfId="6370" priority="873">
      <formula>P$1=""</formula>
    </cfRule>
  </conditionalFormatting>
  <conditionalFormatting sqref="P175:AA175">
    <cfRule type="expression" dxfId="6369" priority="872">
      <formula>P$1=""</formula>
    </cfRule>
  </conditionalFormatting>
  <conditionalFormatting sqref="P175:AA175">
    <cfRule type="expression" dxfId="6368" priority="871">
      <formula>P$1=""</formula>
    </cfRule>
  </conditionalFormatting>
  <conditionalFormatting sqref="P152:AA152">
    <cfRule type="expression" dxfId="6367" priority="870">
      <formula>P$1=""</formula>
    </cfRule>
  </conditionalFormatting>
  <conditionalFormatting sqref="P152:AA152">
    <cfRule type="expression" dxfId="6366" priority="869">
      <formula>P$1=""</formula>
    </cfRule>
  </conditionalFormatting>
  <conditionalFormatting sqref="P152:AA152">
    <cfRule type="expression" dxfId="6365" priority="868">
      <formula>P$1=""</formula>
    </cfRule>
  </conditionalFormatting>
  <conditionalFormatting sqref="P152:AA152">
    <cfRule type="expression" dxfId="6364" priority="867">
      <formula>P$1=""</formula>
    </cfRule>
  </conditionalFormatting>
  <conditionalFormatting sqref="P152:AA152">
    <cfRule type="expression" dxfId="6363" priority="866">
      <formula>P$1=""</formula>
    </cfRule>
  </conditionalFormatting>
  <conditionalFormatting sqref="P152:AA152">
    <cfRule type="expression" dxfId="6362" priority="865">
      <formula>P$1=""</formula>
    </cfRule>
  </conditionalFormatting>
  <conditionalFormatting sqref="P152:AA152">
    <cfRule type="expression" dxfId="6361" priority="864">
      <formula>P$1=""</formula>
    </cfRule>
  </conditionalFormatting>
  <conditionalFormatting sqref="P152:AA152">
    <cfRule type="expression" dxfId="6360" priority="863">
      <formula>P$1=""</formula>
    </cfRule>
  </conditionalFormatting>
  <conditionalFormatting sqref="P161:AA161 P159:AA159 P157:AA157">
    <cfRule type="expression" dxfId="6359" priority="862">
      <formula>P$1=""</formula>
    </cfRule>
  </conditionalFormatting>
  <conditionalFormatting sqref="P161:AA161 P159:AA159 P157:AA157">
    <cfRule type="expression" dxfId="6358" priority="861">
      <formula>P$1=""</formula>
    </cfRule>
  </conditionalFormatting>
  <conditionalFormatting sqref="P161:AA161 P159:AA159 P157:AA157">
    <cfRule type="expression" dxfId="6357" priority="860">
      <formula>P$1=""</formula>
    </cfRule>
  </conditionalFormatting>
  <conditionalFormatting sqref="P161:AA161 P159:AA159 P157:AA157">
    <cfRule type="expression" dxfId="6356" priority="859">
      <formula>P$1=""</formula>
    </cfRule>
  </conditionalFormatting>
  <conditionalFormatting sqref="P161:AA161 P159:AA159 P157:AA157">
    <cfRule type="expression" dxfId="6355" priority="858">
      <formula>P$1=""</formula>
    </cfRule>
  </conditionalFormatting>
  <conditionalFormatting sqref="P161:AA161 P159:AA159 P157:AA157">
    <cfRule type="expression" dxfId="6354" priority="857">
      <formula>P$1=""</formula>
    </cfRule>
  </conditionalFormatting>
  <conditionalFormatting sqref="P161:AA161 P159:AA159 P157:AA157">
    <cfRule type="expression" dxfId="6353" priority="856">
      <formula>P$1=""</formula>
    </cfRule>
  </conditionalFormatting>
  <conditionalFormatting sqref="P161:AA161 P159:AA159 P157:AA157">
    <cfRule type="expression" dxfId="6352" priority="855">
      <formula>P$1=""</formula>
    </cfRule>
  </conditionalFormatting>
  <conditionalFormatting sqref="P171:AA171 P169:AA169 P167:AA167">
    <cfRule type="expression" dxfId="6351" priority="854">
      <formula>P$1=""</formula>
    </cfRule>
  </conditionalFormatting>
  <conditionalFormatting sqref="P171:AA171 P169:AA169 P167:AA167">
    <cfRule type="expression" dxfId="6350" priority="853">
      <formula>P$1=""</formula>
    </cfRule>
  </conditionalFormatting>
  <conditionalFormatting sqref="P171:AA171 P169:AA169 P167:AA167">
    <cfRule type="expression" dxfId="6349" priority="852">
      <formula>P$1=""</formula>
    </cfRule>
  </conditionalFormatting>
  <conditionalFormatting sqref="P171:AA171 P169:AA169 P167:AA167">
    <cfRule type="expression" dxfId="6348" priority="851">
      <formula>P$1=""</formula>
    </cfRule>
  </conditionalFormatting>
  <conditionalFormatting sqref="P171:AA171 P169:AA169 P167:AA167">
    <cfRule type="expression" dxfId="6347" priority="850">
      <formula>P$1=""</formula>
    </cfRule>
  </conditionalFormatting>
  <conditionalFormatting sqref="P171:AA171 P169:AA169 P167:AA167">
    <cfRule type="expression" dxfId="6346" priority="849">
      <formula>P$1=""</formula>
    </cfRule>
  </conditionalFormatting>
  <conditionalFormatting sqref="P171:AA171 P169:AA169 P167:AA167">
    <cfRule type="expression" dxfId="6345" priority="848">
      <formula>P$1=""</formula>
    </cfRule>
  </conditionalFormatting>
  <conditionalFormatting sqref="P171:AA171 P169:AA169 P167:AA167">
    <cfRule type="expression" dxfId="6344" priority="847">
      <formula>P$1=""</formula>
    </cfRule>
  </conditionalFormatting>
  <conditionalFormatting sqref="P177:AA177 P179:AA179 P181:AA181">
    <cfRule type="expression" dxfId="6343" priority="846">
      <formula>P$1=""</formula>
    </cfRule>
  </conditionalFormatting>
  <conditionalFormatting sqref="P177:AA177 P179:AA179 P181:AA181">
    <cfRule type="expression" dxfId="6342" priority="845">
      <formula>P$1=""</formula>
    </cfRule>
  </conditionalFormatting>
  <conditionalFormatting sqref="P177:AA177 P179:AA179 P181:AA181">
    <cfRule type="expression" dxfId="6341" priority="844">
      <formula>P$1=""</formula>
    </cfRule>
  </conditionalFormatting>
  <conditionalFormatting sqref="P177:AA177 P179:AA179 P181:AA181">
    <cfRule type="expression" dxfId="6340" priority="843">
      <formula>P$1=""</formula>
    </cfRule>
  </conditionalFormatting>
  <conditionalFormatting sqref="P177:AA177 P179:AA179 P181:AA181">
    <cfRule type="expression" dxfId="6339" priority="842">
      <formula>P$1=""</formula>
    </cfRule>
  </conditionalFormatting>
  <conditionalFormatting sqref="P177:AA177 P179:AA179 P181:AA181">
    <cfRule type="expression" dxfId="6338" priority="841">
      <formula>P$1=""</formula>
    </cfRule>
  </conditionalFormatting>
  <conditionalFormatting sqref="P177:AA177 P179:AA179 P181:AA181">
    <cfRule type="expression" dxfId="6337" priority="840">
      <formula>P$1=""</formula>
    </cfRule>
  </conditionalFormatting>
  <conditionalFormatting sqref="P177:AA177 P179:AA179 P181:AA181">
    <cfRule type="expression" dxfId="6336" priority="839">
      <formula>P$1=""</formula>
    </cfRule>
  </conditionalFormatting>
  <conditionalFormatting sqref="P177:AA177">
    <cfRule type="expression" dxfId="6335" priority="838">
      <formula>P$1=""</formula>
    </cfRule>
  </conditionalFormatting>
  <conditionalFormatting sqref="P177:AA177 P179:AA179 P181:AA181">
    <cfRule type="expression" dxfId="6334" priority="837">
      <formula>P$1=""</formula>
    </cfRule>
  </conditionalFormatting>
  <conditionalFormatting sqref="P177:AA177 P179:AA179 P181:AA181">
    <cfRule type="expression" dxfId="6333" priority="836">
      <formula>P$1=""</formula>
    </cfRule>
  </conditionalFormatting>
  <conditionalFormatting sqref="P177:AA177 P179:AA179 P181:AA181">
    <cfRule type="expression" dxfId="6332" priority="835">
      <formula>P$1=""</formula>
    </cfRule>
  </conditionalFormatting>
  <conditionalFormatting sqref="P177:AA177 P179:AA179 P181:AA181">
    <cfRule type="expression" dxfId="6331" priority="834">
      <formula>P$1=""</formula>
    </cfRule>
  </conditionalFormatting>
  <conditionalFormatting sqref="P177:AA177 P179:AA179 P181:AA181">
    <cfRule type="expression" dxfId="6330" priority="833">
      <formula>P$1=""</formula>
    </cfRule>
  </conditionalFormatting>
  <conditionalFormatting sqref="P177:AA177">
    <cfRule type="expression" dxfId="6329" priority="832">
      <formula>P$1=""</formula>
    </cfRule>
  </conditionalFormatting>
  <conditionalFormatting sqref="P177:AA177 P179:AA179 P181:AA181">
    <cfRule type="expression" dxfId="6328" priority="831">
      <formula>P$1=""</formula>
    </cfRule>
  </conditionalFormatting>
  <conditionalFormatting sqref="P177:AA177 P179:AA179 P181:AA181">
    <cfRule type="expression" dxfId="6327" priority="830">
      <formula>P$1=""</formula>
    </cfRule>
  </conditionalFormatting>
  <conditionalFormatting sqref="P177:AA177 P179:AA179 P181:AA181">
    <cfRule type="expression" dxfId="6326" priority="829">
      <formula>P$1=""</formula>
    </cfRule>
  </conditionalFormatting>
  <conditionalFormatting sqref="P177:AA177 P179:AA179 P181:AA181">
    <cfRule type="expression" dxfId="6325" priority="828">
      <formula>P$1=""</formula>
    </cfRule>
  </conditionalFormatting>
  <conditionalFormatting sqref="P177:AA177 P179:AA179 P181:AA181">
    <cfRule type="expression" dxfId="6324" priority="827">
      <formula>P$1=""</formula>
    </cfRule>
  </conditionalFormatting>
  <conditionalFormatting sqref="P177:AA177 P179:AA179 P181:AA181">
    <cfRule type="expression" dxfId="6323" priority="826">
      <formula>P$1=""</formula>
    </cfRule>
  </conditionalFormatting>
  <conditionalFormatting sqref="P177:AA177 P179:AA179 P181:AA181">
    <cfRule type="expression" dxfId="6322" priority="825">
      <formula>P$1=""</formula>
    </cfRule>
  </conditionalFormatting>
  <conditionalFormatting sqref="P177:AA177 P179:AA179 P181:AA181">
    <cfRule type="expression" dxfId="6321" priority="824">
      <formula>P$1=""</formula>
    </cfRule>
  </conditionalFormatting>
  <conditionalFormatting sqref="P181:AA181 P179:AA179">
    <cfRule type="expression" dxfId="6320" priority="823">
      <formula>P$1=""</formula>
    </cfRule>
  </conditionalFormatting>
  <conditionalFormatting sqref="P181:AA181 P179:AA179">
    <cfRule type="expression" dxfId="6319" priority="822">
      <formula>P$1=""</formula>
    </cfRule>
  </conditionalFormatting>
  <conditionalFormatting sqref="Q181:AA181 Q179:AA179">
    <cfRule type="expression" dxfId="6318" priority="821">
      <formula>Q$1=""</formula>
    </cfRule>
  </conditionalFormatting>
  <conditionalFormatting sqref="Q181:AA181 Q179:AA179">
    <cfRule type="expression" dxfId="6317" priority="820">
      <formula>Q$1=""</formula>
    </cfRule>
  </conditionalFormatting>
  <conditionalFormatting sqref="Q181:AA181 Q179:AA179">
    <cfRule type="expression" dxfId="6316" priority="819">
      <formula>Q$1=""</formula>
    </cfRule>
  </conditionalFormatting>
  <conditionalFormatting sqref="Q181:AA181 Q179:AA179">
    <cfRule type="expression" dxfId="6315" priority="818">
      <formula>Q$1=""</formula>
    </cfRule>
  </conditionalFormatting>
  <conditionalFormatting sqref="Q181:AA181 Q179:AA179">
    <cfRule type="expression" dxfId="6314" priority="817">
      <formula>Q$1=""</formula>
    </cfRule>
  </conditionalFormatting>
  <conditionalFormatting sqref="Q181:AA181 Q179:AA179">
    <cfRule type="expression" dxfId="6313" priority="816">
      <formula>Q$1=""</formula>
    </cfRule>
  </conditionalFormatting>
  <conditionalFormatting sqref="Q181:AA181 Q179:AA179">
    <cfRule type="expression" dxfId="6312" priority="815">
      <formula>Q$1=""</formula>
    </cfRule>
  </conditionalFormatting>
  <conditionalFormatting sqref="Q181:AA181 Q179:AA179">
    <cfRule type="expression" dxfId="6311" priority="814">
      <formula>Q$1=""</formula>
    </cfRule>
  </conditionalFormatting>
  <conditionalFormatting sqref="P181:AA181 P179:AA179">
    <cfRule type="expression" dxfId="6310" priority="813">
      <formula>P$1=""</formula>
    </cfRule>
  </conditionalFormatting>
  <conditionalFormatting sqref="P181:AA181 P179:AA179">
    <cfRule type="expression" dxfId="6309" priority="812">
      <formula>P$1=""</formula>
    </cfRule>
  </conditionalFormatting>
  <conditionalFormatting sqref="P193:AA193">
    <cfRule type="expression" dxfId="6308" priority="811">
      <formula>P$1=""</formula>
    </cfRule>
  </conditionalFormatting>
  <conditionalFormatting sqref="P193:AA193">
    <cfRule type="expression" dxfId="6307" priority="810">
      <formula>P$1=""</formula>
    </cfRule>
  </conditionalFormatting>
  <conditionalFormatting sqref="P193:AA193">
    <cfRule type="expression" dxfId="6306" priority="809">
      <formula>P$1=""</formula>
    </cfRule>
  </conditionalFormatting>
  <conditionalFormatting sqref="P193:AA193">
    <cfRule type="expression" dxfId="6305" priority="808">
      <formula>P$1=""</formula>
    </cfRule>
  </conditionalFormatting>
  <conditionalFormatting sqref="P193:AA193">
    <cfRule type="expression" dxfId="6304" priority="807">
      <formula>P$1=""</formula>
    </cfRule>
  </conditionalFormatting>
  <conditionalFormatting sqref="P193:AA193">
    <cfRule type="expression" dxfId="6303" priority="806">
      <formula>P$1=""</formula>
    </cfRule>
  </conditionalFormatting>
  <conditionalFormatting sqref="P193:AA193">
    <cfRule type="expression" dxfId="6302" priority="805">
      <formula>P$1=""</formula>
    </cfRule>
  </conditionalFormatting>
  <conditionalFormatting sqref="P193:AA193">
    <cfRule type="expression" dxfId="6301" priority="804">
      <formula>P$1=""</formula>
    </cfRule>
  </conditionalFormatting>
  <conditionalFormatting sqref="P206:AA206">
    <cfRule type="expression" dxfId="6300" priority="803">
      <formula>P$1=""</formula>
    </cfRule>
  </conditionalFormatting>
  <conditionalFormatting sqref="P208:AA208">
    <cfRule type="expression" dxfId="6299" priority="802">
      <formula>P$1=""</formula>
    </cfRule>
  </conditionalFormatting>
  <conditionalFormatting sqref="P210:AA210">
    <cfRule type="expression" dxfId="6298" priority="801">
      <formula>P$1=""</formula>
    </cfRule>
  </conditionalFormatting>
  <conditionalFormatting sqref="P212:AA212">
    <cfRule type="expression" dxfId="6297" priority="800">
      <formula>P$1=""</formula>
    </cfRule>
  </conditionalFormatting>
  <conditionalFormatting sqref="P208:AA208 P210:AA210 P212:AA212">
    <cfRule type="expression" dxfId="6296" priority="799">
      <formula>P$1=""</formula>
    </cfRule>
  </conditionalFormatting>
  <conditionalFormatting sqref="P208:AA208 P210:AA210 P212:AA212">
    <cfRule type="expression" dxfId="6295" priority="798">
      <formula>P$1=""</formula>
    </cfRule>
  </conditionalFormatting>
  <conditionalFormatting sqref="P208:AA208 P210:AA210 P212:AA212">
    <cfRule type="expression" dxfId="6294" priority="797">
      <formula>P$1=""</formula>
    </cfRule>
  </conditionalFormatting>
  <conditionalFormatting sqref="P208:AA208 P210:AA210 P212:AA212">
    <cfRule type="expression" dxfId="6293" priority="796">
      <formula>P$1=""</formula>
    </cfRule>
  </conditionalFormatting>
  <conditionalFormatting sqref="P208:AA208 P210:AA210 P212:AA212">
    <cfRule type="expression" dxfId="6292" priority="795">
      <formula>P$1=""</formula>
    </cfRule>
  </conditionalFormatting>
  <conditionalFormatting sqref="P210:AA210 P212:AA212">
    <cfRule type="expression" dxfId="6291" priority="794">
      <formula>P$1=""</formula>
    </cfRule>
  </conditionalFormatting>
  <conditionalFormatting sqref="P208:AA208">
    <cfRule type="expression" dxfId="6290" priority="793">
      <formula>P$1=""</formula>
    </cfRule>
  </conditionalFormatting>
  <conditionalFormatting sqref="P210:AA210 P212:AA212">
    <cfRule type="expression" dxfId="6289" priority="792">
      <formula>P$1=""</formula>
    </cfRule>
  </conditionalFormatting>
  <conditionalFormatting sqref="P210:AA210 P212:AA212">
    <cfRule type="expression" dxfId="6288" priority="791">
      <formula>P$1=""</formula>
    </cfRule>
  </conditionalFormatting>
  <conditionalFormatting sqref="P212:AA212">
    <cfRule type="expression" dxfId="6287" priority="790">
      <formula>P$1=""</formula>
    </cfRule>
  </conditionalFormatting>
  <conditionalFormatting sqref="P212:AA212">
    <cfRule type="expression" dxfId="6286" priority="789">
      <formula>P$1=""</formula>
    </cfRule>
  </conditionalFormatting>
  <conditionalFormatting sqref="P212:AA212">
    <cfRule type="expression" dxfId="6285" priority="788">
      <formula>P$1=""</formula>
    </cfRule>
  </conditionalFormatting>
  <conditionalFormatting sqref="P212:AA212">
    <cfRule type="expression" dxfId="6284" priority="787">
      <formula>P$1=""</formula>
    </cfRule>
  </conditionalFormatting>
  <conditionalFormatting sqref="P206:AA206">
    <cfRule type="expression" dxfId="6283" priority="786">
      <formula>P$1=""</formula>
    </cfRule>
  </conditionalFormatting>
  <conditionalFormatting sqref="P206:AA206">
    <cfRule type="expression" dxfId="6282" priority="785">
      <formula>P$1=""</formula>
    </cfRule>
  </conditionalFormatting>
  <conditionalFormatting sqref="P206:AA206">
    <cfRule type="expression" dxfId="6281" priority="784">
      <formula>P$1=""</formula>
    </cfRule>
  </conditionalFormatting>
  <conditionalFormatting sqref="P206:AA206">
    <cfRule type="expression" dxfId="6280" priority="783">
      <formula>P$1=""</formula>
    </cfRule>
  </conditionalFormatting>
  <conditionalFormatting sqref="P206:AA206">
    <cfRule type="expression" dxfId="6279" priority="782">
      <formula>P$1=""</formula>
    </cfRule>
  </conditionalFormatting>
  <conditionalFormatting sqref="P206:AA206">
    <cfRule type="expression" dxfId="6278" priority="781">
      <formula>P$1=""</formula>
    </cfRule>
  </conditionalFormatting>
  <conditionalFormatting sqref="P206:AA206">
    <cfRule type="expression" dxfId="6277" priority="780">
      <formula>P$1=""</formula>
    </cfRule>
  </conditionalFormatting>
  <conditionalFormatting sqref="P210:AA210 P212:AA212">
    <cfRule type="expression" dxfId="6276" priority="779">
      <formula>P$1=""</formula>
    </cfRule>
  </conditionalFormatting>
  <conditionalFormatting sqref="P210:AA210 P212:AA212">
    <cfRule type="expression" dxfId="6275" priority="778">
      <formula>P$1=""</formula>
    </cfRule>
  </conditionalFormatting>
  <conditionalFormatting sqref="P210:AA210 P212:AA212">
    <cfRule type="expression" dxfId="6274" priority="777">
      <formula>P$1=""</formula>
    </cfRule>
  </conditionalFormatting>
  <conditionalFormatting sqref="P210:AA210 P212:AA212">
    <cfRule type="expression" dxfId="6273" priority="776">
      <formula>P$1=""</formula>
    </cfRule>
  </conditionalFormatting>
  <conditionalFormatting sqref="P212 P210 P208">
    <cfRule type="expression" dxfId="6272" priority="775">
      <formula>P$1=""</formula>
    </cfRule>
  </conditionalFormatting>
  <conditionalFormatting sqref="P212 P210 P208">
    <cfRule type="expression" dxfId="6271" priority="774">
      <formula>P$1=""</formula>
    </cfRule>
  </conditionalFormatting>
  <conditionalFormatting sqref="P212 P210 P208">
    <cfRule type="expression" dxfId="6270" priority="773">
      <formula>P$1=""</formula>
    </cfRule>
  </conditionalFormatting>
  <conditionalFormatting sqref="P236:AA236">
    <cfRule type="expression" dxfId="6269" priority="772">
      <formula>P$1=""</formula>
    </cfRule>
  </conditionalFormatting>
  <conditionalFormatting sqref="P238:AA238">
    <cfRule type="expression" dxfId="6268" priority="771">
      <formula>P$1=""</formula>
    </cfRule>
  </conditionalFormatting>
  <conditionalFormatting sqref="P240:AA240">
    <cfRule type="expression" dxfId="6267" priority="770">
      <formula>P$1=""</formula>
    </cfRule>
  </conditionalFormatting>
  <conditionalFormatting sqref="P242:AA242">
    <cfRule type="expression" dxfId="6266" priority="769">
      <formula>P$1=""</formula>
    </cfRule>
  </conditionalFormatting>
  <conditionalFormatting sqref="P238:AA238 P240:AA240 P242:AA242">
    <cfRule type="expression" dxfId="6265" priority="768">
      <formula>P$1=""</formula>
    </cfRule>
  </conditionalFormatting>
  <conditionalFormatting sqref="P238:AA238 P240:AA240 P242:AA242">
    <cfRule type="expression" dxfId="6264" priority="767">
      <formula>P$1=""</formula>
    </cfRule>
  </conditionalFormatting>
  <conditionalFormatting sqref="P238:AA238 P240:AA240 P242:AA242">
    <cfRule type="expression" dxfId="6263" priority="766">
      <formula>P$1=""</formula>
    </cfRule>
  </conditionalFormatting>
  <conditionalFormatting sqref="P238:AA238 P240:AA240 P242:AA242">
    <cfRule type="expression" dxfId="6262" priority="765">
      <formula>P$1=""</formula>
    </cfRule>
  </conditionalFormatting>
  <conditionalFormatting sqref="P238:AA238 P240:AA240 P242:AA242">
    <cfRule type="expression" dxfId="6261" priority="764">
      <formula>P$1=""</formula>
    </cfRule>
  </conditionalFormatting>
  <conditionalFormatting sqref="P240:AA240 P242:AA242">
    <cfRule type="expression" dxfId="6260" priority="763">
      <formula>P$1=""</formula>
    </cfRule>
  </conditionalFormatting>
  <conditionalFormatting sqref="P238:AA238">
    <cfRule type="expression" dxfId="6259" priority="762">
      <formula>P$1=""</formula>
    </cfRule>
  </conditionalFormatting>
  <conditionalFormatting sqref="P240:AA240 P242:AA242">
    <cfRule type="expression" dxfId="6258" priority="761">
      <formula>P$1=""</formula>
    </cfRule>
  </conditionalFormatting>
  <conditionalFormatting sqref="P240:AA240 P242:AA242">
    <cfRule type="expression" dxfId="6257" priority="760">
      <formula>P$1=""</formula>
    </cfRule>
  </conditionalFormatting>
  <conditionalFormatting sqref="P242:AA242">
    <cfRule type="expression" dxfId="6256" priority="759">
      <formula>P$1=""</formula>
    </cfRule>
  </conditionalFormatting>
  <conditionalFormatting sqref="P242:AA242">
    <cfRule type="expression" dxfId="6255" priority="758">
      <formula>P$1=""</formula>
    </cfRule>
  </conditionalFormatting>
  <conditionalFormatting sqref="P242:AA242">
    <cfRule type="expression" dxfId="6254" priority="757">
      <formula>P$1=""</formula>
    </cfRule>
  </conditionalFormatting>
  <conditionalFormatting sqref="P242:AA242">
    <cfRule type="expression" dxfId="6253" priority="756">
      <formula>P$1=""</formula>
    </cfRule>
  </conditionalFormatting>
  <conditionalFormatting sqref="P236:AA236">
    <cfRule type="expression" dxfId="6252" priority="755">
      <formula>P$1=""</formula>
    </cfRule>
  </conditionalFormatting>
  <conditionalFormatting sqref="P236:AA236">
    <cfRule type="expression" dxfId="6251" priority="754">
      <formula>P$1=""</formula>
    </cfRule>
  </conditionalFormatting>
  <conditionalFormatting sqref="P236:AA236">
    <cfRule type="expression" dxfId="6250" priority="753">
      <formula>P$1=""</formula>
    </cfRule>
  </conditionalFormatting>
  <conditionalFormatting sqref="P236:AA236">
    <cfRule type="expression" dxfId="6249" priority="752">
      <formula>P$1=""</formula>
    </cfRule>
  </conditionalFormatting>
  <conditionalFormatting sqref="P236:AA236">
    <cfRule type="expression" dxfId="6248" priority="751">
      <formula>P$1=""</formula>
    </cfRule>
  </conditionalFormatting>
  <conditionalFormatting sqref="P236:AA236">
    <cfRule type="expression" dxfId="6247" priority="750">
      <formula>P$1=""</formula>
    </cfRule>
  </conditionalFormatting>
  <conditionalFormatting sqref="P236:AA236">
    <cfRule type="expression" dxfId="6246" priority="749">
      <formula>P$1=""</formula>
    </cfRule>
  </conditionalFormatting>
  <conditionalFormatting sqref="P240:AA240 P242:AA242">
    <cfRule type="expression" dxfId="6245" priority="748">
      <formula>P$1=""</formula>
    </cfRule>
  </conditionalFormatting>
  <conditionalFormatting sqref="P240:AA240 P242:AA242">
    <cfRule type="expression" dxfId="6244" priority="747">
      <formula>P$1=""</formula>
    </cfRule>
  </conditionalFormatting>
  <conditionalFormatting sqref="P240:AA240 P242:AA242">
    <cfRule type="expression" dxfId="6243" priority="746">
      <formula>P$1=""</formula>
    </cfRule>
  </conditionalFormatting>
  <conditionalFormatting sqref="P240:AA240 P242:AA242">
    <cfRule type="expression" dxfId="6242" priority="745">
      <formula>P$1=""</formula>
    </cfRule>
  </conditionalFormatting>
  <conditionalFormatting sqref="P238:AA238 P240:AA240 P242:AA242">
    <cfRule type="expression" dxfId="6241" priority="744">
      <formula>P$1=""</formula>
    </cfRule>
  </conditionalFormatting>
  <conditionalFormatting sqref="P238:AA238 P240:AA240 P242:AA242">
    <cfRule type="expression" dxfId="6240" priority="743">
      <formula>P$1=""</formula>
    </cfRule>
  </conditionalFormatting>
  <conditionalFormatting sqref="P238:AA238 P240:AA240 P242:AA242">
    <cfRule type="expression" dxfId="6239" priority="742">
      <formula>P$1=""</formula>
    </cfRule>
  </conditionalFormatting>
  <conditionalFormatting sqref="P238:AA238 P240:AA240 P242:AA242">
    <cfRule type="expression" dxfId="6238" priority="741">
      <formula>P$1=""</formula>
    </cfRule>
  </conditionalFormatting>
  <conditionalFormatting sqref="P238:AA238 P240:AA240 P242:AA242">
    <cfRule type="expression" dxfId="6237" priority="740">
      <formula>P$1=""</formula>
    </cfRule>
  </conditionalFormatting>
  <conditionalFormatting sqref="P238:AA238 P240:AA240 P242:AA242">
    <cfRule type="expression" dxfId="6236" priority="739">
      <formula>P$1=""</formula>
    </cfRule>
  </conditionalFormatting>
  <conditionalFormatting sqref="P238:AA238 P240:AA240 P242:AA242">
    <cfRule type="expression" dxfId="6235" priority="738">
      <formula>P$1=""</formula>
    </cfRule>
  </conditionalFormatting>
  <conditionalFormatting sqref="P238:AA238 P240:AA240 P242:AA242">
    <cfRule type="expression" dxfId="6234" priority="737">
      <formula>P$1=""</formula>
    </cfRule>
  </conditionalFormatting>
  <conditionalFormatting sqref="Q238:AA238">
    <cfRule type="expression" dxfId="6233" priority="736">
      <formula>Q$1=""</formula>
    </cfRule>
  </conditionalFormatting>
  <conditionalFormatting sqref="Q238:AA238">
    <cfRule type="expression" dxfId="6232" priority="735">
      <formula>Q$1=""</formula>
    </cfRule>
  </conditionalFormatting>
  <conditionalFormatting sqref="Q238:AA238">
    <cfRule type="expression" dxfId="6231" priority="734">
      <formula>Q$1=""</formula>
    </cfRule>
  </conditionalFormatting>
  <conditionalFormatting sqref="Q238:AA238">
    <cfRule type="expression" dxfId="6230" priority="733">
      <formula>Q$1=""</formula>
    </cfRule>
  </conditionalFormatting>
  <conditionalFormatting sqref="Q238:AA238">
    <cfRule type="expression" dxfId="6229" priority="732">
      <formula>Q$1=""</formula>
    </cfRule>
  </conditionalFormatting>
  <conditionalFormatting sqref="Q238:AA238">
    <cfRule type="expression" dxfId="6228" priority="731">
      <formula>Q$1=""</formula>
    </cfRule>
  </conditionalFormatting>
  <conditionalFormatting sqref="Q238:AA238">
    <cfRule type="expression" dxfId="6227" priority="730">
      <formula>Q$1=""</formula>
    </cfRule>
  </conditionalFormatting>
  <conditionalFormatting sqref="Q238:AA238">
    <cfRule type="expression" dxfId="6226" priority="729">
      <formula>Q$1=""</formula>
    </cfRule>
  </conditionalFormatting>
  <conditionalFormatting sqref="Q240:AA240 Q242:AA242">
    <cfRule type="expression" dxfId="6225" priority="728">
      <formula>Q$1=""</formula>
    </cfRule>
  </conditionalFormatting>
  <conditionalFormatting sqref="Q240:AA240 Q242:AA242">
    <cfRule type="expression" dxfId="6224" priority="727">
      <formula>Q$1=""</formula>
    </cfRule>
  </conditionalFormatting>
  <conditionalFormatting sqref="Q240:AA240 Q242:AA242">
    <cfRule type="expression" dxfId="6223" priority="726">
      <formula>Q$1=""</formula>
    </cfRule>
  </conditionalFormatting>
  <conditionalFormatting sqref="Q240:AA240 Q242:AA242">
    <cfRule type="expression" dxfId="6222" priority="725">
      <formula>Q$1=""</formula>
    </cfRule>
  </conditionalFormatting>
  <conditionalFormatting sqref="Q240:AA240 Q242:AA242">
    <cfRule type="expression" dxfId="6221" priority="724">
      <formula>Q$1=""</formula>
    </cfRule>
  </conditionalFormatting>
  <conditionalFormatting sqref="Q240:AA240 Q242:AA242">
    <cfRule type="expression" dxfId="6220" priority="723">
      <formula>Q$1=""</formula>
    </cfRule>
  </conditionalFormatting>
  <conditionalFormatting sqref="Q240:AA240 Q242:AA242">
    <cfRule type="expression" dxfId="6219" priority="722">
      <formula>Q$1=""</formula>
    </cfRule>
  </conditionalFormatting>
  <conditionalFormatting sqref="Q240:AA240 Q242:AA242">
    <cfRule type="expression" dxfId="6218" priority="721">
      <formula>Q$1=""</formula>
    </cfRule>
  </conditionalFormatting>
  <conditionalFormatting sqref="Q240:AA240 Q242:AA242">
    <cfRule type="expression" dxfId="6217" priority="720">
      <formula>Q$1=""</formula>
    </cfRule>
  </conditionalFormatting>
  <conditionalFormatting sqref="Q240:AA240 Q242:AA242">
    <cfRule type="expression" dxfId="6216" priority="719">
      <formula>Q$1=""</formula>
    </cfRule>
  </conditionalFormatting>
  <conditionalFormatting sqref="P236:AA236 P240:AA240 P242:AA242">
    <cfRule type="expression" dxfId="6215" priority="718">
      <formula>P$1=""</formula>
    </cfRule>
  </conditionalFormatting>
  <conditionalFormatting sqref="P236:AA236">
    <cfRule type="expression" dxfId="6214" priority="717">
      <formula>P$1=""</formula>
    </cfRule>
  </conditionalFormatting>
  <conditionalFormatting sqref="P236:AA236">
    <cfRule type="expression" dxfId="6213" priority="716">
      <formula>P$1=""</formula>
    </cfRule>
  </conditionalFormatting>
  <conditionalFormatting sqref="P236:AA236">
    <cfRule type="expression" dxfId="6212" priority="715">
      <formula>P$1=""</formula>
    </cfRule>
  </conditionalFormatting>
  <conditionalFormatting sqref="P236:AA236">
    <cfRule type="expression" dxfId="6211" priority="714">
      <formula>P$1=""</formula>
    </cfRule>
  </conditionalFormatting>
  <conditionalFormatting sqref="P236:AA236">
    <cfRule type="expression" dxfId="6210" priority="713">
      <formula>P$1=""</formula>
    </cfRule>
  </conditionalFormatting>
  <conditionalFormatting sqref="P236:AA236 P240:AA240 P242:AA242">
    <cfRule type="expression" dxfId="6209" priority="712">
      <formula>P$1=""</formula>
    </cfRule>
  </conditionalFormatting>
  <conditionalFormatting sqref="P236:AA236">
    <cfRule type="expression" dxfId="6208" priority="711">
      <formula>P$1=""</formula>
    </cfRule>
  </conditionalFormatting>
  <conditionalFormatting sqref="P236:AA236">
    <cfRule type="expression" dxfId="6207" priority="710">
      <formula>P$1=""</formula>
    </cfRule>
  </conditionalFormatting>
  <conditionalFormatting sqref="P236:AA236">
    <cfRule type="expression" dxfId="6206" priority="709">
      <formula>P$1=""</formula>
    </cfRule>
  </conditionalFormatting>
  <conditionalFormatting sqref="P236:AA236">
    <cfRule type="expression" dxfId="6205" priority="708">
      <formula>P$1=""</formula>
    </cfRule>
  </conditionalFormatting>
  <conditionalFormatting sqref="P236:AA236">
    <cfRule type="expression" dxfId="6204" priority="707">
      <formula>P$1=""</formula>
    </cfRule>
  </conditionalFormatting>
  <conditionalFormatting sqref="P236:AA236">
    <cfRule type="expression" dxfId="6203" priority="706">
      <formula>P$1=""</formula>
    </cfRule>
  </conditionalFormatting>
  <conditionalFormatting sqref="P236:AA236">
    <cfRule type="expression" dxfId="6202" priority="705">
      <formula>P$1=""</formula>
    </cfRule>
  </conditionalFormatting>
  <conditionalFormatting sqref="P236:AA236">
    <cfRule type="expression" dxfId="6201" priority="704">
      <formula>P$1=""</formula>
    </cfRule>
  </conditionalFormatting>
  <conditionalFormatting sqref="P238:AA238 P240:AA240 P242:AA242">
    <cfRule type="expression" dxfId="6200" priority="703">
      <formula>P$1=""</formula>
    </cfRule>
  </conditionalFormatting>
  <conditionalFormatting sqref="P238:AA238 P240:AA240 P242:AA242">
    <cfRule type="expression" dxfId="6199" priority="702">
      <formula>P$1=""</formula>
    </cfRule>
  </conditionalFormatting>
  <conditionalFormatting sqref="P238:AA238 P240:AA240 P242:AA242">
    <cfRule type="expression" dxfId="6198" priority="701">
      <formula>P$1=""</formula>
    </cfRule>
  </conditionalFormatting>
  <conditionalFormatting sqref="P238:AA238 P240:AA240 P242:AA242">
    <cfRule type="expression" dxfId="6197" priority="700">
      <formula>P$1=""</formula>
    </cfRule>
  </conditionalFormatting>
  <conditionalFormatting sqref="P238:AA238 P240:AA240 P242:AA242">
    <cfRule type="expression" dxfId="6196" priority="699">
      <formula>P$1=""</formula>
    </cfRule>
  </conditionalFormatting>
  <conditionalFormatting sqref="P238:AA238 P240:AA240 P242:AA242">
    <cfRule type="expression" dxfId="6195" priority="698">
      <formula>P$1=""</formula>
    </cfRule>
  </conditionalFormatting>
  <conditionalFormatting sqref="P238:AA238 P240:AA240 P242:AA242">
    <cfRule type="expression" dxfId="6194" priority="697">
      <formula>P$1=""</formula>
    </cfRule>
  </conditionalFormatting>
  <conditionalFormatting sqref="P238:AA238 P240:AA240 P242:AA242">
    <cfRule type="expression" dxfId="6193" priority="696">
      <formula>P$1=""</formula>
    </cfRule>
  </conditionalFormatting>
  <conditionalFormatting sqref="P238:AA238">
    <cfRule type="expression" dxfId="6192" priority="695">
      <formula>P$1=""</formula>
    </cfRule>
  </conditionalFormatting>
  <conditionalFormatting sqref="P238:AA238 P240:AA240 P242:AA242">
    <cfRule type="expression" dxfId="6191" priority="694">
      <formula>P$1=""</formula>
    </cfRule>
  </conditionalFormatting>
  <conditionalFormatting sqref="P238:AA238 P240:AA240 P242:AA242">
    <cfRule type="expression" dxfId="6190" priority="693">
      <formula>P$1=""</formula>
    </cfRule>
  </conditionalFormatting>
  <conditionalFormatting sqref="P238:AA238 P240:AA240 P242:AA242">
    <cfRule type="expression" dxfId="6189" priority="692">
      <formula>P$1=""</formula>
    </cfRule>
  </conditionalFormatting>
  <conditionalFormatting sqref="P238:AA238 P240:AA240 P242:AA242">
    <cfRule type="expression" dxfId="6188" priority="691">
      <formula>P$1=""</formula>
    </cfRule>
  </conditionalFormatting>
  <conditionalFormatting sqref="P238:AA238 P240:AA240 P242:AA242">
    <cfRule type="expression" dxfId="6187" priority="690">
      <formula>P$1=""</formula>
    </cfRule>
  </conditionalFormatting>
  <conditionalFormatting sqref="P238:AA238">
    <cfRule type="expression" dxfId="6186" priority="689">
      <formula>P$1=""</formula>
    </cfRule>
  </conditionalFormatting>
  <conditionalFormatting sqref="P238:AA238 P240:AA240 P242:AA242">
    <cfRule type="expression" dxfId="6185" priority="688">
      <formula>P$1=""</formula>
    </cfRule>
  </conditionalFormatting>
  <conditionalFormatting sqref="P238:AA238 P240:AA240 P242:AA242">
    <cfRule type="expression" dxfId="6184" priority="687">
      <formula>P$1=""</formula>
    </cfRule>
  </conditionalFormatting>
  <conditionalFormatting sqref="P238:AA238 P240:AA240 P242:AA242">
    <cfRule type="expression" dxfId="6183" priority="686">
      <formula>P$1=""</formula>
    </cfRule>
  </conditionalFormatting>
  <conditionalFormatting sqref="P238:AA238 P240:AA240 P242:AA242">
    <cfRule type="expression" dxfId="6182" priority="685">
      <formula>P$1=""</formula>
    </cfRule>
  </conditionalFormatting>
  <conditionalFormatting sqref="P238:AA238 P240:AA240 P242:AA242">
    <cfRule type="expression" dxfId="6181" priority="684">
      <formula>P$1=""</formula>
    </cfRule>
  </conditionalFormatting>
  <conditionalFormatting sqref="P238:AA238 P240:AA240 P242:AA242">
    <cfRule type="expression" dxfId="6180" priority="683">
      <formula>P$1=""</formula>
    </cfRule>
  </conditionalFormatting>
  <conditionalFormatting sqref="P238:AA238 P240:AA240 P242:AA242">
    <cfRule type="expression" dxfId="6179" priority="682">
      <formula>P$1=""</formula>
    </cfRule>
  </conditionalFormatting>
  <conditionalFormatting sqref="P238:AA238 P240:AA240 P242:AA242">
    <cfRule type="expression" dxfId="6178" priority="681">
      <formula>P$1=""</formula>
    </cfRule>
  </conditionalFormatting>
  <conditionalFormatting sqref="P242:AA242 P240:AA240">
    <cfRule type="expression" dxfId="6177" priority="680">
      <formula>P$1=""</formula>
    </cfRule>
  </conditionalFormatting>
  <conditionalFormatting sqref="P242:AA242 P240:AA240">
    <cfRule type="expression" dxfId="6176" priority="679">
      <formula>P$1=""</formula>
    </cfRule>
  </conditionalFormatting>
  <conditionalFormatting sqref="Q242:AA242 Q240:AA240">
    <cfRule type="expression" dxfId="6175" priority="678">
      <formula>Q$1=""</formula>
    </cfRule>
  </conditionalFormatting>
  <conditionalFormatting sqref="Q242:AA242 Q240:AA240">
    <cfRule type="expression" dxfId="6174" priority="677">
      <formula>Q$1=""</formula>
    </cfRule>
  </conditionalFormatting>
  <conditionalFormatting sqref="Q242:AA242 Q240:AA240">
    <cfRule type="expression" dxfId="6173" priority="676">
      <formula>Q$1=""</formula>
    </cfRule>
  </conditionalFormatting>
  <conditionalFormatting sqref="Q242:AA242 Q240:AA240">
    <cfRule type="expression" dxfId="6172" priority="675">
      <formula>Q$1=""</formula>
    </cfRule>
  </conditionalFormatting>
  <conditionalFormatting sqref="Q242:AA242 Q240:AA240">
    <cfRule type="expression" dxfId="6171" priority="674">
      <formula>Q$1=""</formula>
    </cfRule>
  </conditionalFormatting>
  <conditionalFormatting sqref="Q242:AA242 Q240:AA240">
    <cfRule type="expression" dxfId="6170" priority="673">
      <formula>Q$1=""</formula>
    </cfRule>
  </conditionalFormatting>
  <conditionalFormatting sqref="Q242:AA242 Q240:AA240">
    <cfRule type="expression" dxfId="6169" priority="672">
      <formula>Q$1=""</formula>
    </cfRule>
  </conditionalFormatting>
  <conditionalFormatting sqref="Q242:AA242 Q240:AA240">
    <cfRule type="expression" dxfId="6168" priority="671">
      <formula>Q$1=""</formula>
    </cfRule>
  </conditionalFormatting>
  <conditionalFormatting sqref="P242:AA242 P240:AA240">
    <cfRule type="expression" dxfId="6167" priority="670">
      <formula>P$1=""</formula>
    </cfRule>
  </conditionalFormatting>
  <conditionalFormatting sqref="P242:AA242 P240:AA240">
    <cfRule type="expression" dxfId="6166" priority="669">
      <formula>P$1=""</formula>
    </cfRule>
  </conditionalFormatting>
  <conditionalFormatting sqref="P196:AA196">
    <cfRule type="expression" dxfId="6165" priority="668">
      <formula>P$1=""</formula>
    </cfRule>
  </conditionalFormatting>
  <conditionalFormatting sqref="P198:AA198">
    <cfRule type="expression" dxfId="6164" priority="667">
      <formula>P$1=""</formula>
    </cfRule>
  </conditionalFormatting>
  <conditionalFormatting sqref="P200:AA200">
    <cfRule type="expression" dxfId="6163" priority="666">
      <formula>P$1=""</formula>
    </cfRule>
  </conditionalFormatting>
  <conditionalFormatting sqref="P202:AA202">
    <cfRule type="expression" dxfId="6162" priority="665">
      <formula>P$1=""</formula>
    </cfRule>
  </conditionalFormatting>
  <conditionalFormatting sqref="P198:AA198 P200:AA200 P202:AA202">
    <cfRule type="expression" dxfId="6161" priority="664">
      <formula>P$1=""</formula>
    </cfRule>
  </conditionalFormatting>
  <conditionalFormatting sqref="P198:AA198 P200:AA200 P202:AA202">
    <cfRule type="expression" dxfId="6160" priority="663">
      <formula>P$1=""</formula>
    </cfRule>
  </conditionalFormatting>
  <conditionalFormatting sqref="P198:AA198 P200:AA200 P202:AA202">
    <cfRule type="expression" dxfId="6159" priority="662">
      <formula>P$1=""</formula>
    </cfRule>
  </conditionalFormatting>
  <conditionalFormatting sqref="P198:AA198 P200:AA200 P202:AA202">
    <cfRule type="expression" dxfId="6158" priority="661">
      <formula>P$1=""</formula>
    </cfRule>
  </conditionalFormatting>
  <conditionalFormatting sqref="P198:AA198 P200:AA200 P202:AA202">
    <cfRule type="expression" dxfId="6157" priority="660">
      <formula>P$1=""</formula>
    </cfRule>
  </conditionalFormatting>
  <conditionalFormatting sqref="P200:AA200 P202:AA202">
    <cfRule type="expression" dxfId="6156" priority="659">
      <formula>P$1=""</formula>
    </cfRule>
  </conditionalFormatting>
  <conditionalFormatting sqref="P198:AA198">
    <cfRule type="expression" dxfId="6155" priority="658">
      <formula>P$1=""</formula>
    </cfRule>
  </conditionalFormatting>
  <conditionalFormatting sqref="P200:AA200 P202:AA202">
    <cfRule type="expression" dxfId="6154" priority="657">
      <formula>P$1=""</formula>
    </cfRule>
  </conditionalFormatting>
  <conditionalFormatting sqref="P200:AA200 P202:AA202">
    <cfRule type="expression" dxfId="6153" priority="656">
      <formula>P$1=""</formula>
    </cfRule>
  </conditionalFormatting>
  <conditionalFormatting sqref="P202:AA202">
    <cfRule type="expression" dxfId="6152" priority="655">
      <formula>P$1=""</formula>
    </cfRule>
  </conditionalFormatting>
  <conditionalFormatting sqref="P202:AA202">
    <cfRule type="expression" dxfId="6151" priority="654">
      <formula>P$1=""</formula>
    </cfRule>
  </conditionalFormatting>
  <conditionalFormatting sqref="P202:AA202">
    <cfRule type="expression" dxfId="6150" priority="653">
      <formula>P$1=""</formula>
    </cfRule>
  </conditionalFormatting>
  <conditionalFormatting sqref="P202:AA202">
    <cfRule type="expression" dxfId="6149" priority="652">
      <formula>P$1=""</formula>
    </cfRule>
  </conditionalFormatting>
  <conditionalFormatting sqref="P196:AA196">
    <cfRule type="expression" dxfId="6148" priority="651">
      <formula>P$1=""</formula>
    </cfRule>
  </conditionalFormatting>
  <conditionalFormatting sqref="P196:AA196">
    <cfRule type="expression" dxfId="6147" priority="650">
      <formula>P$1=""</formula>
    </cfRule>
  </conditionalFormatting>
  <conditionalFormatting sqref="P196:AA196">
    <cfRule type="expression" dxfId="6146" priority="649">
      <formula>P$1=""</formula>
    </cfRule>
  </conditionalFormatting>
  <conditionalFormatting sqref="P196:AA196">
    <cfRule type="expression" dxfId="6145" priority="648">
      <formula>P$1=""</formula>
    </cfRule>
  </conditionalFormatting>
  <conditionalFormatting sqref="P196:AA196">
    <cfRule type="expression" dxfId="6144" priority="647">
      <formula>P$1=""</formula>
    </cfRule>
  </conditionalFormatting>
  <conditionalFormatting sqref="P196:AA196">
    <cfRule type="expression" dxfId="6143" priority="646">
      <formula>P$1=""</formula>
    </cfRule>
  </conditionalFormatting>
  <conditionalFormatting sqref="P196:AA196">
    <cfRule type="expression" dxfId="6142" priority="645">
      <formula>P$1=""</formula>
    </cfRule>
  </conditionalFormatting>
  <conditionalFormatting sqref="P200:AA200 P202:AA202">
    <cfRule type="expression" dxfId="6141" priority="644">
      <formula>P$1=""</formula>
    </cfRule>
  </conditionalFormatting>
  <conditionalFormatting sqref="P200:AA200 P202:AA202">
    <cfRule type="expression" dxfId="6140" priority="643">
      <formula>P$1=""</formula>
    </cfRule>
  </conditionalFormatting>
  <conditionalFormatting sqref="P200:AA200 P202:AA202">
    <cfRule type="expression" dxfId="6139" priority="642">
      <formula>P$1=""</formula>
    </cfRule>
  </conditionalFormatting>
  <conditionalFormatting sqref="P200:AA200 P202:AA202">
    <cfRule type="expression" dxfId="6138" priority="641">
      <formula>P$1=""</formula>
    </cfRule>
  </conditionalFormatting>
  <conditionalFormatting sqref="P198:AA198 P200:AA200 P202:AA202">
    <cfRule type="expression" dxfId="6137" priority="640">
      <formula>P$1=""</formula>
    </cfRule>
  </conditionalFormatting>
  <conditionalFormatting sqref="P198:AA198 P200:AA200 P202:AA202">
    <cfRule type="expression" dxfId="6136" priority="639">
      <formula>P$1=""</formula>
    </cfRule>
  </conditionalFormatting>
  <conditionalFormatting sqref="P198:AA198 P200:AA200 P202:AA202">
    <cfRule type="expression" dxfId="6135" priority="638">
      <formula>P$1=""</formula>
    </cfRule>
  </conditionalFormatting>
  <conditionalFormatting sqref="P198:AA198 P200:AA200 P202:AA202">
    <cfRule type="expression" dxfId="6134" priority="637">
      <formula>P$1=""</formula>
    </cfRule>
  </conditionalFormatting>
  <conditionalFormatting sqref="P198:AA198 P200:AA200 P202:AA202">
    <cfRule type="expression" dxfId="6133" priority="636">
      <formula>P$1=""</formula>
    </cfRule>
  </conditionalFormatting>
  <conditionalFormatting sqref="P198:AA198 P200:AA200 P202:AA202">
    <cfRule type="expression" dxfId="6132" priority="635">
      <formula>P$1=""</formula>
    </cfRule>
  </conditionalFormatting>
  <conditionalFormatting sqref="P198:AA198 P200:AA200 P202:AA202">
    <cfRule type="expression" dxfId="6131" priority="634">
      <formula>P$1=""</formula>
    </cfRule>
  </conditionalFormatting>
  <conditionalFormatting sqref="P198:AA198 P200:AA200 P202:AA202">
    <cfRule type="expression" dxfId="6130" priority="633">
      <formula>P$1=""</formula>
    </cfRule>
  </conditionalFormatting>
  <conditionalFormatting sqref="Q198:AA198">
    <cfRule type="expression" dxfId="6129" priority="632">
      <formula>Q$1=""</formula>
    </cfRule>
  </conditionalFormatting>
  <conditionalFormatting sqref="Q198:AA198">
    <cfRule type="expression" dxfId="6128" priority="631">
      <formula>Q$1=""</formula>
    </cfRule>
  </conditionalFormatting>
  <conditionalFormatting sqref="Q198:AA198">
    <cfRule type="expression" dxfId="6127" priority="630">
      <formula>Q$1=""</formula>
    </cfRule>
  </conditionalFormatting>
  <conditionalFormatting sqref="Q198:AA198">
    <cfRule type="expression" dxfId="6126" priority="629">
      <formula>Q$1=""</formula>
    </cfRule>
  </conditionalFormatting>
  <conditionalFormatting sqref="Q198:AA198">
    <cfRule type="expression" dxfId="6125" priority="628">
      <formula>Q$1=""</formula>
    </cfRule>
  </conditionalFormatting>
  <conditionalFormatting sqref="Q198:AA198">
    <cfRule type="expression" dxfId="6124" priority="627">
      <formula>Q$1=""</formula>
    </cfRule>
  </conditionalFormatting>
  <conditionalFormatting sqref="Q198:AA198">
    <cfRule type="expression" dxfId="6123" priority="626">
      <formula>Q$1=""</formula>
    </cfRule>
  </conditionalFormatting>
  <conditionalFormatting sqref="Q198:AA198">
    <cfRule type="expression" dxfId="6122" priority="625">
      <formula>Q$1=""</formula>
    </cfRule>
  </conditionalFormatting>
  <conditionalFormatting sqref="Q200:AA200 Q202:AA202">
    <cfRule type="expression" dxfId="6121" priority="624">
      <formula>Q$1=""</formula>
    </cfRule>
  </conditionalFormatting>
  <conditionalFormatting sqref="Q200:AA200 Q202:AA202">
    <cfRule type="expression" dxfId="6120" priority="623">
      <formula>Q$1=""</formula>
    </cfRule>
  </conditionalFormatting>
  <conditionalFormatting sqref="Q200:AA200 Q202:AA202">
    <cfRule type="expression" dxfId="6119" priority="622">
      <formula>Q$1=""</formula>
    </cfRule>
  </conditionalFormatting>
  <conditionalFormatting sqref="Q200:AA200 Q202:AA202">
    <cfRule type="expression" dxfId="6118" priority="621">
      <formula>Q$1=""</formula>
    </cfRule>
  </conditionalFormatting>
  <conditionalFormatting sqref="Q200:AA200 Q202:AA202">
    <cfRule type="expression" dxfId="6117" priority="620">
      <formula>Q$1=""</formula>
    </cfRule>
  </conditionalFormatting>
  <conditionalFormatting sqref="Q200:AA200 Q202:AA202">
    <cfRule type="expression" dxfId="6116" priority="619">
      <formula>Q$1=""</formula>
    </cfRule>
  </conditionalFormatting>
  <conditionalFormatting sqref="Q200:AA200 Q202:AA202">
    <cfRule type="expression" dxfId="6115" priority="618">
      <formula>Q$1=""</formula>
    </cfRule>
  </conditionalFormatting>
  <conditionalFormatting sqref="Q200:AA200 Q202:AA202">
    <cfRule type="expression" dxfId="6114" priority="617">
      <formula>Q$1=""</formula>
    </cfRule>
  </conditionalFormatting>
  <conditionalFormatting sqref="Q200:AA200 Q202:AA202">
    <cfRule type="expression" dxfId="6113" priority="616">
      <formula>Q$1=""</formula>
    </cfRule>
  </conditionalFormatting>
  <conditionalFormatting sqref="Q200:AA200 Q202:AA202">
    <cfRule type="expression" dxfId="6112" priority="615">
      <formula>Q$1=""</formula>
    </cfRule>
  </conditionalFormatting>
  <conditionalFormatting sqref="P196:AA196 P200:AA200 P202:AA202">
    <cfRule type="expression" dxfId="6111" priority="614">
      <formula>P$1=""</formula>
    </cfRule>
  </conditionalFormatting>
  <conditionalFormatting sqref="P196:AA196">
    <cfRule type="expression" dxfId="6110" priority="613">
      <formula>P$1=""</formula>
    </cfRule>
  </conditionalFormatting>
  <conditionalFormatting sqref="P196:AA196">
    <cfRule type="expression" dxfId="6109" priority="612">
      <formula>P$1=""</formula>
    </cfRule>
  </conditionalFormatting>
  <conditionalFormatting sqref="P196:AA196">
    <cfRule type="expression" dxfId="6108" priority="611">
      <formula>P$1=""</formula>
    </cfRule>
  </conditionalFormatting>
  <conditionalFormatting sqref="P196:AA196">
    <cfRule type="expression" dxfId="6107" priority="610">
      <formula>P$1=""</formula>
    </cfRule>
  </conditionalFormatting>
  <conditionalFormatting sqref="P196:AA196">
    <cfRule type="expression" dxfId="6106" priority="609">
      <formula>P$1=""</formula>
    </cfRule>
  </conditionalFormatting>
  <conditionalFormatting sqref="P196:AA196 P200:AA200 P202:AA202">
    <cfRule type="expression" dxfId="6105" priority="608">
      <formula>P$1=""</formula>
    </cfRule>
  </conditionalFormatting>
  <conditionalFormatting sqref="P196:AA196">
    <cfRule type="expression" dxfId="6104" priority="607">
      <formula>P$1=""</formula>
    </cfRule>
  </conditionalFormatting>
  <conditionalFormatting sqref="P196:AA196">
    <cfRule type="expression" dxfId="6103" priority="606">
      <formula>P$1=""</formula>
    </cfRule>
  </conditionalFormatting>
  <conditionalFormatting sqref="P196:AA196">
    <cfRule type="expression" dxfId="6102" priority="605">
      <formula>P$1=""</formula>
    </cfRule>
  </conditionalFormatting>
  <conditionalFormatting sqref="P196:AA196">
    <cfRule type="expression" dxfId="6101" priority="604">
      <formula>P$1=""</formula>
    </cfRule>
  </conditionalFormatting>
  <conditionalFormatting sqref="P196:AA196">
    <cfRule type="expression" dxfId="6100" priority="603">
      <formula>P$1=""</formula>
    </cfRule>
  </conditionalFormatting>
  <conditionalFormatting sqref="P196:AA196">
    <cfRule type="expression" dxfId="6099" priority="602">
      <formula>P$1=""</formula>
    </cfRule>
  </conditionalFormatting>
  <conditionalFormatting sqref="P196:AA196">
    <cfRule type="expression" dxfId="6098" priority="601">
      <formula>P$1=""</formula>
    </cfRule>
  </conditionalFormatting>
  <conditionalFormatting sqref="P196:AA196">
    <cfRule type="expression" dxfId="6097" priority="600">
      <formula>P$1=""</formula>
    </cfRule>
  </conditionalFormatting>
  <conditionalFormatting sqref="P198:AA198 P200:AA200 P202:AA202">
    <cfRule type="expression" dxfId="6096" priority="599">
      <formula>P$1=""</formula>
    </cfRule>
  </conditionalFormatting>
  <conditionalFormatting sqref="P198:AA198 P200:AA200 P202:AA202">
    <cfRule type="expression" dxfId="6095" priority="598">
      <formula>P$1=""</formula>
    </cfRule>
  </conditionalFormatting>
  <conditionalFormatting sqref="P198:AA198 P200:AA200 P202:AA202">
    <cfRule type="expression" dxfId="6094" priority="597">
      <formula>P$1=""</formula>
    </cfRule>
  </conditionalFormatting>
  <conditionalFormatting sqref="P198:AA198 P200:AA200 P202:AA202">
    <cfRule type="expression" dxfId="6093" priority="596">
      <formula>P$1=""</formula>
    </cfRule>
  </conditionalFormatting>
  <conditionalFormatting sqref="P198:AA198 P200:AA200 P202:AA202">
    <cfRule type="expression" dxfId="6092" priority="595">
      <formula>P$1=""</formula>
    </cfRule>
  </conditionalFormatting>
  <conditionalFormatting sqref="P198:AA198 P200:AA200 P202:AA202">
    <cfRule type="expression" dxfId="6091" priority="594">
      <formula>P$1=""</formula>
    </cfRule>
  </conditionalFormatting>
  <conditionalFormatting sqref="P198:AA198 P200:AA200 P202:AA202">
    <cfRule type="expression" dxfId="6090" priority="593">
      <formula>P$1=""</formula>
    </cfRule>
  </conditionalFormatting>
  <conditionalFormatting sqref="P198:AA198 P200:AA200 P202:AA202">
    <cfRule type="expression" dxfId="6089" priority="592">
      <formula>P$1=""</formula>
    </cfRule>
  </conditionalFormatting>
  <conditionalFormatting sqref="P198:AA198">
    <cfRule type="expression" dxfId="6088" priority="591">
      <formula>P$1=""</formula>
    </cfRule>
  </conditionalFormatting>
  <conditionalFormatting sqref="P198:AA198 P200:AA200 P202:AA202">
    <cfRule type="expression" dxfId="6087" priority="590">
      <formula>P$1=""</formula>
    </cfRule>
  </conditionalFormatting>
  <conditionalFormatting sqref="P198:AA198 P200:AA200 P202:AA202">
    <cfRule type="expression" dxfId="6086" priority="589">
      <formula>P$1=""</formula>
    </cfRule>
  </conditionalFormatting>
  <conditionalFormatting sqref="P198:AA198 P200:AA200 P202:AA202">
    <cfRule type="expression" dxfId="6085" priority="588">
      <formula>P$1=""</formula>
    </cfRule>
  </conditionalFormatting>
  <conditionalFormatting sqref="P198:AA198 P200:AA200 P202:AA202">
    <cfRule type="expression" dxfId="6084" priority="587">
      <formula>P$1=""</formula>
    </cfRule>
  </conditionalFormatting>
  <conditionalFormatting sqref="P198:AA198 P200:AA200 P202:AA202">
    <cfRule type="expression" dxfId="6083" priority="586">
      <formula>P$1=""</formula>
    </cfRule>
  </conditionalFormatting>
  <conditionalFormatting sqref="P198:AA198">
    <cfRule type="expression" dxfId="6082" priority="585">
      <formula>P$1=""</formula>
    </cfRule>
  </conditionalFormatting>
  <conditionalFormatting sqref="P198:AA198 P200:AA200 P202:AA202">
    <cfRule type="expression" dxfId="6081" priority="584">
      <formula>P$1=""</formula>
    </cfRule>
  </conditionalFormatting>
  <conditionalFormatting sqref="P198:AA198 P200:AA200 P202:AA202">
    <cfRule type="expression" dxfId="6080" priority="583">
      <formula>P$1=""</formula>
    </cfRule>
  </conditionalFormatting>
  <conditionalFormatting sqref="P198:AA198 P200:AA200 P202:AA202">
    <cfRule type="expression" dxfId="6079" priority="582">
      <formula>P$1=""</formula>
    </cfRule>
  </conditionalFormatting>
  <conditionalFormatting sqref="P198:AA198 P200:AA200 P202:AA202">
    <cfRule type="expression" dxfId="6078" priority="581">
      <formula>P$1=""</formula>
    </cfRule>
  </conditionalFormatting>
  <conditionalFormatting sqref="P198:AA198 P200:AA200 P202:AA202">
    <cfRule type="expression" dxfId="6077" priority="580">
      <formula>P$1=""</formula>
    </cfRule>
  </conditionalFormatting>
  <conditionalFormatting sqref="P198:AA198 P200:AA200 P202:AA202">
    <cfRule type="expression" dxfId="6076" priority="579">
      <formula>P$1=""</formula>
    </cfRule>
  </conditionalFormatting>
  <conditionalFormatting sqref="P198:AA198 P200:AA200 P202:AA202">
    <cfRule type="expression" dxfId="6075" priority="578">
      <formula>P$1=""</formula>
    </cfRule>
  </conditionalFormatting>
  <conditionalFormatting sqref="P198:AA198 P200:AA200 P202:AA202">
    <cfRule type="expression" dxfId="6074" priority="577">
      <formula>P$1=""</formula>
    </cfRule>
  </conditionalFormatting>
  <conditionalFormatting sqref="P202:AA202 P200:AA200">
    <cfRule type="expression" dxfId="6073" priority="576">
      <formula>P$1=""</formula>
    </cfRule>
  </conditionalFormatting>
  <conditionalFormatting sqref="P202:AA202 P200:AA200">
    <cfRule type="expression" dxfId="6072" priority="575">
      <formula>P$1=""</formula>
    </cfRule>
  </conditionalFormatting>
  <conditionalFormatting sqref="Q202:AA202 Q200:AA200">
    <cfRule type="expression" dxfId="6071" priority="574">
      <formula>Q$1=""</formula>
    </cfRule>
  </conditionalFormatting>
  <conditionalFormatting sqref="Q202:AA202 Q200:AA200">
    <cfRule type="expression" dxfId="6070" priority="573">
      <formula>Q$1=""</formula>
    </cfRule>
  </conditionalFormatting>
  <conditionalFormatting sqref="Q202:AA202 Q200:AA200">
    <cfRule type="expression" dxfId="6069" priority="572">
      <formula>Q$1=""</formula>
    </cfRule>
  </conditionalFormatting>
  <conditionalFormatting sqref="Q202:AA202 Q200:AA200">
    <cfRule type="expression" dxfId="6068" priority="571">
      <formula>Q$1=""</formula>
    </cfRule>
  </conditionalFormatting>
  <conditionalFormatting sqref="Q202:AA202 Q200:AA200">
    <cfRule type="expression" dxfId="6067" priority="570">
      <formula>Q$1=""</formula>
    </cfRule>
  </conditionalFormatting>
  <conditionalFormatting sqref="Q202:AA202 Q200:AA200">
    <cfRule type="expression" dxfId="6066" priority="569">
      <formula>Q$1=""</formula>
    </cfRule>
  </conditionalFormatting>
  <conditionalFormatting sqref="Q202:AA202 Q200:AA200">
    <cfRule type="expression" dxfId="6065" priority="568">
      <formula>Q$1=""</formula>
    </cfRule>
  </conditionalFormatting>
  <conditionalFormatting sqref="Q202:AA202 Q200:AA200">
    <cfRule type="expression" dxfId="6064" priority="567">
      <formula>Q$1=""</formula>
    </cfRule>
  </conditionalFormatting>
  <conditionalFormatting sqref="P202:AA202 P200:AA200">
    <cfRule type="expression" dxfId="6063" priority="566">
      <formula>P$1=""</formula>
    </cfRule>
  </conditionalFormatting>
  <conditionalFormatting sqref="P202:AA202 P200:AA200">
    <cfRule type="expression" dxfId="6062" priority="565">
      <formula>P$1=""</formula>
    </cfRule>
  </conditionalFormatting>
  <conditionalFormatting sqref="P202:AA202 P200:AA200 P198:AA198">
    <cfRule type="expression" dxfId="6061" priority="564">
      <formula>P$1=""</formula>
    </cfRule>
  </conditionalFormatting>
  <conditionalFormatting sqref="P202:AA202 P200:AA200 P198:AA198">
    <cfRule type="expression" dxfId="6060" priority="563">
      <formula>P$1=""</formula>
    </cfRule>
  </conditionalFormatting>
  <conditionalFormatting sqref="P202:AA202 P200:AA200 P198:AA198">
    <cfRule type="expression" dxfId="6059" priority="562">
      <formula>P$1=""</formula>
    </cfRule>
  </conditionalFormatting>
  <conditionalFormatting sqref="P202:AA202 P200:AA200 P198:AA198">
    <cfRule type="expression" dxfId="6058" priority="561">
      <formula>P$1=""</formula>
    </cfRule>
  </conditionalFormatting>
  <conditionalFormatting sqref="P202:AA202 P200:AA200 P198:AA198">
    <cfRule type="expression" dxfId="6057" priority="560">
      <formula>P$1=""</formula>
    </cfRule>
  </conditionalFormatting>
  <conditionalFormatting sqref="P202:AA202 P200:AA200 P198:AA198">
    <cfRule type="expression" dxfId="6056" priority="559">
      <formula>P$1=""</formula>
    </cfRule>
  </conditionalFormatting>
  <conditionalFormatting sqref="P202:AA202 P200:AA200 P198:AA198">
    <cfRule type="expression" dxfId="6055" priority="558">
      <formula>P$1=""</formula>
    </cfRule>
  </conditionalFormatting>
  <conditionalFormatting sqref="P202:AA202 P200:AA200 P198:AA198">
    <cfRule type="expression" dxfId="6054" priority="557">
      <formula>P$1=""</formula>
    </cfRule>
  </conditionalFormatting>
  <conditionalFormatting sqref="P198:AA198">
    <cfRule type="expression" dxfId="6053" priority="556">
      <formula>P$1=""</formula>
    </cfRule>
  </conditionalFormatting>
  <conditionalFormatting sqref="P202:AA202 P200:AA200 P198:AA198">
    <cfRule type="expression" dxfId="6052" priority="555">
      <formula>P$1=""</formula>
    </cfRule>
  </conditionalFormatting>
  <conditionalFormatting sqref="P202:AA202 P200:AA200 P198:AA198">
    <cfRule type="expression" dxfId="6051" priority="554">
      <formula>P$1=""</formula>
    </cfRule>
  </conditionalFormatting>
  <conditionalFormatting sqref="P202:AA202 P200:AA200 P198:AA198">
    <cfRule type="expression" dxfId="6050" priority="553">
      <formula>P$1=""</formula>
    </cfRule>
  </conditionalFormatting>
  <conditionalFormatting sqref="P202:AA202 P200:AA200 P198:AA198">
    <cfRule type="expression" dxfId="6049" priority="552">
      <formula>P$1=""</formula>
    </cfRule>
  </conditionalFormatting>
  <conditionalFormatting sqref="P202:AA202 P200:AA200 P198:AA198">
    <cfRule type="expression" dxfId="6048" priority="551">
      <formula>P$1=""</formula>
    </cfRule>
  </conditionalFormatting>
  <conditionalFormatting sqref="P198:AA198">
    <cfRule type="expression" dxfId="6047" priority="550">
      <formula>P$1=""</formula>
    </cfRule>
  </conditionalFormatting>
  <conditionalFormatting sqref="P202:AA202 P200:AA200 P198:AA198">
    <cfRule type="expression" dxfId="6046" priority="549">
      <formula>P$1=""</formula>
    </cfRule>
  </conditionalFormatting>
  <conditionalFormatting sqref="P202:AA202 P200:AA200 P198:AA198">
    <cfRule type="expression" dxfId="6045" priority="548">
      <formula>P$1=""</formula>
    </cfRule>
  </conditionalFormatting>
  <conditionalFormatting sqref="P202:AA202 P200:AA200 P198:AA198">
    <cfRule type="expression" dxfId="6044" priority="547">
      <formula>P$1=""</formula>
    </cfRule>
  </conditionalFormatting>
  <conditionalFormatting sqref="P202:AA202 P200:AA200 P198:AA198">
    <cfRule type="expression" dxfId="6043" priority="546">
      <formula>P$1=""</formula>
    </cfRule>
  </conditionalFormatting>
  <conditionalFormatting sqref="P202:AA202 P200:AA200 P198:AA198">
    <cfRule type="expression" dxfId="6042" priority="545">
      <formula>P$1=""</formula>
    </cfRule>
  </conditionalFormatting>
  <conditionalFormatting sqref="P202:AA202 P200:AA200 P198:AA198">
    <cfRule type="expression" dxfId="6041" priority="544">
      <formula>P$1=""</formula>
    </cfRule>
  </conditionalFormatting>
  <conditionalFormatting sqref="P202:AA202 P200:AA200 P198:AA198">
    <cfRule type="expression" dxfId="6040" priority="543">
      <formula>P$1=""</formula>
    </cfRule>
  </conditionalFormatting>
  <conditionalFormatting sqref="P202:AA202 P200:AA200 P198:AA198">
    <cfRule type="expression" dxfId="6039" priority="542">
      <formula>P$1=""</formula>
    </cfRule>
  </conditionalFormatting>
  <conditionalFormatting sqref="P216:AA216">
    <cfRule type="expression" dxfId="6038" priority="541">
      <formula>P$1=""</formula>
    </cfRule>
  </conditionalFormatting>
  <conditionalFormatting sqref="P218:AA218">
    <cfRule type="expression" dxfId="6037" priority="540">
      <formula>P$1=""</formula>
    </cfRule>
  </conditionalFormatting>
  <conditionalFormatting sqref="P220:AA220">
    <cfRule type="expression" dxfId="6036" priority="539">
      <formula>P$1=""</formula>
    </cfRule>
  </conditionalFormatting>
  <conditionalFormatting sqref="P222:AA222">
    <cfRule type="expression" dxfId="6035" priority="538">
      <formula>P$1=""</formula>
    </cfRule>
  </conditionalFormatting>
  <conditionalFormatting sqref="P218:AA218 P220:AA220 P222:AA222">
    <cfRule type="expression" dxfId="6034" priority="537">
      <formula>P$1=""</formula>
    </cfRule>
  </conditionalFormatting>
  <conditionalFormatting sqref="P218:AA218 P220:AA220 P222:AA222">
    <cfRule type="expression" dxfId="6033" priority="536">
      <formula>P$1=""</formula>
    </cfRule>
  </conditionalFormatting>
  <conditionalFormatting sqref="P218:AA218 P220:AA220 P222:AA222">
    <cfRule type="expression" dxfId="6032" priority="535">
      <formula>P$1=""</formula>
    </cfRule>
  </conditionalFormatting>
  <conditionalFormatting sqref="P218:AA218 P220:AA220 P222:AA222">
    <cfRule type="expression" dxfId="6031" priority="534">
      <formula>P$1=""</formula>
    </cfRule>
  </conditionalFormatting>
  <conditionalFormatting sqref="P218:AA218 P220:AA220 P222:AA222">
    <cfRule type="expression" dxfId="6030" priority="533">
      <formula>P$1=""</formula>
    </cfRule>
  </conditionalFormatting>
  <conditionalFormatting sqref="P220:AA220 P222:AA222">
    <cfRule type="expression" dxfId="6029" priority="532">
      <formula>P$1=""</formula>
    </cfRule>
  </conditionalFormatting>
  <conditionalFormatting sqref="P218:AA218">
    <cfRule type="expression" dxfId="6028" priority="531">
      <formula>P$1=""</formula>
    </cfRule>
  </conditionalFormatting>
  <conditionalFormatting sqref="P220:AA220 P222:AA222">
    <cfRule type="expression" dxfId="6027" priority="530">
      <formula>P$1=""</formula>
    </cfRule>
  </conditionalFormatting>
  <conditionalFormatting sqref="P220:AA220 P222:AA222">
    <cfRule type="expression" dxfId="6026" priority="529">
      <formula>P$1=""</formula>
    </cfRule>
  </conditionalFormatting>
  <conditionalFormatting sqref="P222:AA222">
    <cfRule type="expression" dxfId="6025" priority="528">
      <formula>P$1=""</formula>
    </cfRule>
  </conditionalFormatting>
  <conditionalFormatting sqref="P222:AA222">
    <cfRule type="expression" dxfId="6024" priority="527">
      <formula>P$1=""</formula>
    </cfRule>
  </conditionalFormatting>
  <conditionalFormatting sqref="P222:AA222">
    <cfRule type="expression" dxfId="6023" priority="526">
      <formula>P$1=""</formula>
    </cfRule>
  </conditionalFormatting>
  <conditionalFormatting sqref="P222:AA222">
    <cfRule type="expression" dxfId="6022" priority="525">
      <formula>P$1=""</formula>
    </cfRule>
  </conditionalFormatting>
  <conditionalFormatting sqref="P216:AA216">
    <cfRule type="expression" dxfId="6021" priority="524">
      <formula>P$1=""</formula>
    </cfRule>
  </conditionalFormatting>
  <conditionalFormatting sqref="P216:AA216">
    <cfRule type="expression" dxfId="6020" priority="523">
      <formula>P$1=""</formula>
    </cfRule>
  </conditionalFormatting>
  <conditionalFormatting sqref="P216:AA216">
    <cfRule type="expression" dxfId="6019" priority="522">
      <formula>P$1=""</formula>
    </cfRule>
  </conditionalFormatting>
  <conditionalFormatting sqref="P216:AA216">
    <cfRule type="expression" dxfId="6018" priority="521">
      <formula>P$1=""</formula>
    </cfRule>
  </conditionalFormatting>
  <conditionalFormatting sqref="P216:AA216">
    <cfRule type="expression" dxfId="6017" priority="520">
      <formula>P$1=""</formula>
    </cfRule>
  </conditionalFormatting>
  <conditionalFormatting sqref="P216:AA216">
    <cfRule type="expression" dxfId="6016" priority="519">
      <formula>P$1=""</formula>
    </cfRule>
  </conditionalFormatting>
  <conditionalFormatting sqref="P216:AA216">
    <cfRule type="expression" dxfId="6015" priority="518">
      <formula>P$1=""</formula>
    </cfRule>
  </conditionalFormatting>
  <conditionalFormatting sqref="P220:AA220 P222:AA222">
    <cfRule type="expression" dxfId="6014" priority="517">
      <formula>P$1=""</formula>
    </cfRule>
  </conditionalFormatting>
  <conditionalFormatting sqref="P220:AA220 P222:AA222">
    <cfRule type="expression" dxfId="6013" priority="516">
      <formula>P$1=""</formula>
    </cfRule>
  </conditionalFormatting>
  <conditionalFormatting sqref="P220:AA220 P222:AA222">
    <cfRule type="expression" dxfId="6012" priority="515">
      <formula>P$1=""</formula>
    </cfRule>
  </conditionalFormatting>
  <conditionalFormatting sqref="P220:AA220 P222:AA222">
    <cfRule type="expression" dxfId="6011" priority="514">
      <formula>P$1=""</formula>
    </cfRule>
  </conditionalFormatting>
  <conditionalFormatting sqref="P222 P220 P218">
    <cfRule type="expression" dxfId="6010" priority="513">
      <formula>P$1=""</formula>
    </cfRule>
  </conditionalFormatting>
  <conditionalFormatting sqref="P222 P220 P218">
    <cfRule type="expression" dxfId="6009" priority="512">
      <formula>P$1=""</formula>
    </cfRule>
  </conditionalFormatting>
  <conditionalFormatting sqref="P222 P220 P218">
    <cfRule type="expression" dxfId="6008" priority="511">
      <formula>P$1=""</formula>
    </cfRule>
  </conditionalFormatting>
  <conditionalFormatting sqref="P226:AA226">
    <cfRule type="expression" dxfId="6007" priority="510">
      <formula>P$1=""</formula>
    </cfRule>
  </conditionalFormatting>
  <conditionalFormatting sqref="P228:AA228">
    <cfRule type="expression" dxfId="6006" priority="509">
      <formula>P$1=""</formula>
    </cfRule>
  </conditionalFormatting>
  <conditionalFormatting sqref="P230:AA230">
    <cfRule type="expression" dxfId="6005" priority="508">
      <formula>P$1=""</formula>
    </cfRule>
  </conditionalFormatting>
  <conditionalFormatting sqref="P232:AA232">
    <cfRule type="expression" dxfId="6004" priority="507">
      <formula>P$1=""</formula>
    </cfRule>
  </conditionalFormatting>
  <conditionalFormatting sqref="P228:AA228 P230:AA230 P232:AA232">
    <cfRule type="expression" dxfId="6003" priority="506">
      <formula>P$1=""</formula>
    </cfRule>
  </conditionalFormatting>
  <conditionalFormatting sqref="P228:AA228 P230:AA230 P232:AA232">
    <cfRule type="expression" dxfId="6002" priority="505">
      <formula>P$1=""</formula>
    </cfRule>
  </conditionalFormatting>
  <conditionalFormatting sqref="P228:AA228 P230:AA230 P232:AA232">
    <cfRule type="expression" dxfId="6001" priority="504">
      <formula>P$1=""</formula>
    </cfRule>
  </conditionalFormatting>
  <conditionalFormatting sqref="P228:AA228 P230:AA230 P232:AA232">
    <cfRule type="expression" dxfId="6000" priority="503">
      <formula>P$1=""</formula>
    </cfRule>
  </conditionalFormatting>
  <conditionalFormatting sqref="P228:AA228 P230:AA230 P232:AA232">
    <cfRule type="expression" dxfId="5999" priority="502">
      <formula>P$1=""</formula>
    </cfRule>
  </conditionalFormatting>
  <conditionalFormatting sqref="P230:AA230 P232:AA232">
    <cfRule type="expression" dxfId="5998" priority="501">
      <formula>P$1=""</formula>
    </cfRule>
  </conditionalFormatting>
  <conditionalFormatting sqref="P228:AA228">
    <cfRule type="expression" dxfId="5997" priority="500">
      <formula>P$1=""</formula>
    </cfRule>
  </conditionalFormatting>
  <conditionalFormatting sqref="P230:AA230 P232:AA232">
    <cfRule type="expression" dxfId="5996" priority="499">
      <formula>P$1=""</formula>
    </cfRule>
  </conditionalFormatting>
  <conditionalFormatting sqref="P230:AA230 P232:AA232">
    <cfRule type="expression" dxfId="5995" priority="498">
      <formula>P$1=""</formula>
    </cfRule>
  </conditionalFormatting>
  <conditionalFormatting sqref="P232:AA232">
    <cfRule type="expression" dxfId="5994" priority="497">
      <formula>P$1=""</formula>
    </cfRule>
  </conditionalFormatting>
  <conditionalFormatting sqref="P232:AA232">
    <cfRule type="expression" dxfId="5993" priority="496">
      <formula>P$1=""</formula>
    </cfRule>
  </conditionalFormatting>
  <conditionalFormatting sqref="P232:AA232">
    <cfRule type="expression" dxfId="5992" priority="495">
      <formula>P$1=""</formula>
    </cfRule>
  </conditionalFormatting>
  <conditionalFormatting sqref="P232:AA232">
    <cfRule type="expression" dxfId="5991" priority="494">
      <formula>P$1=""</formula>
    </cfRule>
  </conditionalFormatting>
  <conditionalFormatting sqref="P226:AA226">
    <cfRule type="expression" dxfId="5990" priority="493">
      <formula>P$1=""</formula>
    </cfRule>
  </conditionalFormatting>
  <conditionalFormatting sqref="P226:AA226">
    <cfRule type="expression" dxfId="5989" priority="492">
      <formula>P$1=""</formula>
    </cfRule>
  </conditionalFormatting>
  <conditionalFormatting sqref="P226:AA226">
    <cfRule type="expression" dxfId="5988" priority="491">
      <formula>P$1=""</formula>
    </cfRule>
  </conditionalFormatting>
  <conditionalFormatting sqref="P226:AA226">
    <cfRule type="expression" dxfId="5987" priority="490">
      <formula>P$1=""</formula>
    </cfRule>
  </conditionalFormatting>
  <conditionalFormatting sqref="P226:AA226">
    <cfRule type="expression" dxfId="5986" priority="489">
      <formula>P$1=""</formula>
    </cfRule>
  </conditionalFormatting>
  <conditionalFormatting sqref="P226:AA226">
    <cfRule type="expression" dxfId="5985" priority="488">
      <formula>P$1=""</formula>
    </cfRule>
  </conditionalFormatting>
  <conditionalFormatting sqref="P226:AA226">
    <cfRule type="expression" dxfId="5984" priority="487">
      <formula>P$1=""</formula>
    </cfRule>
  </conditionalFormatting>
  <conditionalFormatting sqref="P230:AA230 P232:AA232">
    <cfRule type="expression" dxfId="5983" priority="486">
      <formula>P$1=""</formula>
    </cfRule>
  </conditionalFormatting>
  <conditionalFormatting sqref="P230:AA230 P232:AA232">
    <cfRule type="expression" dxfId="5982" priority="485">
      <formula>P$1=""</formula>
    </cfRule>
  </conditionalFormatting>
  <conditionalFormatting sqref="P230:AA230 P232:AA232">
    <cfRule type="expression" dxfId="5981" priority="484">
      <formula>P$1=""</formula>
    </cfRule>
  </conditionalFormatting>
  <conditionalFormatting sqref="P230:AA230 P232:AA232">
    <cfRule type="expression" dxfId="5980" priority="483">
      <formula>P$1=""</formula>
    </cfRule>
  </conditionalFormatting>
  <conditionalFormatting sqref="P232 P230 P228">
    <cfRule type="expression" dxfId="5979" priority="482">
      <formula>P$1=""</formula>
    </cfRule>
  </conditionalFormatting>
  <conditionalFormatting sqref="P232 P230 P228">
    <cfRule type="expression" dxfId="5978" priority="481">
      <formula>P$1=""</formula>
    </cfRule>
  </conditionalFormatting>
  <conditionalFormatting sqref="P232 P230 P228">
    <cfRule type="expression" dxfId="5977" priority="480">
      <formula>P$1=""</formula>
    </cfRule>
  </conditionalFormatting>
  <conditionalFormatting sqref="P238:AA238">
    <cfRule type="expression" dxfId="5976" priority="479">
      <formula>P$1=""</formula>
    </cfRule>
  </conditionalFormatting>
  <conditionalFormatting sqref="P238:AA238">
    <cfRule type="expression" dxfId="5975" priority="478">
      <formula>P$1=""</formula>
    </cfRule>
  </conditionalFormatting>
  <conditionalFormatting sqref="P238:AA238">
    <cfRule type="expression" dxfId="5974" priority="477">
      <formula>P$1=""</formula>
    </cfRule>
  </conditionalFormatting>
  <conditionalFormatting sqref="P238:AA238">
    <cfRule type="expression" dxfId="5973" priority="476">
      <formula>P$1=""</formula>
    </cfRule>
  </conditionalFormatting>
  <conditionalFormatting sqref="P238:AA238">
    <cfRule type="expression" dxfId="5972" priority="475">
      <formula>P$1=""</formula>
    </cfRule>
  </conditionalFormatting>
  <conditionalFormatting sqref="P238:AA238">
    <cfRule type="expression" dxfId="5971" priority="474">
      <formula>P$1=""</formula>
    </cfRule>
  </conditionalFormatting>
  <conditionalFormatting sqref="P238:AA238">
    <cfRule type="expression" dxfId="5970" priority="473">
      <formula>P$1=""</formula>
    </cfRule>
  </conditionalFormatting>
  <conditionalFormatting sqref="P238:AA238">
    <cfRule type="expression" dxfId="5969" priority="472">
      <formula>P$1=""</formula>
    </cfRule>
  </conditionalFormatting>
  <conditionalFormatting sqref="P238:AA238">
    <cfRule type="expression" dxfId="5968" priority="471">
      <formula>P$1=""</formula>
    </cfRule>
  </conditionalFormatting>
  <conditionalFormatting sqref="P238:AA238">
    <cfRule type="expression" dxfId="5967" priority="470">
      <formula>P$1=""</formula>
    </cfRule>
  </conditionalFormatting>
  <conditionalFormatting sqref="P238:AA238">
    <cfRule type="expression" dxfId="5966" priority="469">
      <formula>P$1=""</formula>
    </cfRule>
  </conditionalFormatting>
  <conditionalFormatting sqref="P238:AA238">
    <cfRule type="expression" dxfId="5965" priority="468">
      <formula>P$1=""</formula>
    </cfRule>
  </conditionalFormatting>
  <conditionalFormatting sqref="P238:AA238">
    <cfRule type="expression" dxfId="5964" priority="467">
      <formula>P$1=""</formula>
    </cfRule>
  </conditionalFormatting>
  <conditionalFormatting sqref="P238:AA238">
    <cfRule type="expression" dxfId="5963" priority="466">
      <formula>P$1=""</formula>
    </cfRule>
  </conditionalFormatting>
  <conditionalFormatting sqref="P238:AA238">
    <cfRule type="expression" dxfId="5962" priority="465">
      <formula>P$1=""</formula>
    </cfRule>
  </conditionalFormatting>
  <conditionalFormatting sqref="P238:AA238">
    <cfRule type="expression" dxfId="5961" priority="464">
      <formula>P$1=""</formula>
    </cfRule>
  </conditionalFormatting>
  <conditionalFormatting sqref="P238:AA238">
    <cfRule type="expression" dxfId="5960" priority="463">
      <formula>P$1=""</formula>
    </cfRule>
  </conditionalFormatting>
  <conditionalFormatting sqref="P238:AA238">
    <cfRule type="expression" dxfId="5959" priority="462">
      <formula>P$1=""</formula>
    </cfRule>
  </conditionalFormatting>
  <conditionalFormatting sqref="P238:AA238">
    <cfRule type="expression" dxfId="5958" priority="461">
      <formula>P$1=""</formula>
    </cfRule>
  </conditionalFormatting>
  <conditionalFormatting sqref="P238:AA238">
    <cfRule type="expression" dxfId="5957" priority="460">
      <formula>P$1=""</formula>
    </cfRule>
  </conditionalFormatting>
  <conditionalFormatting sqref="P238:AA238">
    <cfRule type="expression" dxfId="5956" priority="459">
      <formula>P$1=""</formula>
    </cfRule>
  </conditionalFormatting>
  <conditionalFormatting sqref="P238:AA238">
    <cfRule type="expression" dxfId="5955" priority="458">
      <formula>P$1=""</formula>
    </cfRule>
  </conditionalFormatting>
  <conditionalFormatting sqref="P238:AA238">
    <cfRule type="expression" dxfId="5954" priority="457">
      <formula>P$1=""</formula>
    </cfRule>
  </conditionalFormatting>
  <conditionalFormatting sqref="P240:AA240">
    <cfRule type="expression" dxfId="5953" priority="456">
      <formula>P$1=""</formula>
    </cfRule>
  </conditionalFormatting>
  <conditionalFormatting sqref="P240:AA240">
    <cfRule type="expression" dxfId="5952" priority="455">
      <formula>P$1=""</formula>
    </cfRule>
  </conditionalFormatting>
  <conditionalFormatting sqref="P240:AA240">
    <cfRule type="expression" dxfId="5951" priority="454">
      <formula>P$1=""</formula>
    </cfRule>
  </conditionalFormatting>
  <conditionalFormatting sqref="P240:AA240">
    <cfRule type="expression" dxfId="5950" priority="453">
      <formula>P$1=""</formula>
    </cfRule>
  </conditionalFormatting>
  <conditionalFormatting sqref="P240:AA240">
    <cfRule type="expression" dxfId="5949" priority="452">
      <formula>P$1=""</formula>
    </cfRule>
  </conditionalFormatting>
  <conditionalFormatting sqref="P240:AA240">
    <cfRule type="expression" dxfId="5948" priority="451">
      <formula>P$1=""</formula>
    </cfRule>
  </conditionalFormatting>
  <conditionalFormatting sqref="P240:AA240">
    <cfRule type="expression" dxfId="5947" priority="450">
      <formula>P$1=""</formula>
    </cfRule>
  </conditionalFormatting>
  <conditionalFormatting sqref="P240:AA240">
    <cfRule type="expression" dxfId="5946" priority="449">
      <formula>P$1=""</formula>
    </cfRule>
  </conditionalFormatting>
  <conditionalFormatting sqref="P240:AA240">
    <cfRule type="expression" dxfId="5945" priority="448">
      <formula>P$1=""</formula>
    </cfRule>
  </conditionalFormatting>
  <conditionalFormatting sqref="P240:AA240">
    <cfRule type="expression" dxfId="5944" priority="447">
      <formula>P$1=""</formula>
    </cfRule>
  </conditionalFormatting>
  <conditionalFormatting sqref="P240:AA240">
    <cfRule type="expression" dxfId="5943" priority="446">
      <formula>P$1=""</formula>
    </cfRule>
  </conditionalFormatting>
  <conditionalFormatting sqref="P240:AA240">
    <cfRule type="expression" dxfId="5942" priority="445">
      <formula>P$1=""</formula>
    </cfRule>
  </conditionalFormatting>
  <conditionalFormatting sqref="P240:AA240">
    <cfRule type="expression" dxfId="5941" priority="444">
      <formula>P$1=""</formula>
    </cfRule>
  </conditionalFormatting>
  <conditionalFormatting sqref="P240:AA240">
    <cfRule type="expression" dxfId="5940" priority="443">
      <formula>P$1=""</formula>
    </cfRule>
  </conditionalFormatting>
  <conditionalFormatting sqref="P240:AA240">
    <cfRule type="expression" dxfId="5939" priority="442">
      <formula>P$1=""</formula>
    </cfRule>
  </conditionalFormatting>
  <conditionalFormatting sqref="P240:AA240">
    <cfRule type="expression" dxfId="5938" priority="441">
      <formula>P$1=""</formula>
    </cfRule>
  </conditionalFormatting>
  <conditionalFormatting sqref="P240:AA240">
    <cfRule type="expression" dxfId="5937" priority="440">
      <formula>P$1=""</formula>
    </cfRule>
  </conditionalFormatting>
  <conditionalFormatting sqref="P240:AA240">
    <cfRule type="expression" dxfId="5936" priority="439">
      <formula>P$1=""</formula>
    </cfRule>
  </conditionalFormatting>
  <conditionalFormatting sqref="P240:AA240">
    <cfRule type="expression" dxfId="5935" priority="438">
      <formula>P$1=""</formula>
    </cfRule>
  </conditionalFormatting>
  <conditionalFormatting sqref="P240:AA240">
    <cfRule type="expression" dxfId="5934" priority="437">
      <formula>P$1=""</formula>
    </cfRule>
  </conditionalFormatting>
  <conditionalFormatting sqref="P240:AA240">
    <cfRule type="expression" dxfId="5933" priority="436">
      <formula>P$1=""</formula>
    </cfRule>
  </conditionalFormatting>
  <conditionalFormatting sqref="P242:AA242">
    <cfRule type="expression" dxfId="5932" priority="435">
      <formula>P$1=""</formula>
    </cfRule>
  </conditionalFormatting>
  <conditionalFormatting sqref="P242:AA242">
    <cfRule type="expression" dxfId="5931" priority="434">
      <formula>P$1=""</formula>
    </cfRule>
  </conditionalFormatting>
  <conditionalFormatting sqref="P242:AA242">
    <cfRule type="expression" dxfId="5930" priority="433">
      <formula>P$1=""</formula>
    </cfRule>
  </conditionalFormatting>
  <conditionalFormatting sqref="P242:AA242">
    <cfRule type="expression" dxfId="5929" priority="432">
      <formula>P$1=""</formula>
    </cfRule>
  </conditionalFormatting>
  <conditionalFormatting sqref="P242:AA242">
    <cfRule type="expression" dxfId="5928" priority="431">
      <formula>P$1=""</formula>
    </cfRule>
  </conditionalFormatting>
  <conditionalFormatting sqref="P242:AA242">
    <cfRule type="expression" dxfId="5927" priority="430">
      <formula>P$1=""</formula>
    </cfRule>
  </conditionalFormatting>
  <conditionalFormatting sqref="P242:AA242">
    <cfRule type="expression" dxfId="5926" priority="429">
      <formula>P$1=""</formula>
    </cfRule>
  </conditionalFormatting>
  <conditionalFormatting sqref="P242:AA242">
    <cfRule type="expression" dxfId="5925" priority="428">
      <formula>P$1=""</formula>
    </cfRule>
  </conditionalFormatting>
  <conditionalFormatting sqref="P242:AA242">
    <cfRule type="expression" dxfId="5924" priority="427">
      <formula>P$1=""</formula>
    </cfRule>
  </conditionalFormatting>
  <conditionalFormatting sqref="P242:AA242">
    <cfRule type="expression" dxfId="5923" priority="426">
      <formula>P$1=""</formula>
    </cfRule>
  </conditionalFormatting>
  <conditionalFormatting sqref="P242:AA242">
    <cfRule type="expression" dxfId="5922" priority="425">
      <formula>P$1=""</formula>
    </cfRule>
  </conditionalFormatting>
  <conditionalFormatting sqref="P242:AA242">
    <cfRule type="expression" dxfId="5921" priority="424">
      <formula>P$1=""</formula>
    </cfRule>
  </conditionalFormatting>
  <conditionalFormatting sqref="P242:AA242">
    <cfRule type="expression" dxfId="5920" priority="423">
      <formula>P$1=""</formula>
    </cfRule>
  </conditionalFormatting>
  <conditionalFormatting sqref="P242:AA242">
    <cfRule type="expression" dxfId="5919" priority="422">
      <formula>P$1=""</formula>
    </cfRule>
  </conditionalFormatting>
  <conditionalFormatting sqref="P242:AA242">
    <cfRule type="expression" dxfId="5918" priority="421">
      <formula>P$1=""</formula>
    </cfRule>
  </conditionalFormatting>
  <conditionalFormatting sqref="P242:AA242">
    <cfRule type="expression" dxfId="5917" priority="420">
      <formula>P$1=""</formula>
    </cfRule>
  </conditionalFormatting>
  <conditionalFormatting sqref="P242:AA242">
    <cfRule type="expression" dxfId="5916" priority="419">
      <formula>P$1=""</formula>
    </cfRule>
  </conditionalFormatting>
  <conditionalFormatting sqref="P242:AA242">
    <cfRule type="expression" dxfId="5915" priority="418">
      <formula>P$1=""</formula>
    </cfRule>
  </conditionalFormatting>
  <conditionalFormatting sqref="P242:AA242">
    <cfRule type="expression" dxfId="5914" priority="417">
      <formula>P$1=""</formula>
    </cfRule>
  </conditionalFormatting>
  <conditionalFormatting sqref="P242:AA242">
    <cfRule type="expression" dxfId="5913" priority="416">
      <formula>P$1=""</formula>
    </cfRule>
  </conditionalFormatting>
  <conditionalFormatting sqref="P242:AA242">
    <cfRule type="expression" dxfId="5912" priority="415">
      <formula>P$1=""</formula>
    </cfRule>
  </conditionalFormatting>
  <conditionalFormatting sqref="P246:AA246">
    <cfRule type="expression" dxfId="5911" priority="414">
      <formula>P$1=""</formula>
    </cfRule>
  </conditionalFormatting>
  <conditionalFormatting sqref="P248:AA248">
    <cfRule type="expression" dxfId="5910" priority="413">
      <formula>P$1=""</formula>
    </cfRule>
  </conditionalFormatting>
  <conditionalFormatting sqref="P250:AA250">
    <cfRule type="expression" dxfId="5909" priority="412">
      <formula>P$1=""</formula>
    </cfRule>
  </conditionalFormatting>
  <conditionalFormatting sqref="P252:AA252">
    <cfRule type="expression" dxfId="5908" priority="411">
      <formula>P$1=""</formula>
    </cfRule>
  </conditionalFormatting>
  <conditionalFormatting sqref="P248:AA248 P250:AA250 P252:AA252">
    <cfRule type="expression" dxfId="5907" priority="410">
      <formula>P$1=""</formula>
    </cfRule>
  </conditionalFormatting>
  <conditionalFormatting sqref="P248:AA248 P250:AA250 P252:AA252">
    <cfRule type="expression" dxfId="5906" priority="409">
      <formula>P$1=""</formula>
    </cfRule>
  </conditionalFormatting>
  <conditionalFormatting sqref="P248:AA248 P250:AA250 P252:AA252">
    <cfRule type="expression" dxfId="5905" priority="408">
      <formula>P$1=""</formula>
    </cfRule>
  </conditionalFormatting>
  <conditionalFormatting sqref="P248:AA248 P250:AA250 P252:AA252">
    <cfRule type="expression" dxfId="5904" priority="407">
      <formula>P$1=""</formula>
    </cfRule>
  </conditionalFormatting>
  <conditionalFormatting sqref="P248:AA248 P250:AA250 P252:AA252">
    <cfRule type="expression" dxfId="5903" priority="406">
      <formula>P$1=""</formula>
    </cfRule>
  </conditionalFormatting>
  <conditionalFormatting sqref="P250:AA250 P252:AA252">
    <cfRule type="expression" dxfId="5902" priority="405">
      <formula>P$1=""</formula>
    </cfRule>
  </conditionalFormatting>
  <conditionalFormatting sqref="P248:AA248">
    <cfRule type="expression" dxfId="5901" priority="404">
      <formula>P$1=""</formula>
    </cfRule>
  </conditionalFormatting>
  <conditionalFormatting sqref="P250:AA250 P252:AA252">
    <cfRule type="expression" dxfId="5900" priority="403">
      <formula>P$1=""</formula>
    </cfRule>
  </conditionalFormatting>
  <conditionalFormatting sqref="P250:AA250 P252:AA252">
    <cfRule type="expression" dxfId="5899" priority="402">
      <formula>P$1=""</formula>
    </cfRule>
  </conditionalFormatting>
  <conditionalFormatting sqref="P252:AA252">
    <cfRule type="expression" dxfId="5898" priority="401">
      <formula>P$1=""</formula>
    </cfRule>
  </conditionalFormatting>
  <conditionalFormatting sqref="P252:AA252">
    <cfRule type="expression" dxfId="5897" priority="400">
      <formula>P$1=""</formula>
    </cfRule>
  </conditionalFormatting>
  <conditionalFormatting sqref="P252:AA252">
    <cfRule type="expression" dxfId="5896" priority="399">
      <formula>P$1=""</formula>
    </cfRule>
  </conditionalFormatting>
  <conditionalFormatting sqref="P252:AA252">
    <cfRule type="expression" dxfId="5895" priority="398">
      <formula>P$1=""</formula>
    </cfRule>
  </conditionalFormatting>
  <conditionalFormatting sqref="P246:AA246">
    <cfRule type="expression" dxfId="5894" priority="397">
      <formula>P$1=""</formula>
    </cfRule>
  </conditionalFormatting>
  <conditionalFormatting sqref="P246:AA246">
    <cfRule type="expression" dxfId="5893" priority="396">
      <formula>P$1=""</formula>
    </cfRule>
  </conditionalFormatting>
  <conditionalFormatting sqref="P246:AA246">
    <cfRule type="expression" dxfId="5892" priority="395">
      <formula>P$1=""</formula>
    </cfRule>
  </conditionalFormatting>
  <conditionalFormatting sqref="P246:AA246">
    <cfRule type="expression" dxfId="5891" priority="394">
      <formula>P$1=""</formula>
    </cfRule>
  </conditionalFormatting>
  <conditionalFormatting sqref="P246:AA246">
    <cfRule type="expression" dxfId="5890" priority="393">
      <formula>P$1=""</formula>
    </cfRule>
  </conditionalFormatting>
  <conditionalFormatting sqref="P246:AA246">
    <cfRule type="expression" dxfId="5889" priority="392">
      <formula>P$1=""</formula>
    </cfRule>
  </conditionalFormatting>
  <conditionalFormatting sqref="P246:AA246">
    <cfRule type="expression" dxfId="5888" priority="391">
      <formula>P$1=""</formula>
    </cfRule>
  </conditionalFormatting>
  <conditionalFormatting sqref="P250:AA250 P252:AA252">
    <cfRule type="expression" dxfId="5887" priority="390">
      <formula>P$1=""</formula>
    </cfRule>
  </conditionalFormatting>
  <conditionalFormatting sqref="P250:AA250 P252:AA252">
    <cfRule type="expression" dxfId="5886" priority="389">
      <formula>P$1=""</formula>
    </cfRule>
  </conditionalFormatting>
  <conditionalFormatting sqref="P250:AA250 P252:AA252">
    <cfRule type="expression" dxfId="5885" priority="388">
      <formula>P$1=""</formula>
    </cfRule>
  </conditionalFormatting>
  <conditionalFormatting sqref="P250:AA250 P252:AA252">
    <cfRule type="expression" dxfId="5884" priority="387">
      <formula>P$1=""</formula>
    </cfRule>
  </conditionalFormatting>
  <conditionalFormatting sqref="P252 P250 P248">
    <cfRule type="expression" dxfId="5883" priority="386">
      <formula>P$1=""</formula>
    </cfRule>
  </conditionalFormatting>
  <conditionalFormatting sqref="P252 P250 P248">
    <cfRule type="expression" dxfId="5882" priority="385">
      <formula>P$1=""</formula>
    </cfRule>
  </conditionalFormatting>
  <conditionalFormatting sqref="P252 P250 P248">
    <cfRule type="expression" dxfId="5881" priority="384">
      <formula>P$1=""</formula>
    </cfRule>
  </conditionalFormatting>
  <conditionalFormatting sqref="P256:AA256">
    <cfRule type="expression" dxfId="5880" priority="380">
      <formula>P$1=""</formula>
    </cfRule>
  </conditionalFormatting>
  <conditionalFormatting sqref="P258:AA258">
    <cfRule type="expression" dxfId="5879" priority="379">
      <formula>P$1=""</formula>
    </cfRule>
  </conditionalFormatting>
  <conditionalFormatting sqref="P260:AA260">
    <cfRule type="expression" dxfId="5878" priority="378">
      <formula>P$1=""</formula>
    </cfRule>
  </conditionalFormatting>
  <conditionalFormatting sqref="P262:AA262">
    <cfRule type="expression" dxfId="5877" priority="377">
      <formula>P$1=""</formula>
    </cfRule>
  </conditionalFormatting>
  <conditionalFormatting sqref="P258:AA258 P260:AA260 P262:AA262">
    <cfRule type="expression" dxfId="5876" priority="376">
      <formula>P$1=""</formula>
    </cfRule>
  </conditionalFormatting>
  <conditionalFormatting sqref="P258:AA258 P260:AA260 P262:AA262">
    <cfRule type="expression" dxfId="5875" priority="375">
      <formula>P$1=""</formula>
    </cfRule>
  </conditionalFormatting>
  <conditionalFormatting sqref="P258:AA258 P260:AA260 P262:AA262">
    <cfRule type="expression" dxfId="5874" priority="374">
      <formula>P$1=""</formula>
    </cfRule>
  </conditionalFormatting>
  <conditionalFormatting sqref="P258:AA258 P260:AA260 P262:AA262">
    <cfRule type="expression" dxfId="5873" priority="373">
      <formula>P$1=""</formula>
    </cfRule>
  </conditionalFormatting>
  <conditionalFormatting sqref="P258:AA258 P260:AA260 P262:AA262">
    <cfRule type="expression" dxfId="5872" priority="372">
      <formula>P$1=""</formula>
    </cfRule>
  </conditionalFormatting>
  <conditionalFormatting sqref="P260:AA260 P262:AA262">
    <cfRule type="expression" dxfId="5871" priority="371">
      <formula>P$1=""</formula>
    </cfRule>
  </conditionalFormatting>
  <conditionalFormatting sqref="P258:AA258">
    <cfRule type="expression" dxfId="5870" priority="370">
      <formula>P$1=""</formula>
    </cfRule>
  </conditionalFormatting>
  <conditionalFormatting sqref="P260:AA260 P262:AA262">
    <cfRule type="expression" dxfId="5869" priority="369">
      <formula>P$1=""</formula>
    </cfRule>
  </conditionalFormatting>
  <conditionalFormatting sqref="P260:AA260 P262:AA262">
    <cfRule type="expression" dxfId="5868" priority="368">
      <formula>P$1=""</formula>
    </cfRule>
  </conditionalFormatting>
  <conditionalFormatting sqref="P262:AA262">
    <cfRule type="expression" dxfId="5867" priority="367">
      <formula>P$1=""</formula>
    </cfRule>
  </conditionalFormatting>
  <conditionalFormatting sqref="P262:AA262">
    <cfRule type="expression" dxfId="5866" priority="366">
      <formula>P$1=""</formula>
    </cfRule>
  </conditionalFormatting>
  <conditionalFormatting sqref="P262:AA262">
    <cfRule type="expression" dxfId="5865" priority="365">
      <formula>P$1=""</formula>
    </cfRule>
  </conditionalFormatting>
  <conditionalFormatting sqref="P262:AA262">
    <cfRule type="expression" dxfId="5864" priority="364">
      <formula>P$1=""</formula>
    </cfRule>
  </conditionalFormatting>
  <conditionalFormatting sqref="P256:AA256">
    <cfRule type="expression" dxfId="5863" priority="363">
      <formula>P$1=""</formula>
    </cfRule>
  </conditionalFormatting>
  <conditionalFormatting sqref="P256:AA256">
    <cfRule type="expression" dxfId="5862" priority="362">
      <formula>P$1=""</formula>
    </cfRule>
  </conditionalFormatting>
  <conditionalFormatting sqref="P256:AA256">
    <cfRule type="expression" dxfId="5861" priority="361">
      <formula>P$1=""</formula>
    </cfRule>
  </conditionalFormatting>
  <conditionalFormatting sqref="P256:AA256">
    <cfRule type="expression" dxfId="5860" priority="360">
      <formula>P$1=""</formula>
    </cfRule>
  </conditionalFormatting>
  <conditionalFormatting sqref="P256:AA256">
    <cfRule type="expression" dxfId="5859" priority="359">
      <formula>P$1=""</formula>
    </cfRule>
  </conditionalFormatting>
  <conditionalFormatting sqref="P256:AA256">
    <cfRule type="expression" dxfId="5858" priority="358">
      <formula>P$1=""</formula>
    </cfRule>
  </conditionalFormatting>
  <conditionalFormatting sqref="P256:AA256">
    <cfRule type="expression" dxfId="5857" priority="357">
      <formula>P$1=""</formula>
    </cfRule>
  </conditionalFormatting>
  <conditionalFormatting sqref="P260:AA260 P262:AA262">
    <cfRule type="expression" dxfId="5856" priority="356">
      <formula>P$1=""</formula>
    </cfRule>
  </conditionalFormatting>
  <conditionalFormatting sqref="P260:AA260 P262:AA262">
    <cfRule type="expression" dxfId="5855" priority="355">
      <formula>P$1=""</formula>
    </cfRule>
  </conditionalFormatting>
  <conditionalFormatting sqref="P260:AA260 P262:AA262">
    <cfRule type="expression" dxfId="5854" priority="354">
      <formula>P$1=""</formula>
    </cfRule>
  </conditionalFormatting>
  <conditionalFormatting sqref="P260:AA260 P262:AA262">
    <cfRule type="expression" dxfId="5853" priority="353">
      <formula>P$1=""</formula>
    </cfRule>
  </conditionalFormatting>
  <conditionalFormatting sqref="P258:AA258 P260:AA260 P262:AA262">
    <cfRule type="expression" dxfId="5852" priority="352">
      <formula>P$1=""</formula>
    </cfRule>
  </conditionalFormatting>
  <conditionalFormatting sqref="P258:AA258 P260:AA260 P262:AA262">
    <cfRule type="expression" dxfId="5851" priority="351">
      <formula>P$1=""</formula>
    </cfRule>
  </conditionalFormatting>
  <conditionalFormatting sqref="P258:AA258 P260:AA260 P262:AA262">
    <cfRule type="expression" dxfId="5850" priority="350">
      <formula>P$1=""</formula>
    </cfRule>
  </conditionalFormatting>
  <conditionalFormatting sqref="P258:AA258 P260:AA260 P262:AA262">
    <cfRule type="expression" dxfId="5849" priority="349">
      <formula>P$1=""</formula>
    </cfRule>
  </conditionalFormatting>
  <conditionalFormatting sqref="P258:AA258 P260:AA260 P262:AA262">
    <cfRule type="expression" dxfId="5848" priority="348">
      <formula>P$1=""</formula>
    </cfRule>
  </conditionalFormatting>
  <conditionalFormatting sqref="P258:AA258 P260:AA260 P262:AA262">
    <cfRule type="expression" dxfId="5847" priority="347">
      <formula>P$1=""</formula>
    </cfRule>
  </conditionalFormatting>
  <conditionalFormatting sqref="P258:AA258 P260:AA260 P262:AA262">
    <cfRule type="expression" dxfId="5846" priority="346">
      <formula>P$1=""</formula>
    </cfRule>
  </conditionalFormatting>
  <conditionalFormatting sqref="P258:AA258 P260:AA260 P262:AA262">
    <cfRule type="expression" dxfId="5845" priority="345">
      <formula>P$1=""</formula>
    </cfRule>
  </conditionalFormatting>
  <conditionalFormatting sqref="Q258:AA258">
    <cfRule type="expression" dxfId="5844" priority="344">
      <formula>Q$1=""</formula>
    </cfRule>
  </conditionalFormatting>
  <conditionalFormatting sqref="Q258:AA258">
    <cfRule type="expression" dxfId="5843" priority="343">
      <formula>Q$1=""</formula>
    </cfRule>
  </conditionalFormatting>
  <conditionalFormatting sqref="Q258:AA258">
    <cfRule type="expression" dxfId="5842" priority="342">
      <formula>Q$1=""</formula>
    </cfRule>
  </conditionalFormatting>
  <conditionalFormatting sqref="Q258:AA258">
    <cfRule type="expression" dxfId="5841" priority="341">
      <formula>Q$1=""</formula>
    </cfRule>
  </conditionalFormatting>
  <conditionalFormatting sqref="Q258:AA258">
    <cfRule type="expression" dxfId="5840" priority="340">
      <formula>Q$1=""</formula>
    </cfRule>
  </conditionalFormatting>
  <conditionalFormatting sqref="Q258:AA258">
    <cfRule type="expression" dxfId="5839" priority="339">
      <formula>Q$1=""</formula>
    </cfRule>
  </conditionalFormatting>
  <conditionalFormatting sqref="Q258:AA258">
    <cfRule type="expression" dxfId="5838" priority="338">
      <formula>Q$1=""</formula>
    </cfRule>
  </conditionalFormatting>
  <conditionalFormatting sqref="Q258:AA258">
    <cfRule type="expression" dxfId="5837" priority="337">
      <formula>Q$1=""</formula>
    </cfRule>
  </conditionalFormatting>
  <conditionalFormatting sqref="Q260:AA260 Q262:AA262">
    <cfRule type="expression" dxfId="5836" priority="336">
      <formula>Q$1=""</formula>
    </cfRule>
  </conditionalFormatting>
  <conditionalFormatting sqref="Q260:AA260 Q262:AA262">
    <cfRule type="expression" dxfId="5835" priority="335">
      <formula>Q$1=""</formula>
    </cfRule>
  </conditionalFormatting>
  <conditionalFormatting sqref="Q260:AA260 Q262:AA262">
    <cfRule type="expression" dxfId="5834" priority="334">
      <formula>Q$1=""</formula>
    </cfRule>
  </conditionalFormatting>
  <conditionalFormatting sqref="Q260:AA260 Q262:AA262">
    <cfRule type="expression" dxfId="5833" priority="333">
      <formula>Q$1=""</formula>
    </cfRule>
  </conditionalFormatting>
  <conditionalFormatting sqref="Q260:AA260 Q262:AA262">
    <cfRule type="expression" dxfId="5832" priority="332">
      <formula>Q$1=""</formula>
    </cfRule>
  </conditionalFormatting>
  <conditionalFormatting sqref="Q260:AA260 Q262:AA262">
    <cfRule type="expression" dxfId="5831" priority="331">
      <formula>Q$1=""</formula>
    </cfRule>
  </conditionalFormatting>
  <conditionalFormatting sqref="Q260:AA260 Q262:AA262">
    <cfRule type="expression" dxfId="5830" priority="330">
      <formula>Q$1=""</formula>
    </cfRule>
  </conditionalFormatting>
  <conditionalFormatting sqref="Q260:AA260 Q262:AA262">
    <cfRule type="expression" dxfId="5829" priority="329">
      <formula>Q$1=""</formula>
    </cfRule>
  </conditionalFormatting>
  <conditionalFormatting sqref="Q260:AA260 Q262:AA262">
    <cfRule type="expression" dxfId="5828" priority="328">
      <formula>Q$1=""</formula>
    </cfRule>
  </conditionalFormatting>
  <conditionalFormatting sqref="Q260:AA260 Q262:AA262">
    <cfRule type="expression" dxfId="5827" priority="327">
      <formula>Q$1=""</formula>
    </cfRule>
  </conditionalFormatting>
  <conditionalFormatting sqref="P256:AA256 P260:AA260 P262:AA262">
    <cfRule type="expression" dxfId="5826" priority="326">
      <formula>P$1=""</formula>
    </cfRule>
  </conditionalFormatting>
  <conditionalFormatting sqref="P256:AA256">
    <cfRule type="expression" dxfId="5825" priority="325">
      <formula>P$1=""</formula>
    </cfRule>
  </conditionalFormatting>
  <conditionalFormatting sqref="P256:AA256">
    <cfRule type="expression" dxfId="5824" priority="324">
      <formula>P$1=""</formula>
    </cfRule>
  </conditionalFormatting>
  <conditionalFormatting sqref="P256:AA256">
    <cfRule type="expression" dxfId="5823" priority="323">
      <formula>P$1=""</formula>
    </cfRule>
  </conditionalFormatting>
  <conditionalFormatting sqref="P256:AA256">
    <cfRule type="expression" dxfId="5822" priority="322">
      <formula>P$1=""</formula>
    </cfRule>
  </conditionalFormatting>
  <conditionalFormatting sqref="P256:AA256">
    <cfRule type="expression" dxfId="5821" priority="321">
      <formula>P$1=""</formula>
    </cfRule>
  </conditionalFormatting>
  <conditionalFormatting sqref="P256:AA256 P260:AA260 P262:AA262">
    <cfRule type="expression" dxfId="5820" priority="320">
      <formula>P$1=""</formula>
    </cfRule>
  </conditionalFormatting>
  <conditionalFormatting sqref="P256:AA256">
    <cfRule type="expression" dxfId="5819" priority="319">
      <formula>P$1=""</formula>
    </cfRule>
  </conditionalFormatting>
  <conditionalFormatting sqref="P256:AA256">
    <cfRule type="expression" dxfId="5818" priority="318">
      <formula>P$1=""</formula>
    </cfRule>
  </conditionalFormatting>
  <conditionalFormatting sqref="P256:AA256">
    <cfRule type="expression" dxfId="5817" priority="317">
      <formula>P$1=""</formula>
    </cfRule>
  </conditionalFormatting>
  <conditionalFormatting sqref="P256:AA256">
    <cfRule type="expression" dxfId="5816" priority="316">
      <formula>P$1=""</formula>
    </cfRule>
  </conditionalFormatting>
  <conditionalFormatting sqref="P256:AA256">
    <cfRule type="expression" dxfId="5815" priority="315">
      <formula>P$1=""</formula>
    </cfRule>
  </conditionalFormatting>
  <conditionalFormatting sqref="P256:AA256">
    <cfRule type="expression" dxfId="5814" priority="314">
      <formula>P$1=""</formula>
    </cfRule>
  </conditionalFormatting>
  <conditionalFormatting sqref="P256:AA256">
    <cfRule type="expression" dxfId="5813" priority="313">
      <formula>P$1=""</formula>
    </cfRule>
  </conditionalFormatting>
  <conditionalFormatting sqref="P256:AA256">
    <cfRule type="expression" dxfId="5812" priority="312">
      <formula>P$1=""</formula>
    </cfRule>
  </conditionalFormatting>
  <conditionalFormatting sqref="P258:AA258 P260:AA260 P262:AA262">
    <cfRule type="expression" dxfId="5811" priority="311">
      <formula>P$1=""</formula>
    </cfRule>
  </conditionalFormatting>
  <conditionalFormatting sqref="P258:AA258 P260:AA260 P262:AA262">
    <cfRule type="expression" dxfId="5810" priority="310">
      <formula>P$1=""</formula>
    </cfRule>
  </conditionalFormatting>
  <conditionalFormatting sqref="P258:AA258 P260:AA260 P262:AA262">
    <cfRule type="expression" dxfId="5809" priority="309">
      <formula>P$1=""</formula>
    </cfRule>
  </conditionalFormatting>
  <conditionalFormatting sqref="P258:AA258 P260:AA260 P262:AA262">
    <cfRule type="expression" dxfId="5808" priority="308">
      <formula>P$1=""</formula>
    </cfRule>
  </conditionalFormatting>
  <conditionalFormatting sqref="P258:AA258 P260:AA260 P262:AA262">
    <cfRule type="expression" dxfId="5807" priority="307">
      <formula>P$1=""</formula>
    </cfRule>
  </conditionalFormatting>
  <conditionalFormatting sqref="P258:AA258 P260:AA260 P262:AA262">
    <cfRule type="expression" dxfId="5806" priority="306">
      <formula>P$1=""</formula>
    </cfRule>
  </conditionalFormatting>
  <conditionalFormatting sqref="P258:AA258 P260:AA260 P262:AA262">
    <cfRule type="expression" dxfId="5805" priority="305">
      <formula>P$1=""</formula>
    </cfRule>
  </conditionalFormatting>
  <conditionalFormatting sqref="P258:AA258 P260:AA260 P262:AA262">
    <cfRule type="expression" dxfId="5804" priority="304">
      <formula>P$1=""</formula>
    </cfRule>
  </conditionalFormatting>
  <conditionalFormatting sqref="P258:AA258">
    <cfRule type="expression" dxfId="5803" priority="303">
      <formula>P$1=""</formula>
    </cfRule>
  </conditionalFormatting>
  <conditionalFormatting sqref="P258:AA258 P260:AA260 P262:AA262">
    <cfRule type="expression" dxfId="5802" priority="302">
      <formula>P$1=""</formula>
    </cfRule>
  </conditionalFormatting>
  <conditionalFormatting sqref="P258:AA258 P260:AA260 P262:AA262">
    <cfRule type="expression" dxfId="5801" priority="301">
      <formula>P$1=""</formula>
    </cfRule>
  </conditionalFormatting>
  <conditionalFormatting sqref="P258:AA258 P260:AA260 P262:AA262">
    <cfRule type="expression" dxfId="5800" priority="300">
      <formula>P$1=""</formula>
    </cfRule>
  </conditionalFormatting>
  <conditionalFormatting sqref="P258:AA258 P260:AA260 P262:AA262">
    <cfRule type="expression" dxfId="5799" priority="299">
      <formula>P$1=""</formula>
    </cfRule>
  </conditionalFormatting>
  <conditionalFormatting sqref="P258:AA258 P260:AA260 P262:AA262">
    <cfRule type="expression" dxfId="5798" priority="298">
      <formula>P$1=""</formula>
    </cfRule>
  </conditionalFormatting>
  <conditionalFormatting sqref="P258:AA258">
    <cfRule type="expression" dxfId="5797" priority="297">
      <formula>P$1=""</formula>
    </cfRule>
  </conditionalFormatting>
  <conditionalFormatting sqref="P258:AA258 P260:AA260 P262:AA262">
    <cfRule type="expression" dxfId="5796" priority="296">
      <formula>P$1=""</formula>
    </cfRule>
  </conditionalFormatting>
  <conditionalFormatting sqref="P258:AA258 P260:AA260 P262:AA262">
    <cfRule type="expression" dxfId="5795" priority="295">
      <formula>P$1=""</formula>
    </cfRule>
  </conditionalFormatting>
  <conditionalFormatting sqref="P258:AA258 P260:AA260 P262:AA262">
    <cfRule type="expression" dxfId="5794" priority="294">
      <formula>P$1=""</formula>
    </cfRule>
  </conditionalFormatting>
  <conditionalFormatting sqref="P258:AA258 P260:AA260 P262:AA262">
    <cfRule type="expression" dxfId="5793" priority="293">
      <formula>P$1=""</formula>
    </cfRule>
  </conditionalFormatting>
  <conditionalFormatting sqref="P258:AA258 P260:AA260 P262:AA262">
    <cfRule type="expression" dxfId="5792" priority="292">
      <formula>P$1=""</formula>
    </cfRule>
  </conditionalFormatting>
  <conditionalFormatting sqref="P258:AA258 P260:AA260 P262:AA262">
    <cfRule type="expression" dxfId="5791" priority="291">
      <formula>P$1=""</formula>
    </cfRule>
  </conditionalFormatting>
  <conditionalFormatting sqref="P258:AA258 P260:AA260 P262:AA262">
    <cfRule type="expression" dxfId="5790" priority="290">
      <formula>P$1=""</formula>
    </cfRule>
  </conditionalFormatting>
  <conditionalFormatting sqref="P258:AA258 P260:AA260 P262:AA262">
    <cfRule type="expression" dxfId="5789" priority="289">
      <formula>P$1=""</formula>
    </cfRule>
  </conditionalFormatting>
  <conditionalFormatting sqref="P262:AA262 P260:AA260">
    <cfRule type="expression" dxfId="5788" priority="288">
      <formula>P$1=""</formula>
    </cfRule>
  </conditionalFormatting>
  <conditionalFormatting sqref="P262:AA262 P260:AA260">
    <cfRule type="expression" dxfId="5787" priority="287">
      <formula>P$1=""</formula>
    </cfRule>
  </conditionalFormatting>
  <conditionalFormatting sqref="Q262:AA262 Q260:AA260">
    <cfRule type="expression" dxfId="5786" priority="286">
      <formula>Q$1=""</formula>
    </cfRule>
  </conditionalFormatting>
  <conditionalFormatting sqref="Q262:AA262 Q260:AA260">
    <cfRule type="expression" dxfId="5785" priority="285">
      <formula>Q$1=""</formula>
    </cfRule>
  </conditionalFormatting>
  <conditionalFormatting sqref="Q262:AA262 Q260:AA260">
    <cfRule type="expression" dxfId="5784" priority="284">
      <formula>Q$1=""</formula>
    </cfRule>
  </conditionalFormatting>
  <conditionalFormatting sqref="Q262:AA262 Q260:AA260">
    <cfRule type="expression" dxfId="5783" priority="283">
      <formula>Q$1=""</formula>
    </cfRule>
  </conditionalFormatting>
  <conditionalFormatting sqref="Q262:AA262 Q260:AA260">
    <cfRule type="expression" dxfId="5782" priority="282">
      <formula>Q$1=""</formula>
    </cfRule>
  </conditionalFormatting>
  <conditionalFormatting sqref="Q262:AA262 Q260:AA260">
    <cfRule type="expression" dxfId="5781" priority="281">
      <formula>Q$1=""</formula>
    </cfRule>
  </conditionalFormatting>
  <conditionalFormatting sqref="Q262:AA262 Q260:AA260">
    <cfRule type="expression" dxfId="5780" priority="280">
      <formula>Q$1=""</formula>
    </cfRule>
  </conditionalFormatting>
  <conditionalFormatting sqref="Q262:AA262 Q260:AA260">
    <cfRule type="expression" dxfId="5779" priority="279">
      <formula>Q$1=""</formula>
    </cfRule>
  </conditionalFormatting>
  <conditionalFormatting sqref="P262:AA262 P260:AA260">
    <cfRule type="expression" dxfId="5778" priority="278">
      <formula>P$1=""</formula>
    </cfRule>
  </conditionalFormatting>
  <conditionalFormatting sqref="P262:AA262 P260:AA260">
    <cfRule type="expression" dxfId="5777" priority="277">
      <formula>P$1=""</formula>
    </cfRule>
  </conditionalFormatting>
  <conditionalFormatting sqref="P262 P260 P258">
    <cfRule type="expression" dxfId="5776" priority="276">
      <formula>P$1=""</formula>
    </cfRule>
  </conditionalFormatting>
  <conditionalFormatting sqref="P262 P260 P258">
    <cfRule type="expression" dxfId="5775" priority="275">
      <formula>P$1=""</formula>
    </cfRule>
  </conditionalFormatting>
  <conditionalFormatting sqref="P262 P260 P258">
    <cfRule type="expression" dxfId="5774" priority="274">
      <formula>P$1=""</formula>
    </cfRule>
  </conditionalFormatting>
  <conditionalFormatting sqref="P262 P260 P258">
    <cfRule type="expression" dxfId="5773" priority="273">
      <formula>P$1=""</formula>
    </cfRule>
  </conditionalFormatting>
  <conditionalFormatting sqref="P262 P260 P258">
    <cfRule type="expression" dxfId="5772" priority="272">
      <formula>P$1=""</formula>
    </cfRule>
  </conditionalFormatting>
  <conditionalFormatting sqref="P262 P260 P258">
    <cfRule type="expression" dxfId="5771" priority="271">
      <formula>P$1=""</formula>
    </cfRule>
  </conditionalFormatting>
  <conditionalFormatting sqref="P262 P260 P258">
    <cfRule type="expression" dxfId="5770" priority="270">
      <formula>P$1=""</formula>
    </cfRule>
  </conditionalFormatting>
  <conditionalFormatting sqref="P262 P260 P258">
    <cfRule type="expression" dxfId="5769" priority="269">
      <formula>P$1=""</formula>
    </cfRule>
  </conditionalFormatting>
  <conditionalFormatting sqref="P258">
    <cfRule type="expression" dxfId="5768" priority="268">
      <formula>P$1=""</formula>
    </cfRule>
  </conditionalFormatting>
  <conditionalFormatting sqref="P262 P260 P258">
    <cfRule type="expression" dxfId="5767" priority="267">
      <formula>P$1=""</formula>
    </cfRule>
  </conditionalFormatting>
  <conditionalFormatting sqref="P262 P260 P258">
    <cfRule type="expression" dxfId="5766" priority="266">
      <formula>P$1=""</formula>
    </cfRule>
  </conditionalFormatting>
  <conditionalFormatting sqref="P262 P260 P258">
    <cfRule type="expression" dxfId="5765" priority="265">
      <formula>P$1=""</formula>
    </cfRule>
  </conditionalFormatting>
  <conditionalFormatting sqref="P262 P260 P258">
    <cfRule type="expression" dxfId="5764" priority="264">
      <formula>P$1=""</formula>
    </cfRule>
  </conditionalFormatting>
  <conditionalFormatting sqref="P262 P260 P258">
    <cfRule type="expression" dxfId="5763" priority="263">
      <formula>P$1=""</formula>
    </cfRule>
  </conditionalFormatting>
  <conditionalFormatting sqref="P258">
    <cfRule type="expression" dxfId="5762" priority="262">
      <formula>P$1=""</formula>
    </cfRule>
  </conditionalFormatting>
  <conditionalFormatting sqref="P262 P260 P258">
    <cfRule type="expression" dxfId="5761" priority="261">
      <formula>P$1=""</formula>
    </cfRule>
  </conditionalFormatting>
  <conditionalFormatting sqref="P262 P260 P258">
    <cfRule type="expression" dxfId="5760" priority="260">
      <formula>P$1=""</formula>
    </cfRule>
  </conditionalFormatting>
  <conditionalFormatting sqref="P262 P260 P258">
    <cfRule type="expression" dxfId="5759" priority="259">
      <formula>P$1=""</formula>
    </cfRule>
  </conditionalFormatting>
  <conditionalFormatting sqref="P262 P260 P258">
    <cfRule type="expression" dxfId="5758" priority="258">
      <formula>P$1=""</formula>
    </cfRule>
  </conditionalFormatting>
  <conditionalFormatting sqref="P262 P260 P258">
    <cfRule type="expression" dxfId="5757" priority="257">
      <formula>P$1=""</formula>
    </cfRule>
  </conditionalFormatting>
  <conditionalFormatting sqref="P262 P260 P258">
    <cfRule type="expression" dxfId="5756" priority="256">
      <formula>P$1=""</formula>
    </cfRule>
  </conditionalFormatting>
  <conditionalFormatting sqref="P262 P260 P258">
    <cfRule type="expression" dxfId="5755" priority="255">
      <formula>P$1=""</formula>
    </cfRule>
  </conditionalFormatting>
  <conditionalFormatting sqref="P262 P260 P258">
    <cfRule type="expression" dxfId="5754" priority="254">
      <formula>P$1=""</formula>
    </cfRule>
  </conditionalFormatting>
  <conditionalFormatting sqref="Q262:AA262 Q260:AA260 Q258:AA258">
    <cfRule type="expression" dxfId="5753" priority="253">
      <formula>Q$1=""</formula>
    </cfRule>
  </conditionalFormatting>
  <conditionalFormatting sqref="Q262:AA262 Q260:AA260 Q258:AA258">
    <cfRule type="expression" dxfId="5752" priority="252">
      <formula>Q$1=""</formula>
    </cfRule>
  </conditionalFormatting>
  <conditionalFormatting sqref="Q262:AA262 Q260:AA260 Q258:AA258">
    <cfRule type="expression" dxfId="5751" priority="251">
      <formula>Q$1=""</formula>
    </cfRule>
  </conditionalFormatting>
  <conditionalFormatting sqref="Q262:AA262 Q260:AA260 Q258:AA258">
    <cfRule type="expression" dxfId="5750" priority="250">
      <formula>Q$1=""</formula>
    </cfRule>
  </conditionalFormatting>
  <conditionalFormatting sqref="Q262:AA262 Q260:AA260 Q258:AA258">
    <cfRule type="expression" dxfId="5749" priority="249">
      <formula>Q$1=""</formula>
    </cfRule>
  </conditionalFormatting>
  <conditionalFormatting sqref="Q262:AA262 Q260:AA260 Q258:AA258">
    <cfRule type="expression" dxfId="5748" priority="248">
      <formula>Q$1=""</formula>
    </cfRule>
  </conditionalFormatting>
  <conditionalFormatting sqref="Q262:AA262 Q260:AA260 Q258:AA258">
    <cfRule type="expression" dxfId="5747" priority="247">
      <formula>Q$1=""</formula>
    </cfRule>
  </conditionalFormatting>
  <conditionalFormatting sqref="Q262:AA262 Q260:AA260 Q258:AA258">
    <cfRule type="expression" dxfId="5746" priority="246">
      <formula>Q$1=""</formula>
    </cfRule>
  </conditionalFormatting>
  <conditionalFormatting sqref="Q258:AA258">
    <cfRule type="expression" dxfId="5745" priority="245">
      <formula>Q$1=""</formula>
    </cfRule>
  </conditionalFormatting>
  <conditionalFormatting sqref="Q262:AA262 Q260:AA260 Q258:AA258">
    <cfRule type="expression" dxfId="5744" priority="244">
      <formula>Q$1=""</formula>
    </cfRule>
  </conditionalFormatting>
  <conditionalFormatting sqref="Q262:AA262 Q260:AA260 Q258:AA258">
    <cfRule type="expression" dxfId="5743" priority="243">
      <formula>Q$1=""</formula>
    </cfRule>
  </conditionalFormatting>
  <conditionalFormatting sqref="Q262:AA262 Q260:AA260 Q258:AA258">
    <cfRule type="expression" dxfId="5742" priority="242">
      <formula>Q$1=""</formula>
    </cfRule>
  </conditionalFormatting>
  <conditionalFormatting sqref="Q262:AA262 Q260:AA260 Q258:AA258">
    <cfRule type="expression" dxfId="5741" priority="241">
      <formula>Q$1=""</formula>
    </cfRule>
  </conditionalFormatting>
  <conditionalFormatting sqref="Q262:AA262 Q260:AA260 Q258:AA258">
    <cfRule type="expression" dxfId="5740" priority="240">
      <formula>Q$1=""</formula>
    </cfRule>
  </conditionalFormatting>
  <conditionalFormatting sqref="Q258:AA258">
    <cfRule type="expression" dxfId="5739" priority="239">
      <formula>Q$1=""</formula>
    </cfRule>
  </conditionalFormatting>
  <conditionalFormatting sqref="Q262:AA262 Q260:AA260 Q258:AA258">
    <cfRule type="expression" dxfId="5738" priority="238">
      <formula>Q$1=""</formula>
    </cfRule>
  </conditionalFormatting>
  <conditionalFormatting sqref="Q262:AA262 Q260:AA260 Q258:AA258">
    <cfRule type="expression" dxfId="5737" priority="237">
      <formula>Q$1=""</formula>
    </cfRule>
  </conditionalFormatting>
  <conditionalFormatting sqref="Q262:AA262 Q260:AA260 Q258:AA258">
    <cfRule type="expression" dxfId="5736" priority="236">
      <formula>Q$1=""</formula>
    </cfRule>
  </conditionalFormatting>
  <conditionalFormatting sqref="Q262:AA262 Q260:AA260 Q258:AA258">
    <cfRule type="expression" dxfId="5735" priority="235">
      <formula>Q$1=""</formula>
    </cfRule>
  </conditionalFormatting>
  <conditionalFormatting sqref="Q262:AA262 Q260:AA260 Q258:AA258">
    <cfRule type="expression" dxfId="5734" priority="234">
      <formula>Q$1=""</formula>
    </cfRule>
  </conditionalFormatting>
  <conditionalFormatting sqref="Q262:AA262 Q260:AA260 Q258:AA258">
    <cfRule type="expression" dxfId="5733" priority="233">
      <formula>Q$1=""</formula>
    </cfRule>
  </conditionalFormatting>
  <conditionalFormatting sqref="Q262:AA262 Q260:AA260 Q258:AA258">
    <cfRule type="expression" dxfId="5732" priority="232">
      <formula>Q$1=""</formula>
    </cfRule>
  </conditionalFormatting>
  <conditionalFormatting sqref="Q262:AA262 Q260:AA260 Q258:AA258">
    <cfRule type="expression" dxfId="5731" priority="231">
      <formula>Q$1=""</formula>
    </cfRule>
  </conditionalFormatting>
  <conditionalFormatting sqref="P11:AA11">
    <cfRule type="expression" dxfId="5730" priority="228">
      <formula>P$1=""</formula>
    </cfRule>
  </conditionalFormatting>
  <conditionalFormatting sqref="P11:AA11">
    <cfRule type="expression" dxfId="5729" priority="227">
      <formula>P$1=""</formula>
    </cfRule>
  </conditionalFormatting>
  <conditionalFormatting sqref="P11:AA11">
    <cfRule type="expression" dxfId="5728" priority="226">
      <formula>P$1=""</formula>
    </cfRule>
  </conditionalFormatting>
  <conditionalFormatting sqref="P11:AA11">
    <cfRule type="expression" dxfId="5727" priority="225">
      <formula>P$1=""</formula>
    </cfRule>
  </conditionalFormatting>
  <conditionalFormatting sqref="P52:AA52 P50:AA50 P48:AA48">
    <cfRule type="expression" dxfId="5726" priority="224">
      <formula>P$1=""</formula>
    </cfRule>
  </conditionalFormatting>
  <conditionalFormatting sqref="P62:AA62 P60:AA60 P58:AA58">
    <cfRule type="expression" dxfId="5725" priority="223">
      <formula>P$1=""</formula>
    </cfRule>
  </conditionalFormatting>
  <conditionalFormatting sqref="P72:AA72 P70:AA70 P68:AA68">
    <cfRule type="expression" dxfId="5724" priority="222">
      <formula>P$1=""</formula>
    </cfRule>
  </conditionalFormatting>
  <conditionalFormatting sqref="P91:AA91 P89:AA89 P87:AA87">
    <cfRule type="expression" dxfId="5723" priority="221">
      <formula>P$1=""</formula>
    </cfRule>
  </conditionalFormatting>
  <conditionalFormatting sqref="P101:AA101 P99:AA99 P97:AA97">
    <cfRule type="expression" dxfId="5722" priority="220">
      <formula>P$1=""</formula>
    </cfRule>
  </conditionalFormatting>
  <conditionalFormatting sqref="P123:AA123 P121:AA121">
    <cfRule type="expression" dxfId="5721" priority="219">
      <formula>P$1=""</formula>
    </cfRule>
  </conditionalFormatting>
  <conditionalFormatting sqref="P123:AA123 P121:AA121">
    <cfRule type="expression" dxfId="5720" priority="218">
      <formula>P$1=""</formula>
    </cfRule>
  </conditionalFormatting>
  <conditionalFormatting sqref="P171:AA171 P169:AA169 P167:AA167">
    <cfRule type="expression" dxfId="5719" priority="217">
      <formula>P$1=""</formula>
    </cfRule>
  </conditionalFormatting>
  <conditionalFormatting sqref="P171:AA171 P169:AA169 P167:AA167">
    <cfRule type="expression" dxfId="5718" priority="216">
      <formula>P$1=""</formula>
    </cfRule>
  </conditionalFormatting>
  <conditionalFormatting sqref="P171:AA171 P169:AA169 P167:AA167">
    <cfRule type="expression" dxfId="5717" priority="215">
      <formula>P$1=""</formula>
    </cfRule>
  </conditionalFormatting>
  <conditionalFormatting sqref="P171:AA171 P169:AA169 P167:AA167">
    <cfRule type="expression" dxfId="5716" priority="214">
      <formula>P$1=""</formula>
    </cfRule>
  </conditionalFormatting>
  <conditionalFormatting sqref="P171:AA171 P169:AA169 P167:AA167">
    <cfRule type="expression" dxfId="5715" priority="213">
      <formula>P$1=""</formula>
    </cfRule>
  </conditionalFormatting>
  <conditionalFormatting sqref="P171:AA171 P169:AA169 P167:AA167">
    <cfRule type="expression" dxfId="5714" priority="212">
      <formula>P$1=""</formula>
    </cfRule>
  </conditionalFormatting>
  <conditionalFormatting sqref="P171:AA171 P169:AA169 P167:AA167">
    <cfRule type="expression" dxfId="5713" priority="211">
      <formula>P$1=""</formula>
    </cfRule>
  </conditionalFormatting>
  <conditionalFormatting sqref="P171:AA171 P169:AA169 P167:AA167">
    <cfRule type="expression" dxfId="5712" priority="210">
      <formula>P$1=""</formula>
    </cfRule>
  </conditionalFormatting>
  <conditionalFormatting sqref="P76:AA76">
    <cfRule type="expression" dxfId="5711" priority="209">
      <formula>P$1=""</formula>
    </cfRule>
  </conditionalFormatting>
  <conditionalFormatting sqref="P78:AA78">
    <cfRule type="expression" dxfId="5710" priority="208">
      <formula>P$1=""</formula>
    </cfRule>
  </conditionalFormatting>
  <conditionalFormatting sqref="P80:AA80">
    <cfRule type="expression" dxfId="5709" priority="207">
      <formula>P$1=""</formula>
    </cfRule>
  </conditionalFormatting>
  <conditionalFormatting sqref="P82:AA82">
    <cfRule type="expression" dxfId="5708" priority="206">
      <formula>P$1=""</formula>
    </cfRule>
  </conditionalFormatting>
  <conditionalFormatting sqref="P82:AA82 P80:AA80 P78:AA78">
    <cfRule type="expression" dxfId="5707" priority="205">
      <formula>P$1=""</formula>
    </cfRule>
  </conditionalFormatting>
  <conditionalFormatting sqref="P82:AA82 P80:AA80 P78:AA78">
    <cfRule type="expression" dxfId="5706" priority="204">
      <formula>P$1=""</formula>
    </cfRule>
  </conditionalFormatting>
  <conditionalFormatting sqref="P82:AA82 P80:AA80 P78:AA78">
    <cfRule type="expression" dxfId="5705" priority="203">
      <formula>P$1=""</formula>
    </cfRule>
  </conditionalFormatting>
  <conditionalFormatting sqref="P82:AA82 P80:AA80 P78:AA78">
    <cfRule type="expression" dxfId="5704" priority="202">
      <formula>P$1=""</formula>
    </cfRule>
  </conditionalFormatting>
  <conditionalFormatting sqref="P82:AA82 P80:AA80 P78:AA78">
    <cfRule type="expression" dxfId="5703" priority="201">
      <formula>P$1=""</formula>
    </cfRule>
  </conditionalFormatting>
  <hyperlinks>
    <hyperlink ref="A1:D1" location="оглавление!A1" tooltip="оглавление" display="оглавление"/>
  </hyperlink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U156"/>
  <sheetViews>
    <sheetView workbookViewId="0">
      <pane ySplit="9" topLeftCell="A10" activePane="bottomLeft" state="frozen"/>
      <selection pane="bottomLeft" activeCell="B8" sqref="B8"/>
    </sheetView>
  </sheetViews>
  <sheetFormatPr defaultColWidth="9.109375" defaultRowHeight="12" x14ac:dyDescent="0.25"/>
  <cols>
    <col min="1" max="1" width="0.6640625" style="1" customWidth="1"/>
    <col min="2" max="2" width="4.44140625" style="41" customWidth="1"/>
    <col min="3" max="3" width="4.5546875" style="41" customWidth="1"/>
    <col min="4" max="4" width="2.6640625" style="1" customWidth="1"/>
    <col min="5" max="5" width="41.5546875" style="1" bestFit="1" customWidth="1"/>
    <col min="6" max="6" width="2.6640625" style="1" customWidth="1"/>
    <col min="7" max="7" width="7.33203125" style="1" bestFit="1" customWidth="1"/>
    <col min="8" max="16384" width="9.109375" style="1"/>
  </cols>
  <sheetData>
    <row r="1" spans="1:21" ht="13.8" x14ac:dyDescent="0.3">
      <c r="A1" s="281" t="s">
        <v>341</v>
      </c>
      <c r="B1" s="281"/>
      <c r="C1" s="281"/>
      <c r="D1" s="281"/>
      <c r="E1" s="2"/>
      <c r="F1" s="2"/>
      <c r="G1" s="2"/>
      <c r="H1" s="2"/>
      <c r="I1" s="2"/>
      <c r="J1" s="2"/>
      <c r="K1" s="2"/>
      <c r="L1" s="2"/>
      <c r="M1" s="2"/>
      <c r="N1" s="2"/>
      <c r="O1" s="2"/>
      <c r="P1" s="2"/>
      <c r="Q1" s="2"/>
      <c r="R1" s="2"/>
      <c r="S1" s="2"/>
      <c r="T1" s="2"/>
      <c r="U1" s="2"/>
    </row>
    <row r="2" spans="1:21" x14ac:dyDescent="0.25">
      <c r="A2" s="2"/>
      <c r="B2" s="37"/>
      <c r="C2" s="37"/>
      <c r="D2" s="2"/>
      <c r="E2" s="2"/>
      <c r="F2" s="2"/>
      <c r="G2" s="2"/>
      <c r="H2" s="2"/>
      <c r="I2" s="2"/>
      <c r="J2" s="2"/>
      <c r="K2" s="2"/>
      <c r="L2" s="2"/>
      <c r="M2" s="2"/>
      <c r="N2" s="2"/>
      <c r="O2" s="2"/>
      <c r="P2" s="2"/>
      <c r="Q2" s="2"/>
      <c r="R2" s="2"/>
      <c r="S2" s="2"/>
      <c r="T2" s="2"/>
      <c r="U2" s="2"/>
    </row>
    <row r="3" spans="1:21" x14ac:dyDescent="0.25">
      <c r="A3" s="2"/>
      <c r="B3" s="37"/>
      <c r="C3" s="89" t="str">
        <f>методология!$E$4</f>
        <v>Инвестмодель базы отдыха - Беседки &amp; Веревочный парк</v>
      </c>
      <c r="D3" s="20"/>
      <c r="E3" s="20"/>
      <c r="F3" s="2"/>
      <c r="G3" s="2"/>
      <c r="H3" s="2"/>
      <c r="I3" s="2"/>
      <c r="J3" s="2"/>
      <c r="K3" s="2"/>
      <c r="L3" s="2"/>
      <c r="M3" s="2"/>
      <c r="N3" s="2"/>
      <c r="O3" s="2"/>
      <c r="P3" s="2"/>
      <c r="Q3" s="2"/>
      <c r="R3" s="2"/>
      <c r="S3" s="2"/>
      <c r="T3" s="2"/>
      <c r="U3" s="2"/>
    </row>
    <row r="4" spans="1:21" x14ac:dyDescent="0.25">
      <c r="A4" s="2"/>
      <c r="B4" s="37"/>
      <c r="C4" s="89" t="str">
        <f>методология!$E$5</f>
        <v>Со сценарным анализом</v>
      </c>
      <c r="D4" s="20"/>
      <c r="E4" s="20"/>
      <c r="F4" s="2"/>
      <c r="G4" s="2"/>
      <c r="H4" s="2"/>
      <c r="I4" s="2"/>
      <c r="J4" s="2"/>
      <c r="K4" s="2"/>
      <c r="L4" s="2"/>
      <c r="M4" s="2"/>
      <c r="N4" s="2"/>
      <c r="O4" s="2"/>
      <c r="P4" s="2"/>
      <c r="Q4" s="2"/>
      <c r="R4" s="2"/>
      <c r="S4" s="2"/>
      <c r="T4" s="2"/>
      <c r="U4" s="2"/>
    </row>
    <row r="5" spans="1:21" x14ac:dyDescent="0.25">
      <c r="A5" s="2"/>
      <c r="B5" s="37"/>
      <c r="C5" s="2"/>
      <c r="D5" s="2"/>
      <c r="E5" s="2"/>
      <c r="F5" s="2"/>
      <c r="G5" s="2"/>
      <c r="H5" s="2"/>
      <c r="I5" s="2"/>
      <c r="J5" s="2"/>
      <c r="K5" s="2"/>
      <c r="L5" s="2"/>
      <c r="M5" s="2"/>
      <c r="N5" s="2"/>
      <c r="O5" s="2"/>
      <c r="P5" s="2"/>
      <c r="Q5" s="2"/>
      <c r="R5" s="2"/>
      <c r="S5" s="2"/>
      <c r="T5" s="2"/>
      <c r="U5" s="2"/>
    </row>
    <row r="6" spans="1:21" x14ac:dyDescent="0.25">
      <c r="A6" s="2"/>
      <c r="B6" s="37"/>
      <c r="C6" s="225" t="s">
        <v>307</v>
      </c>
      <c r="D6" s="210"/>
      <c r="E6" s="226"/>
      <c r="F6" s="2"/>
      <c r="G6" s="2"/>
      <c r="H6" s="2"/>
      <c r="I6" s="2"/>
      <c r="J6" s="2"/>
      <c r="K6" s="2"/>
      <c r="L6" s="2"/>
      <c r="M6" s="2"/>
      <c r="N6" s="2"/>
      <c r="O6" s="2"/>
      <c r="P6" s="2"/>
      <c r="Q6" s="2"/>
      <c r="R6" s="2"/>
      <c r="S6" s="2"/>
      <c r="T6" s="2"/>
      <c r="U6" s="2"/>
    </row>
    <row r="7" spans="1:21" x14ac:dyDescent="0.25">
      <c r="A7" s="2"/>
      <c r="B7" s="37"/>
      <c r="C7" s="37"/>
      <c r="D7" s="2"/>
      <c r="E7" s="2"/>
      <c r="F7" s="2"/>
      <c r="G7" s="2"/>
      <c r="H7" s="2"/>
      <c r="I7" s="2"/>
      <c r="J7" s="2"/>
      <c r="K7" s="2"/>
      <c r="L7" s="2"/>
      <c r="M7" s="2"/>
      <c r="N7" s="2"/>
      <c r="O7" s="2"/>
      <c r="P7" s="2"/>
      <c r="Q7" s="2"/>
      <c r="R7" s="2"/>
      <c r="S7" s="2"/>
      <c r="T7" s="2"/>
      <c r="U7" s="2"/>
    </row>
    <row r="8" spans="1:21" x14ac:dyDescent="0.25">
      <c r="A8" s="2"/>
      <c r="B8" s="38" t="s">
        <v>16</v>
      </c>
      <c r="C8" s="38" t="s">
        <v>17</v>
      </c>
      <c r="D8" s="6" t="s">
        <v>0</v>
      </c>
      <c r="E8" s="4" t="s">
        <v>12</v>
      </c>
      <c r="F8" s="6" t="s">
        <v>0</v>
      </c>
      <c r="G8" s="4" t="s">
        <v>14</v>
      </c>
      <c r="H8" s="2"/>
      <c r="I8" s="2"/>
      <c r="J8" s="2"/>
      <c r="K8" s="2"/>
      <c r="L8" s="2"/>
      <c r="M8" s="2"/>
      <c r="N8" s="2"/>
      <c r="O8" s="2"/>
      <c r="P8" s="2"/>
      <c r="Q8" s="2"/>
      <c r="R8" s="2"/>
      <c r="S8" s="2"/>
      <c r="T8" s="2"/>
      <c r="U8" s="2"/>
    </row>
    <row r="9" spans="1:21" ht="3.9" customHeight="1" x14ac:dyDescent="0.25">
      <c r="A9" s="2"/>
      <c r="B9" s="37"/>
      <c r="C9" s="37"/>
      <c r="D9" s="2"/>
      <c r="E9" s="21"/>
      <c r="F9" s="2"/>
      <c r="G9" s="21"/>
      <c r="H9" s="2"/>
      <c r="I9" s="2"/>
      <c r="J9" s="2"/>
      <c r="K9" s="2"/>
      <c r="L9" s="2"/>
      <c r="M9" s="2"/>
      <c r="N9" s="2"/>
      <c r="O9" s="2"/>
      <c r="P9" s="2"/>
      <c r="Q9" s="2"/>
      <c r="R9" s="2"/>
      <c r="S9" s="2"/>
      <c r="T9" s="2"/>
      <c r="U9" s="2"/>
    </row>
    <row r="10" spans="1:21" s="5" customFormat="1" ht="3.9" customHeight="1" x14ac:dyDescent="0.25">
      <c r="A10" s="3"/>
      <c r="B10" s="39"/>
      <c r="C10" s="39"/>
      <c r="D10" s="3"/>
      <c r="E10" s="3"/>
      <c r="F10" s="3"/>
      <c r="G10" s="3"/>
      <c r="H10" s="3"/>
      <c r="I10" s="3"/>
      <c r="J10" s="3"/>
      <c r="K10" s="3"/>
      <c r="L10" s="3"/>
      <c r="M10" s="3"/>
      <c r="N10" s="3"/>
      <c r="O10" s="3"/>
      <c r="P10" s="3"/>
      <c r="Q10" s="3"/>
      <c r="R10" s="3"/>
      <c r="S10" s="3"/>
      <c r="T10" s="3"/>
      <c r="U10" s="3"/>
    </row>
    <row r="11" spans="1:21" s="23" customFormat="1" ht="8.1" customHeight="1" x14ac:dyDescent="0.2">
      <c r="A11" s="22"/>
      <c r="B11" s="40"/>
      <c r="C11" s="40"/>
      <c r="D11" s="22"/>
      <c r="E11" s="22"/>
      <c r="F11" s="22"/>
      <c r="G11" s="22"/>
      <c r="H11" s="22"/>
      <c r="I11" s="22"/>
      <c r="J11" s="22"/>
      <c r="K11" s="22"/>
      <c r="L11" s="22"/>
      <c r="M11" s="22"/>
      <c r="N11" s="22"/>
      <c r="O11" s="22"/>
      <c r="P11" s="22"/>
      <c r="Q11" s="22"/>
      <c r="R11" s="22"/>
      <c r="S11" s="22"/>
      <c r="T11" s="22"/>
      <c r="U11" s="22"/>
    </row>
    <row r="12" spans="1:21" x14ac:dyDescent="0.25">
      <c r="A12" s="2"/>
      <c r="B12" s="37">
        <f>ROW(A12)</f>
        <v>12</v>
      </c>
      <c r="C12" s="37">
        <v>1</v>
      </c>
      <c r="D12" s="6" t="s">
        <v>0</v>
      </c>
      <c r="E12" s="26" t="s">
        <v>13</v>
      </c>
      <c r="F12" s="6" t="s">
        <v>0</v>
      </c>
      <c r="G12" s="26" t="s">
        <v>15</v>
      </c>
      <c r="H12" s="2"/>
      <c r="I12" s="2"/>
      <c r="J12" s="2"/>
      <c r="K12" s="2"/>
      <c r="L12" s="2"/>
      <c r="M12" s="2"/>
      <c r="N12" s="2"/>
      <c r="O12" s="2"/>
      <c r="P12" s="2"/>
      <c r="Q12" s="2"/>
      <c r="R12" s="2"/>
      <c r="S12" s="2"/>
      <c r="T12" s="2"/>
      <c r="U12" s="2"/>
    </row>
    <row r="13" spans="1:21" x14ac:dyDescent="0.25">
      <c r="A13" s="2"/>
      <c r="B13" s="37">
        <f>ROW(A13)</f>
        <v>13</v>
      </c>
      <c r="C13" s="37">
        <f>C12+1</f>
        <v>2</v>
      </c>
      <c r="D13" s="6" t="s">
        <v>0</v>
      </c>
      <c r="E13" s="26" t="s">
        <v>24</v>
      </c>
      <c r="F13" s="6" t="s">
        <v>0</v>
      </c>
      <c r="G13" s="26" t="s">
        <v>23</v>
      </c>
      <c r="H13" s="2"/>
      <c r="I13" s="2"/>
      <c r="J13" s="2"/>
      <c r="K13" s="2"/>
      <c r="L13" s="2"/>
      <c r="M13" s="2"/>
      <c r="N13" s="2"/>
      <c r="O13" s="2"/>
      <c r="P13" s="2"/>
      <c r="Q13" s="2"/>
      <c r="R13" s="2"/>
      <c r="S13" s="2"/>
      <c r="T13" s="2"/>
      <c r="U13" s="2"/>
    </row>
    <row r="14" spans="1:21" x14ac:dyDescent="0.25">
      <c r="A14" s="2"/>
      <c r="B14" s="37">
        <f t="shared" ref="B14:B49" si="0">ROW(A14)</f>
        <v>14</v>
      </c>
      <c r="C14" s="37">
        <f t="shared" ref="C14:C77" si="1">C13+1</f>
        <v>3</v>
      </c>
      <c r="D14" s="6" t="s">
        <v>0</v>
      </c>
      <c r="E14" s="26" t="s">
        <v>35</v>
      </c>
      <c r="F14" s="6" t="s">
        <v>0</v>
      </c>
      <c r="G14" s="26" t="s">
        <v>36</v>
      </c>
      <c r="H14" s="2"/>
      <c r="I14" s="2"/>
      <c r="J14" s="2"/>
      <c r="K14" s="2"/>
      <c r="L14" s="2"/>
      <c r="M14" s="2"/>
      <c r="N14" s="2"/>
      <c r="O14" s="2"/>
      <c r="P14" s="2"/>
      <c r="Q14" s="2"/>
      <c r="R14" s="2"/>
      <c r="S14" s="2"/>
      <c r="T14" s="2"/>
      <c r="U14" s="2"/>
    </row>
    <row r="15" spans="1:21" x14ac:dyDescent="0.25">
      <c r="A15" s="2"/>
      <c r="B15" s="37">
        <f t="shared" si="0"/>
        <v>15</v>
      </c>
      <c r="C15" s="37">
        <f t="shared" si="1"/>
        <v>4</v>
      </c>
      <c r="D15" s="6" t="s">
        <v>0</v>
      </c>
      <c r="E15" s="26" t="s">
        <v>37</v>
      </c>
      <c r="F15" s="6" t="s">
        <v>0</v>
      </c>
      <c r="G15" s="26" t="s">
        <v>38</v>
      </c>
      <c r="H15" s="2"/>
      <c r="I15" s="2"/>
      <c r="J15" s="2"/>
      <c r="K15" s="2"/>
      <c r="L15" s="2"/>
      <c r="M15" s="2"/>
      <c r="N15" s="2"/>
      <c r="O15" s="2"/>
      <c r="P15" s="2"/>
      <c r="Q15" s="2"/>
      <c r="R15" s="2"/>
      <c r="S15" s="2"/>
      <c r="T15" s="2"/>
      <c r="U15" s="2"/>
    </row>
    <row r="16" spans="1:21" x14ac:dyDescent="0.25">
      <c r="A16" s="2"/>
      <c r="B16" s="37">
        <f t="shared" si="0"/>
        <v>16</v>
      </c>
      <c r="C16" s="37">
        <f t="shared" si="1"/>
        <v>5</v>
      </c>
      <c r="D16" s="6" t="s">
        <v>0</v>
      </c>
      <c r="E16" s="26" t="s">
        <v>167</v>
      </c>
      <c r="F16" s="6" t="s">
        <v>0</v>
      </c>
      <c r="G16" s="26" t="s">
        <v>168</v>
      </c>
      <c r="H16" s="2"/>
      <c r="I16" s="2"/>
      <c r="J16" s="2"/>
      <c r="K16" s="2"/>
      <c r="L16" s="2"/>
      <c r="M16" s="2"/>
      <c r="N16" s="2"/>
      <c r="O16" s="2"/>
      <c r="P16" s="2"/>
      <c r="Q16" s="2"/>
      <c r="R16" s="2"/>
      <c r="S16" s="2"/>
      <c r="T16" s="2"/>
      <c r="U16" s="2"/>
    </row>
    <row r="17" spans="1:21" x14ac:dyDescent="0.25">
      <c r="A17" s="2"/>
      <c r="B17" s="37">
        <f t="shared" si="0"/>
        <v>17</v>
      </c>
      <c r="C17" s="37">
        <f t="shared" si="1"/>
        <v>6</v>
      </c>
      <c r="D17" s="6" t="s">
        <v>0</v>
      </c>
      <c r="E17" s="26" t="s">
        <v>41</v>
      </c>
      <c r="F17" s="6" t="s">
        <v>0</v>
      </c>
      <c r="G17" s="26" t="s">
        <v>23</v>
      </c>
      <c r="H17" s="2"/>
      <c r="I17" s="2"/>
      <c r="J17" s="2"/>
      <c r="K17" s="2"/>
      <c r="L17" s="2"/>
      <c r="M17" s="2"/>
      <c r="N17" s="2"/>
      <c r="O17" s="2"/>
      <c r="P17" s="2"/>
      <c r="Q17" s="2"/>
      <c r="R17" s="2"/>
      <c r="S17" s="2"/>
      <c r="T17" s="2"/>
      <c r="U17" s="2"/>
    </row>
    <row r="18" spans="1:21" x14ac:dyDescent="0.25">
      <c r="A18" s="2"/>
      <c r="B18" s="37">
        <f t="shared" si="0"/>
        <v>18</v>
      </c>
      <c r="C18" s="37">
        <f t="shared" si="1"/>
        <v>7</v>
      </c>
      <c r="D18" s="6" t="s">
        <v>0</v>
      </c>
      <c r="E18" s="26" t="s">
        <v>42</v>
      </c>
      <c r="F18" s="6" t="s">
        <v>0</v>
      </c>
      <c r="G18" s="26" t="s">
        <v>43</v>
      </c>
      <c r="H18" s="2"/>
      <c r="I18" s="2"/>
      <c r="J18" s="2"/>
      <c r="K18" s="2"/>
      <c r="L18" s="2"/>
      <c r="M18" s="2"/>
      <c r="N18" s="2"/>
      <c r="O18" s="2"/>
      <c r="P18" s="2"/>
      <c r="Q18" s="2"/>
      <c r="R18" s="2"/>
      <c r="S18" s="2"/>
      <c r="T18" s="2"/>
      <c r="U18" s="2"/>
    </row>
    <row r="19" spans="1:21" x14ac:dyDescent="0.25">
      <c r="A19" s="2"/>
      <c r="B19" s="37">
        <f t="shared" si="0"/>
        <v>19</v>
      </c>
      <c r="C19" s="37">
        <f t="shared" si="1"/>
        <v>8</v>
      </c>
      <c r="D19" s="6" t="s">
        <v>0</v>
      </c>
      <c r="E19" s="26" t="s">
        <v>170</v>
      </c>
      <c r="F19" s="6" t="s">
        <v>0</v>
      </c>
      <c r="G19" s="26" t="s">
        <v>39</v>
      </c>
      <c r="H19" s="2"/>
      <c r="I19" s="2"/>
      <c r="J19" s="2"/>
      <c r="K19" s="2"/>
      <c r="L19" s="2"/>
      <c r="M19" s="2"/>
      <c r="N19" s="2"/>
      <c r="O19" s="2"/>
      <c r="P19" s="2"/>
      <c r="Q19" s="2"/>
      <c r="R19" s="2"/>
      <c r="S19" s="2"/>
      <c r="T19" s="2"/>
      <c r="U19" s="2"/>
    </row>
    <row r="20" spans="1:21" x14ac:dyDescent="0.25">
      <c r="A20" s="2"/>
      <c r="B20" s="37">
        <f t="shared" si="0"/>
        <v>20</v>
      </c>
      <c r="C20" s="37">
        <f t="shared" si="1"/>
        <v>9</v>
      </c>
      <c r="D20" s="6" t="s">
        <v>0</v>
      </c>
      <c r="E20" s="26" t="s">
        <v>169</v>
      </c>
      <c r="F20" s="6" t="s">
        <v>0</v>
      </c>
      <c r="G20" s="26" t="s">
        <v>23</v>
      </c>
      <c r="H20" s="2"/>
      <c r="I20" s="2"/>
      <c r="J20" s="2"/>
      <c r="K20" s="2"/>
      <c r="L20" s="2"/>
      <c r="M20" s="2"/>
      <c r="N20" s="2"/>
      <c r="O20" s="2"/>
      <c r="P20" s="2"/>
      <c r="Q20" s="2"/>
      <c r="R20" s="2"/>
      <c r="S20" s="2"/>
      <c r="T20" s="2"/>
      <c r="U20" s="2"/>
    </row>
    <row r="21" spans="1:21" x14ac:dyDescent="0.25">
      <c r="A21" s="2"/>
      <c r="B21" s="37">
        <f t="shared" si="0"/>
        <v>21</v>
      </c>
      <c r="C21" s="37">
        <f t="shared" si="1"/>
        <v>10</v>
      </c>
      <c r="D21" s="6" t="s">
        <v>0</v>
      </c>
      <c r="E21" s="26" t="s">
        <v>171</v>
      </c>
      <c r="F21" s="6" t="s">
        <v>0</v>
      </c>
      <c r="G21" s="26" t="s">
        <v>23</v>
      </c>
      <c r="H21" s="2"/>
      <c r="I21" s="2"/>
      <c r="J21" s="2"/>
      <c r="K21" s="2"/>
      <c r="L21" s="2"/>
      <c r="M21" s="2"/>
      <c r="N21" s="2"/>
      <c r="O21" s="2"/>
      <c r="P21" s="2"/>
      <c r="Q21" s="2"/>
      <c r="R21" s="2"/>
      <c r="S21" s="2"/>
      <c r="T21" s="2"/>
      <c r="U21" s="2"/>
    </row>
    <row r="22" spans="1:21" x14ac:dyDescent="0.25">
      <c r="A22" s="2"/>
      <c r="B22" s="37">
        <f t="shared" si="0"/>
        <v>22</v>
      </c>
      <c r="C22" s="37">
        <f t="shared" si="1"/>
        <v>11</v>
      </c>
      <c r="D22" s="6" t="s">
        <v>0</v>
      </c>
      <c r="E22" s="26" t="s">
        <v>173</v>
      </c>
      <c r="F22" s="6" t="s">
        <v>0</v>
      </c>
      <c r="G22" s="26" t="s">
        <v>23</v>
      </c>
      <c r="H22" s="2"/>
      <c r="I22" s="2"/>
      <c r="J22" s="2"/>
      <c r="K22" s="2"/>
      <c r="L22" s="2"/>
      <c r="M22" s="2"/>
      <c r="N22" s="2"/>
      <c r="O22" s="2"/>
      <c r="P22" s="2"/>
      <c r="Q22" s="2"/>
      <c r="R22" s="2"/>
      <c r="S22" s="2"/>
      <c r="T22" s="2"/>
      <c r="U22" s="2"/>
    </row>
    <row r="23" spans="1:21" x14ac:dyDescent="0.25">
      <c r="A23" s="2"/>
      <c r="B23" s="37">
        <f t="shared" si="0"/>
        <v>23</v>
      </c>
      <c r="C23" s="37">
        <f t="shared" si="1"/>
        <v>12</v>
      </c>
      <c r="D23" s="6" t="s">
        <v>0</v>
      </c>
      <c r="E23" s="26" t="s">
        <v>176</v>
      </c>
      <c r="F23" s="6" t="s">
        <v>0</v>
      </c>
      <c r="G23" s="26" t="s">
        <v>177</v>
      </c>
      <c r="H23" s="2"/>
      <c r="I23" s="2"/>
      <c r="J23" s="2"/>
      <c r="K23" s="2"/>
      <c r="L23" s="2"/>
      <c r="M23" s="2"/>
      <c r="N23" s="2"/>
      <c r="O23" s="2"/>
      <c r="P23" s="2"/>
      <c r="Q23" s="2"/>
      <c r="R23" s="2"/>
      <c r="S23" s="2"/>
      <c r="T23" s="2"/>
      <c r="U23" s="2"/>
    </row>
    <row r="24" spans="1:21" x14ac:dyDescent="0.25">
      <c r="A24" s="2"/>
      <c r="B24" s="37">
        <f t="shared" si="0"/>
        <v>24</v>
      </c>
      <c r="C24" s="37">
        <f t="shared" si="1"/>
        <v>13</v>
      </c>
      <c r="D24" s="6" t="s">
        <v>0</v>
      </c>
      <c r="E24" s="26" t="s">
        <v>181</v>
      </c>
      <c r="F24" s="6" t="s">
        <v>0</v>
      </c>
      <c r="G24" s="26" t="s">
        <v>23</v>
      </c>
      <c r="H24" s="2"/>
      <c r="I24" s="2"/>
      <c r="J24" s="2"/>
      <c r="K24" s="2"/>
      <c r="L24" s="2"/>
      <c r="M24" s="2"/>
      <c r="N24" s="2"/>
      <c r="O24" s="2"/>
      <c r="P24" s="2"/>
      <c r="Q24" s="2"/>
      <c r="R24" s="2"/>
      <c r="S24" s="2"/>
      <c r="T24" s="2"/>
      <c r="U24" s="2"/>
    </row>
    <row r="25" spans="1:21" x14ac:dyDescent="0.25">
      <c r="A25" s="2"/>
      <c r="B25" s="37">
        <f t="shared" si="0"/>
        <v>25</v>
      </c>
      <c r="C25" s="37">
        <f t="shared" si="1"/>
        <v>14</v>
      </c>
      <c r="D25" s="6" t="s">
        <v>0</v>
      </c>
      <c r="E25" s="26" t="s">
        <v>182</v>
      </c>
      <c r="F25" s="6" t="s">
        <v>0</v>
      </c>
      <c r="G25" s="26" t="s">
        <v>23</v>
      </c>
      <c r="H25" s="2"/>
      <c r="I25" s="2"/>
      <c r="J25" s="2"/>
      <c r="K25" s="2"/>
      <c r="L25" s="2"/>
      <c r="M25" s="2"/>
      <c r="N25" s="2"/>
      <c r="O25" s="2"/>
      <c r="P25" s="2"/>
      <c r="Q25" s="2"/>
      <c r="R25" s="2"/>
      <c r="S25" s="2"/>
      <c r="T25" s="2"/>
      <c r="U25" s="2"/>
    </row>
    <row r="26" spans="1:21" x14ac:dyDescent="0.25">
      <c r="A26" s="2"/>
      <c r="B26" s="37">
        <f t="shared" si="0"/>
        <v>26</v>
      </c>
      <c r="C26" s="37">
        <f t="shared" si="1"/>
        <v>15</v>
      </c>
      <c r="D26" s="6" t="s">
        <v>0</v>
      </c>
      <c r="E26" s="26" t="s">
        <v>184</v>
      </c>
      <c r="F26" s="6" t="s">
        <v>0</v>
      </c>
      <c r="G26" s="26" t="s">
        <v>177</v>
      </c>
      <c r="H26" s="2"/>
      <c r="I26" s="2"/>
      <c r="J26" s="2"/>
      <c r="K26" s="2"/>
      <c r="L26" s="2"/>
      <c r="M26" s="2"/>
      <c r="N26" s="2"/>
      <c r="O26" s="2"/>
      <c r="P26" s="2"/>
      <c r="Q26" s="2"/>
      <c r="R26" s="2"/>
      <c r="S26" s="2"/>
      <c r="T26" s="2"/>
      <c r="U26" s="2"/>
    </row>
    <row r="27" spans="1:21" x14ac:dyDescent="0.25">
      <c r="A27" s="2"/>
      <c r="B27" s="37">
        <f t="shared" si="0"/>
        <v>27</v>
      </c>
      <c r="C27" s="37">
        <f t="shared" si="1"/>
        <v>16</v>
      </c>
      <c r="D27" s="6" t="s">
        <v>0</v>
      </c>
      <c r="E27" s="26" t="s">
        <v>185</v>
      </c>
      <c r="F27" s="6" t="s">
        <v>0</v>
      </c>
      <c r="G27" s="26" t="s">
        <v>23</v>
      </c>
      <c r="H27" s="2"/>
      <c r="I27" s="2"/>
      <c r="J27" s="2"/>
      <c r="K27" s="2"/>
      <c r="L27" s="2"/>
      <c r="M27" s="2"/>
      <c r="N27" s="2"/>
      <c r="O27" s="2"/>
      <c r="P27" s="2"/>
      <c r="Q27" s="2"/>
      <c r="R27" s="2"/>
      <c r="S27" s="2"/>
      <c r="T27" s="2"/>
      <c r="U27" s="2"/>
    </row>
    <row r="28" spans="1:21" x14ac:dyDescent="0.25">
      <c r="A28" s="2"/>
      <c r="B28" s="37">
        <f t="shared" si="0"/>
        <v>28</v>
      </c>
      <c r="C28" s="37">
        <f t="shared" si="1"/>
        <v>17</v>
      </c>
      <c r="D28" s="6" t="s">
        <v>0</v>
      </c>
      <c r="E28" s="26" t="s">
        <v>186</v>
      </c>
      <c r="F28" s="6" t="s">
        <v>0</v>
      </c>
      <c r="G28" s="26" t="s">
        <v>23</v>
      </c>
      <c r="H28" s="2"/>
      <c r="I28" s="2"/>
      <c r="J28" s="2"/>
      <c r="K28" s="2"/>
      <c r="L28" s="2"/>
      <c r="M28" s="2"/>
      <c r="N28" s="2"/>
      <c r="O28" s="2"/>
      <c r="P28" s="2"/>
      <c r="Q28" s="2"/>
      <c r="R28" s="2"/>
      <c r="S28" s="2"/>
      <c r="T28" s="2"/>
      <c r="U28" s="2"/>
    </row>
    <row r="29" spans="1:21" x14ac:dyDescent="0.25">
      <c r="A29" s="2"/>
      <c r="B29" s="37">
        <f t="shared" si="0"/>
        <v>29</v>
      </c>
      <c r="C29" s="37">
        <f t="shared" si="1"/>
        <v>18</v>
      </c>
      <c r="D29" s="6" t="s">
        <v>0</v>
      </c>
      <c r="E29" s="26" t="s">
        <v>189</v>
      </c>
      <c r="F29" s="6" t="s">
        <v>0</v>
      </c>
      <c r="G29" s="26" t="s">
        <v>15</v>
      </c>
      <c r="H29" s="2"/>
      <c r="I29" s="2"/>
      <c r="J29" s="2"/>
      <c r="K29" s="2"/>
      <c r="L29" s="2"/>
      <c r="M29" s="2"/>
      <c r="N29" s="2"/>
      <c r="O29" s="2"/>
      <c r="P29" s="2"/>
      <c r="Q29" s="2"/>
      <c r="R29" s="2"/>
      <c r="S29" s="2"/>
      <c r="T29" s="2"/>
      <c r="U29" s="2"/>
    </row>
    <row r="30" spans="1:21" x14ac:dyDescent="0.25">
      <c r="A30" s="2"/>
      <c r="B30" s="37">
        <f t="shared" si="0"/>
        <v>30</v>
      </c>
      <c r="C30" s="37">
        <f t="shared" si="1"/>
        <v>19</v>
      </c>
      <c r="D30" s="6" t="s">
        <v>0</v>
      </c>
      <c r="E30" s="26" t="s">
        <v>190</v>
      </c>
      <c r="F30" s="6" t="s">
        <v>0</v>
      </c>
      <c r="G30" s="26" t="s">
        <v>39</v>
      </c>
      <c r="H30" s="2"/>
      <c r="I30" s="2"/>
      <c r="J30" s="2"/>
      <c r="K30" s="2"/>
      <c r="L30" s="2"/>
      <c r="M30" s="2"/>
      <c r="N30" s="2"/>
      <c r="O30" s="2"/>
      <c r="P30" s="2"/>
      <c r="Q30" s="2"/>
      <c r="R30" s="2"/>
      <c r="S30" s="2"/>
      <c r="T30" s="2"/>
      <c r="U30" s="2"/>
    </row>
    <row r="31" spans="1:21" x14ac:dyDescent="0.25">
      <c r="A31" s="2"/>
      <c r="B31" s="37">
        <f t="shared" si="0"/>
        <v>31</v>
      </c>
      <c r="C31" s="37">
        <f t="shared" si="1"/>
        <v>20</v>
      </c>
      <c r="D31" s="6" t="s">
        <v>0</v>
      </c>
      <c r="E31" s="26" t="s">
        <v>205</v>
      </c>
      <c r="F31" s="6" t="s">
        <v>0</v>
      </c>
      <c r="G31" s="26" t="s">
        <v>168</v>
      </c>
      <c r="H31" s="2"/>
      <c r="I31" s="2"/>
      <c r="J31" s="2"/>
      <c r="K31" s="2"/>
      <c r="L31" s="2"/>
      <c r="M31" s="2"/>
      <c r="N31" s="2"/>
      <c r="O31" s="2"/>
      <c r="P31" s="2"/>
      <c r="Q31" s="2"/>
      <c r="R31" s="2"/>
      <c r="S31" s="2"/>
      <c r="T31" s="2"/>
      <c r="U31" s="2"/>
    </row>
    <row r="32" spans="1:21" x14ac:dyDescent="0.25">
      <c r="A32" s="2"/>
      <c r="B32" s="37">
        <f t="shared" si="0"/>
        <v>32</v>
      </c>
      <c r="C32" s="37">
        <f t="shared" si="1"/>
        <v>21</v>
      </c>
      <c r="D32" s="6" t="s">
        <v>0</v>
      </c>
      <c r="E32" s="26" t="s">
        <v>206</v>
      </c>
      <c r="F32" s="6" t="s">
        <v>0</v>
      </c>
      <c r="G32" s="26" t="s">
        <v>38</v>
      </c>
      <c r="H32" s="2"/>
      <c r="I32" s="2"/>
      <c r="J32" s="2"/>
      <c r="K32" s="2"/>
      <c r="L32" s="2"/>
      <c r="M32" s="2"/>
      <c r="N32" s="2"/>
      <c r="O32" s="2"/>
      <c r="P32" s="2"/>
      <c r="Q32" s="2"/>
      <c r="R32" s="2"/>
      <c r="S32" s="2"/>
      <c r="T32" s="2"/>
      <c r="U32" s="2"/>
    </row>
    <row r="33" spans="1:21" x14ac:dyDescent="0.25">
      <c r="A33" s="2"/>
      <c r="B33" s="37">
        <f t="shared" si="0"/>
        <v>33</v>
      </c>
      <c r="C33" s="37">
        <f t="shared" si="1"/>
        <v>22</v>
      </c>
      <c r="D33" s="6" t="s">
        <v>0</v>
      </c>
      <c r="E33" s="26" t="s">
        <v>207</v>
      </c>
      <c r="F33" s="6" t="s">
        <v>0</v>
      </c>
      <c r="G33" s="26" t="s">
        <v>38</v>
      </c>
      <c r="H33" s="2"/>
      <c r="I33" s="2"/>
      <c r="J33" s="2"/>
      <c r="K33" s="2"/>
      <c r="L33" s="2"/>
      <c r="M33" s="2"/>
      <c r="N33" s="2"/>
      <c r="O33" s="2"/>
      <c r="P33" s="2"/>
      <c r="Q33" s="2"/>
      <c r="R33" s="2"/>
      <c r="S33" s="2"/>
      <c r="T33" s="2"/>
      <c r="U33" s="2"/>
    </row>
    <row r="34" spans="1:21" x14ac:dyDescent="0.25">
      <c r="A34" s="2"/>
      <c r="B34" s="37">
        <f t="shared" si="0"/>
        <v>34</v>
      </c>
      <c r="C34" s="37">
        <f t="shared" si="1"/>
        <v>23</v>
      </c>
      <c r="D34" s="6" t="s">
        <v>0</v>
      </c>
      <c r="E34" s="26" t="s">
        <v>209</v>
      </c>
      <c r="F34" s="6" t="s">
        <v>0</v>
      </c>
      <c r="G34" s="26" t="s">
        <v>177</v>
      </c>
      <c r="H34" s="2"/>
      <c r="I34" s="2"/>
      <c r="J34" s="2"/>
      <c r="K34" s="2"/>
      <c r="L34" s="2"/>
      <c r="M34" s="2"/>
      <c r="N34" s="2"/>
      <c r="O34" s="2"/>
      <c r="P34" s="2"/>
      <c r="Q34" s="2"/>
      <c r="R34" s="2"/>
      <c r="S34" s="2"/>
      <c r="T34" s="2"/>
      <c r="U34" s="2"/>
    </row>
    <row r="35" spans="1:21" x14ac:dyDescent="0.25">
      <c r="A35" s="2"/>
      <c r="B35" s="37">
        <f t="shared" si="0"/>
        <v>35</v>
      </c>
      <c r="C35" s="37">
        <f t="shared" si="1"/>
        <v>24</v>
      </c>
      <c r="D35" s="6" t="s">
        <v>0</v>
      </c>
      <c r="E35" s="26" t="s">
        <v>210</v>
      </c>
      <c r="F35" s="6" t="s">
        <v>0</v>
      </c>
      <c r="G35" s="26" t="s">
        <v>23</v>
      </c>
      <c r="H35" s="2"/>
      <c r="I35" s="2"/>
      <c r="J35" s="2"/>
      <c r="K35" s="2"/>
      <c r="L35" s="2"/>
      <c r="M35" s="2"/>
      <c r="N35" s="2"/>
      <c r="O35" s="2"/>
      <c r="P35" s="2"/>
      <c r="Q35" s="2"/>
      <c r="R35" s="2"/>
      <c r="S35" s="2"/>
      <c r="T35" s="2"/>
      <c r="U35" s="2"/>
    </row>
    <row r="36" spans="1:21" x14ac:dyDescent="0.25">
      <c r="A36" s="2"/>
      <c r="B36" s="37">
        <f t="shared" si="0"/>
        <v>36</v>
      </c>
      <c r="C36" s="37">
        <f t="shared" si="1"/>
        <v>25</v>
      </c>
      <c r="D36" s="6" t="s">
        <v>0</v>
      </c>
      <c r="E36" s="26" t="s">
        <v>211</v>
      </c>
      <c r="F36" s="6" t="s">
        <v>0</v>
      </c>
      <c r="G36" s="26" t="s">
        <v>212</v>
      </c>
      <c r="H36" s="2"/>
      <c r="I36" s="2"/>
      <c r="J36" s="2"/>
      <c r="K36" s="2"/>
      <c r="L36" s="2"/>
      <c r="M36" s="2"/>
      <c r="N36" s="2"/>
      <c r="O36" s="2"/>
      <c r="P36" s="2"/>
      <c r="Q36" s="2"/>
      <c r="R36" s="2"/>
      <c r="S36" s="2"/>
      <c r="T36" s="2"/>
      <c r="U36" s="2"/>
    </row>
    <row r="37" spans="1:21" x14ac:dyDescent="0.25">
      <c r="A37" s="2"/>
      <c r="B37" s="37">
        <f t="shared" si="0"/>
        <v>37</v>
      </c>
      <c r="C37" s="37">
        <f t="shared" si="1"/>
        <v>26</v>
      </c>
      <c r="D37" s="6" t="s">
        <v>0</v>
      </c>
      <c r="E37" s="26" t="s">
        <v>213</v>
      </c>
      <c r="F37" s="6" t="s">
        <v>0</v>
      </c>
      <c r="G37" s="26" t="s">
        <v>212</v>
      </c>
      <c r="H37" s="2"/>
      <c r="I37" s="2"/>
      <c r="J37" s="2"/>
      <c r="K37" s="2"/>
      <c r="L37" s="2"/>
      <c r="M37" s="2"/>
      <c r="N37" s="2"/>
      <c r="O37" s="2"/>
      <c r="P37" s="2"/>
      <c r="Q37" s="2"/>
      <c r="R37" s="2"/>
      <c r="S37" s="2"/>
      <c r="T37" s="2"/>
      <c r="U37" s="2"/>
    </row>
    <row r="38" spans="1:21" x14ac:dyDescent="0.25">
      <c r="A38" s="2"/>
      <c r="B38" s="37">
        <f t="shared" si="0"/>
        <v>38</v>
      </c>
      <c r="C38" s="37">
        <f t="shared" si="1"/>
        <v>27</v>
      </c>
      <c r="D38" s="6" t="s">
        <v>0</v>
      </c>
      <c r="E38" s="26" t="s">
        <v>215</v>
      </c>
      <c r="F38" s="6" t="s">
        <v>0</v>
      </c>
      <c r="G38" s="26" t="s">
        <v>212</v>
      </c>
      <c r="H38" s="2"/>
      <c r="I38" s="2"/>
      <c r="J38" s="2"/>
      <c r="K38" s="2"/>
      <c r="L38" s="2"/>
      <c r="M38" s="2"/>
      <c r="N38" s="2"/>
      <c r="O38" s="2"/>
      <c r="P38" s="2"/>
      <c r="Q38" s="2"/>
      <c r="R38" s="2"/>
      <c r="S38" s="2"/>
      <c r="T38" s="2"/>
      <c r="U38" s="2"/>
    </row>
    <row r="39" spans="1:21" x14ac:dyDescent="0.25">
      <c r="A39" s="2"/>
      <c r="B39" s="37">
        <f t="shared" si="0"/>
        <v>39</v>
      </c>
      <c r="C39" s="37">
        <f t="shared" si="1"/>
        <v>28</v>
      </c>
      <c r="D39" s="6" t="s">
        <v>0</v>
      </c>
      <c r="E39" s="26" t="s">
        <v>216</v>
      </c>
      <c r="F39" s="6" t="s">
        <v>0</v>
      </c>
      <c r="G39" s="26" t="s">
        <v>38</v>
      </c>
      <c r="H39" s="2"/>
      <c r="I39" s="2"/>
      <c r="J39" s="2"/>
      <c r="K39" s="2"/>
      <c r="L39" s="2"/>
      <c r="M39" s="2"/>
      <c r="N39" s="2"/>
      <c r="O39" s="2"/>
      <c r="P39" s="2"/>
      <c r="Q39" s="2"/>
      <c r="R39" s="2"/>
      <c r="S39" s="2"/>
      <c r="T39" s="2"/>
      <c r="U39" s="2"/>
    </row>
    <row r="40" spans="1:21" x14ac:dyDescent="0.25">
      <c r="A40" s="2"/>
      <c r="B40" s="37">
        <f t="shared" si="0"/>
        <v>40</v>
      </c>
      <c r="C40" s="37">
        <f t="shared" si="1"/>
        <v>29</v>
      </c>
      <c r="D40" s="6" t="s">
        <v>0</v>
      </c>
      <c r="E40" s="26" t="s">
        <v>376</v>
      </c>
      <c r="F40" s="6" t="s">
        <v>0</v>
      </c>
      <c r="G40" s="26" t="s">
        <v>168</v>
      </c>
      <c r="H40" s="2"/>
      <c r="I40" s="2"/>
      <c r="J40" s="2"/>
      <c r="K40" s="2"/>
      <c r="L40" s="2"/>
      <c r="M40" s="2"/>
      <c r="N40" s="2"/>
      <c r="O40" s="2"/>
      <c r="P40" s="2"/>
      <c r="Q40" s="2"/>
      <c r="R40" s="2"/>
      <c r="S40" s="2"/>
      <c r="T40" s="2"/>
      <c r="U40" s="2"/>
    </row>
    <row r="41" spans="1:21" x14ac:dyDescent="0.25">
      <c r="A41" s="2"/>
      <c r="B41" s="37">
        <f t="shared" si="0"/>
        <v>41</v>
      </c>
      <c r="C41" s="37">
        <f t="shared" si="1"/>
        <v>30</v>
      </c>
      <c r="D41" s="6" t="s">
        <v>0</v>
      </c>
      <c r="E41" s="26" t="s">
        <v>218</v>
      </c>
      <c r="F41" s="6" t="s">
        <v>0</v>
      </c>
      <c r="G41" s="107" t="s">
        <v>168</v>
      </c>
      <c r="H41" s="2"/>
      <c r="I41" s="2"/>
      <c r="J41" s="2"/>
      <c r="K41" s="2"/>
      <c r="L41" s="2"/>
      <c r="M41" s="2"/>
      <c r="N41" s="2"/>
      <c r="O41" s="2"/>
      <c r="P41" s="2"/>
      <c r="Q41" s="2"/>
      <c r="R41" s="2"/>
      <c r="S41" s="2"/>
      <c r="T41" s="2"/>
      <c r="U41" s="2"/>
    </row>
    <row r="42" spans="1:21" x14ac:dyDescent="0.25">
      <c r="A42" s="2"/>
      <c r="B42" s="37">
        <f t="shared" si="0"/>
        <v>42</v>
      </c>
      <c r="C42" s="37">
        <f t="shared" si="1"/>
        <v>31</v>
      </c>
      <c r="D42" s="6" t="s">
        <v>0</v>
      </c>
      <c r="E42" s="26" t="s">
        <v>217</v>
      </c>
      <c r="F42" s="6" t="s">
        <v>0</v>
      </c>
      <c r="G42" s="26" t="s">
        <v>23</v>
      </c>
      <c r="H42" s="2"/>
      <c r="I42" s="2"/>
      <c r="J42" s="2"/>
      <c r="K42" s="2"/>
      <c r="L42" s="2"/>
      <c r="M42" s="2"/>
      <c r="N42" s="2"/>
      <c r="O42" s="2"/>
      <c r="P42" s="2"/>
      <c r="Q42" s="2"/>
      <c r="R42" s="2"/>
      <c r="S42" s="2"/>
      <c r="T42" s="2"/>
      <c r="U42" s="2"/>
    </row>
    <row r="43" spans="1:21" x14ac:dyDescent="0.25">
      <c r="A43" s="2"/>
      <c r="B43" s="37">
        <f t="shared" si="0"/>
        <v>43</v>
      </c>
      <c r="C43" s="37">
        <f t="shared" si="1"/>
        <v>32</v>
      </c>
      <c r="D43" s="6" t="s">
        <v>0</v>
      </c>
      <c r="E43" s="26" t="s">
        <v>219</v>
      </c>
      <c r="F43" s="6" t="s">
        <v>0</v>
      </c>
      <c r="G43" s="26" t="s">
        <v>168</v>
      </c>
      <c r="H43" s="2"/>
      <c r="I43" s="2"/>
      <c r="J43" s="2"/>
      <c r="K43" s="2"/>
      <c r="L43" s="2"/>
      <c r="M43" s="2"/>
      <c r="N43" s="2"/>
      <c r="O43" s="2"/>
      <c r="P43" s="2"/>
      <c r="Q43" s="2"/>
      <c r="R43" s="2"/>
      <c r="S43" s="2"/>
      <c r="T43" s="2"/>
      <c r="U43" s="2"/>
    </row>
    <row r="44" spans="1:21" x14ac:dyDescent="0.25">
      <c r="A44" s="2"/>
      <c r="B44" s="37">
        <f t="shared" si="0"/>
        <v>44</v>
      </c>
      <c r="C44" s="37">
        <f t="shared" si="1"/>
        <v>33</v>
      </c>
      <c r="D44" s="6" t="s">
        <v>0</v>
      </c>
      <c r="E44" s="26" t="s">
        <v>220</v>
      </c>
      <c r="F44" s="6" t="s">
        <v>0</v>
      </c>
      <c r="G44" s="26" t="s">
        <v>23</v>
      </c>
      <c r="H44" s="2"/>
      <c r="I44" s="2"/>
      <c r="J44" s="2"/>
      <c r="K44" s="2"/>
      <c r="L44" s="2"/>
      <c r="M44" s="2"/>
      <c r="N44" s="2"/>
      <c r="O44" s="2"/>
      <c r="P44" s="2"/>
      <c r="Q44" s="2"/>
      <c r="R44" s="2"/>
      <c r="S44" s="2"/>
      <c r="T44" s="2"/>
      <c r="U44" s="2"/>
    </row>
    <row r="45" spans="1:21" x14ac:dyDescent="0.25">
      <c r="A45" s="2"/>
      <c r="B45" s="37">
        <f t="shared" si="0"/>
        <v>45</v>
      </c>
      <c r="C45" s="37">
        <f t="shared" si="1"/>
        <v>34</v>
      </c>
      <c r="D45" s="6" t="s">
        <v>0</v>
      </c>
      <c r="E45" s="26" t="s">
        <v>221</v>
      </c>
      <c r="F45" s="6" t="s">
        <v>0</v>
      </c>
      <c r="G45" s="26" t="s">
        <v>23</v>
      </c>
      <c r="H45" s="2"/>
      <c r="I45" s="2"/>
      <c r="J45" s="2"/>
      <c r="K45" s="2"/>
      <c r="L45" s="2"/>
      <c r="M45" s="2"/>
      <c r="N45" s="2"/>
      <c r="O45" s="2"/>
      <c r="P45" s="2"/>
      <c r="Q45" s="2"/>
      <c r="R45" s="2"/>
      <c r="S45" s="2"/>
      <c r="T45" s="2"/>
      <c r="U45" s="2"/>
    </row>
    <row r="46" spans="1:21" x14ac:dyDescent="0.25">
      <c r="A46" s="2"/>
      <c r="B46" s="37">
        <f t="shared" si="0"/>
        <v>46</v>
      </c>
      <c r="C46" s="37">
        <f t="shared" si="1"/>
        <v>35</v>
      </c>
      <c r="D46" s="6" t="s">
        <v>0</v>
      </c>
      <c r="E46" s="26" t="s">
        <v>222</v>
      </c>
      <c r="F46" s="6" t="s">
        <v>0</v>
      </c>
      <c r="G46" s="26" t="s">
        <v>23</v>
      </c>
      <c r="H46" s="2"/>
      <c r="I46" s="2"/>
      <c r="J46" s="2"/>
      <c r="K46" s="2"/>
      <c r="L46" s="2"/>
      <c r="M46" s="2"/>
      <c r="N46" s="2"/>
      <c r="O46" s="2"/>
      <c r="P46" s="2"/>
      <c r="Q46" s="2"/>
      <c r="R46" s="2"/>
      <c r="S46" s="2"/>
      <c r="T46" s="2"/>
      <c r="U46" s="2"/>
    </row>
    <row r="47" spans="1:21" x14ac:dyDescent="0.25">
      <c r="A47" s="2"/>
      <c r="B47" s="37">
        <f t="shared" si="0"/>
        <v>47</v>
      </c>
      <c r="C47" s="37">
        <f t="shared" si="1"/>
        <v>36</v>
      </c>
      <c r="D47" s="6" t="s">
        <v>0</v>
      </c>
      <c r="E47" s="26" t="s">
        <v>223</v>
      </c>
      <c r="F47" s="6" t="s">
        <v>0</v>
      </c>
      <c r="G47" s="26" t="s">
        <v>23</v>
      </c>
      <c r="H47" s="2"/>
      <c r="I47" s="2"/>
      <c r="J47" s="2"/>
      <c r="K47" s="2"/>
      <c r="L47" s="2"/>
      <c r="M47" s="2"/>
      <c r="N47" s="2"/>
      <c r="O47" s="2"/>
      <c r="P47" s="2"/>
      <c r="Q47" s="2"/>
      <c r="R47" s="2"/>
      <c r="S47" s="2"/>
      <c r="T47" s="2"/>
      <c r="U47" s="2"/>
    </row>
    <row r="48" spans="1:21" x14ac:dyDescent="0.25">
      <c r="A48" s="2"/>
      <c r="B48" s="37">
        <f t="shared" si="0"/>
        <v>48</v>
      </c>
      <c r="C48" s="37">
        <f t="shared" si="1"/>
        <v>37</v>
      </c>
      <c r="D48" s="6" t="s">
        <v>0</v>
      </c>
      <c r="E48" s="26" t="s">
        <v>227</v>
      </c>
      <c r="F48" s="6" t="s">
        <v>0</v>
      </c>
      <c r="G48" s="26" t="s">
        <v>23</v>
      </c>
      <c r="H48" s="2"/>
      <c r="I48" s="2"/>
      <c r="J48" s="2"/>
      <c r="K48" s="2"/>
      <c r="L48" s="2"/>
      <c r="M48" s="2"/>
      <c r="N48" s="2"/>
      <c r="O48" s="2"/>
      <c r="P48" s="2"/>
      <c r="Q48" s="2"/>
      <c r="R48" s="2"/>
      <c r="S48" s="2"/>
      <c r="T48" s="2"/>
      <c r="U48" s="2"/>
    </row>
    <row r="49" spans="1:21" x14ac:dyDescent="0.25">
      <c r="A49" s="2"/>
      <c r="B49" s="37">
        <f t="shared" si="0"/>
        <v>49</v>
      </c>
      <c r="C49" s="37">
        <f t="shared" si="1"/>
        <v>38</v>
      </c>
      <c r="D49" s="6" t="s">
        <v>0</v>
      </c>
      <c r="E49" s="26" t="s">
        <v>224</v>
      </c>
      <c r="F49" s="6" t="s">
        <v>0</v>
      </c>
      <c r="G49" s="26" t="s">
        <v>225</v>
      </c>
      <c r="H49" s="2"/>
      <c r="I49" s="2"/>
      <c r="J49" s="2"/>
      <c r="K49" s="2"/>
      <c r="L49" s="2"/>
      <c r="M49" s="2"/>
      <c r="N49" s="2"/>
      <c r="O49" s="2"/>
      <c r="P49" s="2"/>
      <c r="Q49" s="2"/>
      <c r="R49" s="2"/>
      <c r="S49" s="2"/>
      <c r="T49" s="2"/>
      <c r="U49" s="2"/>
    </row>
    <row r="50" spans="1:21" x14ac:dyDescent="0.25">
      <c r="A50" s="2"/>
      <c r="B50" s="37">
        <f t="shared" ref="B50:B107" si="2">ROW(A50)</f>
        <v>50</v>
      </c>
      <c r="C50" s="37">
        <f t="shared" si="1"/>
        <v>39</v>
      </c>
      <c r="D50" s="6" t="s">
        <v>0</v>
      </c>
      <c r="E50" s="26" t="s">
        <v>226</v>
      </c>
      <c r="F50" s="6" t="s">
        <v>0</v>
      </c>
      <c r="G50" s="26" t="s">
        <v>38</v>
      </c>
      <c r="H50" s="2"/>
      <c r="I50" s="2"/>
      <c r="J50" s="2"/>
      <c r="K50" s="2"/>
      <c r="L50" s="2"/>
      <c r="M50" s="2"/>
      <c r="N50" s="2"/>
      <c r="O50" s="2"/>
      <c r="P50" s="2"/>
      <c r="Q50" s="2"/>
      <c r="R50" s="2"/>
      <c r="S50" s="2"/>
      <c r="T50" s="2"/>
      <c r="U50" s="2"/>
    </row>
    <row r="51" spans="1:21" x14ac:dyDescent="0.25">
      <c r="A51" s="2"/>
      <c r="B51" s="37">
        <f t="shared" si="2"/>
        <v>51</v>
      </c>
      <c r="C51" s="37">
        <f t="shared" si="1"/>
        <v>40</v>
      </c>
      <c r="D51" s="6" t="s">
        <v>0</v>
      </c>
      <c r="E51" s="26" t="s">
        <v>228</v>
      </c>
      <c r="F51" s="6" t="s">
        <v>0</v>
      </c>
      <c r="G51" s="26" t="s">
        <v>168</v>
      </c>
      <c r="H51" s="2"/>
      <c r="I51" s="2"/>
      <c r="J51" s="2"/>
      <c r="K51" s="2"/>
      <c r="L51" s="2"/>
      <c r="M51" s="2"/>
      <c r="N51" s="2"/>
      <c r="O51" s="2"/>
      <c r="P51" s="2"/>
      <c r="Q51" s="2"/>
      <c r="R51" s="2"/>
      <c r="S51" s="2"/>
      <c r="T51" s="2"/>
      <c r="U51" s="2"/>
    </row>
    <row r="52" spans="1:21" x14ac:dyDescent="0.25">
      <c r="A52" s="2"/>
      <c r="B52" s="37">
        <f t="shared" si="2"/>
        <v>52</v>
      </c>
      <c r="C52" s="37">
        <f t="shared" si="1"/>
        <v>41</v>
      </c>
      <c r="D52" s="6" t="s">
        <v>0</v>
      </c>
      <c r="E52" s="26" t="s">
        <v>229</v>
      </c>
      <c r="F52" s="6" t="s">
        <v>0</v>
      </c>
      <c r="G52" s="26" t="s">
        <v>23</v>
      </c>
      <c r="H52" s="2"/>
      <c r="I52" s="2"/>
      <c r="J52" s="2"/>
      <c r="K52" s="2"/>
      <c r="L52" s="2"/>
      <c r="M52" s="2"/>
      <c r="N52" s="2"/>
      <c r="O52" s="2"/>
      <c r="P52" s="2"/>
      <c r="Q52" s="2"/>
      <c r="R52" s="2"/>
      <c r="S52" s="2"/>
      <c r="T52" s="2"/>
      <c r="U52" s="2"/>
    </row>
    <row r="53" spans="1:21" x14ac:dyDescent="0.25">
      <c r="A53" s="2"/>
      <c r="B53" s="37">
        <f t="shared" si="2"/>
        <v>53</v>
      </c>
      <c r="C53" s="37">
        <f t="shared" si="1"/>
        <v>42</v>
      </c>
      <c r="D53" s="6" t="s">
        <v>0</v>
      </c>
      <c r="E53" s="26" t="s">
        <v>230</v>
      </c>
      <c r="F53" s="6" t="s">
        <v>0</v>
      </c>
      <c r="G53" s="26" t="s">
        <v>23</v>
      </c>
      <c r="H53" s="2"/>
      <c r="I53" s="2"/>
      <c r="J53" s="2"/>
      <c r="K53" s="2"/>
      <c r="L53" s="2"/>
      <c r="M53" s="2"/>
      <c r="N53" s="2"/>
      <c r="O53" s="2"/>
      <c r="P53" s="2"/>
      <c r="Q53" s="2"/>
      <c r="R53" s="2"/>
      <c r="S53" s="2"/>
      <c r="T53" s="2"/>
      <c r="U53" s="2"/>
    </row>
    <row r="54" spans="1:21" x14ac:dyDescent="0.25">
      <c r="A54" s="2"/>
      <c r="B54" s="37">
        <f t="shared" si="2"/>
        <v>54</v>
      </c>
      <c r="C54" s="37">
        <f t="shared" si="1"/>
        <v>43</v>
      </c>
      <c r="D54" s="6" t="s">
        <v>0</v>
      </c>
      <c r="E54" s="26" t="s">
        <v>231</v>
      </c>
      <c r="F54" s="6" t="s">
        <v>0</v>
      </c>
      <c r="G54" s="26" t="s">
        <v>212</v>
      </c>
      <c r="H54" s="2"/>
      <c r="I54" s="2"/>
      <c r="J54" s="2"/>
      <c r="K54" s="2"/>
      <c r="L54" s="2"/>
      <c r="M54" s="2"/>
      <c r="N54" s="2"/>
      <c r="O54" s="2"/>
      <c r="P54" s="2"/>
      <c r="Q54" s="2"/>
      <c r="R54" s="2"/>
      <c r="S54" s="2"/>
      <c r="T54" s="2"/>
      <c r="U54" s="2"/>
    </row>
    <row r="55" spans="1:21" x14ac:dyDescent="0.25">
      <c r="A55" s="2"/>
      <c r="B55" s="37">
        <f t="shared" si="2"/>
        <v>55</v>
      </c>
      <c r="C55" s="37">
        <f t="shared" si="1"/>
        <v>44</v>
      </c>
      <c r="D55" s="6" t="s">
        <v>0</v>
      </c>
      <c r="E55" s="26" t="s">
        <v>232</v>
      </c>
      <c r="F55" s="6" t="s">
        <v>0</v>
      </c>
      <c r="G55" s="26" t="s">
        <v>23</v>
      </c>
      <c r="H55" s="2"/>
      <c r="I55" s="2"/>
      <c r="J55" s="2"/>
      <c r="K55" s="2"/>
      <c r="L55" s="2"/>
      <c r="M55" s="2"/>
      <c r="N55" s="2"/>
      <c r="O55" s="2"/>
      <c r="P55" s="2"/>
      <c r="Q55" s="2"/>
      <c r="R55" s="2"/>
      <c r="S55" s="2"/>
      <c r="T55" s="2"/>
      <c r="U55" s="2"/>
    </row>
    <row r="56" spans="1:21" x14ac:dyDescent="0.25">
      <c r="A56" s="2"/>
      <c r="B56" s="37">
        <f t="shared" si="2"/>
        <v>56</v>
      </c>
      <c r="C56" s="37">
        <f t="shared" si="1"/>
        <v>45</v>
      </c>
      <c r="D56" s="6" t="s">
        <v>0</v>
      </c>
      <c r="E56" s="26" t="s">
        <v>233</v>
      </c>
      <c r="F56" s="6" t="s">
        <v>0</v>
      </c>
      <c r="G56" s="26" t="s">
        <v>23</v>
      </c>
      <c r="H56" s="2"/>
      <c r="I56" s="2"/>
      <c r="J56" s="2"/>
      <c r="K56" s="2"/>
      <c r="L56" s="2"/>
      <c r="M56" s="2"/>
      <c r="N56" s="2"/>
      <c r="O56" s="2"/>
      <c r="P56" s="2"/>
      <c r="Q56" s="2"/>
      <c r="R56" s="2"/>
      <c r="S56" s="2"/>
      <c r="T56" s="2"/>
      <c r="U56" s="2"/>
    </row>
    <row r="57" spans="1:21" x14ac:dyDescent="0.25">
      <c r="A57" s="2"/>
      <c r="B57" s="37">
        <f t="shared" si="2"/>
        <v>57</v>
      </c>
      <c r="C57" s="37">
        <f t="shared" si="1"/>
        <v>46</v>
      </c>
      <c r="D57" s="6" t="s">
        <v>0</v>
      </c>
      <c r="E57" s="26" t="s">
        <v>234</v>
      </c>
      <c r="F57" s="6" t="s">
        <v>0</v>
      </c>
      <c r="G57" s="26" t="s">
        <v>23</v>
      </c>
      <c r="H57" s="2"/>
      <c r="I57" s="2"/>
      <c r="J57" s="2"/>
      <c r="K57" s="2"/>
      <c r="L57" s="2"/>
      <c r="M57" s="2"/>
      <c r="N57" s="2"/>
      <c r="O57" s="2"/>
      <c r="P57" s="2"/>
      <c r="Q57" s="2"/>
      <c r="R57" s="2"/>
      <c r="S57" s="2"/>
      <c r="T57" s="2"/>
      <c r="U57" s="2"/>
    </row>
    <row r="58" spans="1:21" x14ac:dyDescent="0.25">
      <c r="A58" s="2"/>
      <c r="B58" s="37">
        <f t="shared" si="2"/>
        <v>58</v>
      </c>
      <c r="C58" s="37">
        <f t="shared" si="1"/>
        <v>47</v>
      </c>
      <c r="D58" s="6" t="s">
        <v>0</v>
      </c>
      <c r="E58" s="26" t="s">
        <v>235</v>
      </c>
      <c r="F58" s="6" t="s">
        <v>0</v>
      </c>
      <c r="G58" s="26" t="s">
        <v>168</v>
      </c>
      <c r="H58" s="2"/>
      <c r="I58" s="2"/>
      <c r="J58" s="2"/>
      <c r="K58" s="2"/>
      <c r="L58" s="2"/>
      <c r="M58" s="2"/>
      <c r="N58" s="2"/>
      <c r="O58" s="2"/>
      <c r="P58" s="2"/>
      <c r="Q58" s="2"/>
      <c r="R58" s="2"/>
      <c r="S58" s="2"/>
      <c r="T58" s="2"/>
      <c r="U58" s="2"/>
    </row>
    <row r="59" spans="1:21" x14ac:dyDescent="0.25">
      <c r="A59" s="2"/>
      <c r="B59" s="37">
        <f t="shared" si="2"/>
        <v>59</v>
      </c>
      <c r="C59" s="37">
        <f t="shared" si="1"/>
        <v>48</v>
      </c>
      <c r="D59" s="6" t="s">
        <v>0</v>
      </c>
      <c r="E59" s="26" t="s">
        <v>236</v>
      </c>
      <c r="F59" s="6" t="s">
        <v>0</v>
      </c>
      <c r="G59" s="26" t="s">
        <v>23</v>
      </c>
      <c r="H59" s="2"/>
      <c r="I59" s="2"/>
      <c r="J59" s="2"/>
      <c r="K59" s="2"/>
      <c r="L59" s="2"/>
      <c r="M59" s="2"/>
      <c r="N59" s="2"/>
      <c r="O59" s="2"/>
      <c r="P59" s="2"/>
      <c r="Q59" s="2"/>
      <c r="R59" s="2"/>
      <c r="S59" s="2"/>
      <c r="T59" s="2"/>
      <c r="U59" s="2"/>
    </row>
    <row r="60" spans="1:21" x14ac:dyDescent="0.25">
      <c r="A60" s="2"/>
      <c r="B60" s="37">
        <f t="shared" si="2"/>
        <v>60</v>
      </c>
      <c r="C60" s="37">
        <f t="shared" si="1"/>
        <v>49</v>
      </c>
      <c r="D60" s="6" t="s">
        <v>0</v>
      </c>
      <c r="E60" s="26" t="s">
        <v>237</v>
      </c>
      <c r="F60" s="6" t="s">
        <v>0</v>
      </c>
      <c r="G60" s="26" t="s">
        <v>23</v>
      </c>
      <c r="H60" s="2"/>
      <c r="I60" s="2"/>
      <c r="J60" s="2"/>
      <c r="K60" s="2"/>
      <c r="L60" s="2"/>
      <c r="M60" s="2"/>
      <c r="N60" s="2"/>
      <c r="O60" s="2"/>
      <c r="P60" s="2"/>
      <c r="Q60" s="2"/>
      <c r="R60" s="2"/>
      <c r="S60" s="2"/>
      <c r="T60" s="2"/>
      <c r="U60" s="2"/>
    </row>
    <row r="61" spans="1:21" x14ac:dyDescent="0.25">
      <c r="A61" s="2"/>
      <c r="B61" s="37">
        <f t="shared" si="2"/>
        <v>61</v>
      </c>
      <c r="C61" s="37">
        <f t="shared" si="1"/>
        <v>50</v>
      </c>
      <c r="D61" s="6" t="s">
        <v>0</v>
      </c>
      <c r="E61" s="26" t="s">
        <v>239</v>
      </c>
      <c r="F61" s="6" t="s">
        <v>0</v>
      </c>
      <c r="G61" s="26" t="s">
        <v>168</v>
      </c>
      <c r="H61" s="2"/>
      <c r="I61" s="2"/>
      <c r="J61" s="2"/>
      <c r="K61" s="2"/>
      <c r="L61" s="2"/>
      <c r="M61" s="2"/>
      <c r="N61" s="2"/>
      <c r="O61" s="2"/>
      <c r="P61" s="2"/>
      <c r="Q61" s="2"/>
      <c r="R61" s="2"/>
      <c r="S61" s="2"/>
      <c r="T61" s="2"/>
      <c r="U61" s="2"/>
    </row>
    <row r="62" spans="1:21" x14ac:dyDescent="0.25">
      <c r="A62" s="2"/>
      <c r="B62" s="37">
        <f t="shared" si="2"/>
        <v>62</v>
      </c>
      <c r="C62" s="37">
        <f t="shared" si="1"/>
        <v>51</v>
      </c>
      <c r="D62" s="6" t="s">
        <v>0</v>
      </c>
      <c r="E62" s="26" t="s">
        <v>242</v>
      </c>
      <c r="F62" s="6" t="s">
        <v>0</v>
      </c>
      <c r="G62" s="26" t="s">
        <v>23</v>
      </c>
      <c r="H62" s="2"/>
      <c r="I62" s="2"/>
      <c r="J62" s="2"/>
      <c r="K62" s="2"/>
      <c r="L62" s="2"/>
      <c r="M62" s="2"/>
      <c r="N62" s="2"/>
      <c r="O62" s="2"/>
      <c r="P62" s="2"/>
      <c r="Q62" s="2"/>
      <c r="R62" s="2"/>
      <c r="S62" s="2"/>
      <c r="T62" s="2"/>
      <c r="U62" s="2"/>
    </row>
    <row r="63" spans="1:21" x14ac:dyDescent="0.25">
      <c r="A63" s="2"/>
      <c r="B63" s="37">
        <f t="shared" si="2"/>
        <v>63</v>
      </c>
      <c r="C63" s="37">
        <f t="shared" si="1"/>
        <v>52</v>
      </c>
      <c r="D63" s="6" t="s">
        <v>0</v>
      </c>
      <c r="E63" s="26" t="s">
        <v>240</v>
      </c>
      <c r="F63" s="6" t="s">
        <v>0</v>
      </c>
      <c r="G63" s="26" t="s">
        <v>168</v>
      </c>
      <c r="H63" s="2"/>
      <c r="I63" s="2"/>
      <c r="J63" s="2"/>
      <c r="K63" s="2"/>
      <c r="L63" s="2"/>
      <c r="M63" s="2"/>
      <c r="N63" s="2"/>
      <c r="O63" s="2"/>
      <c r="P63" s="2"/>
      <c r="Q63" s="2"/>
      <c r="R63" s="2"/>
      <c r="S63" s="2"/>
      <c r="T63" s="2"/>
      <c r="U63" s="2"/>
    </row>
    <row r="64" spans="1:21" x14ac:dyDescent="0.25">
      <c r="A64" s="2"/>
      <c r="B64" s="37">
        <f t="shared" si="2"/>
        <v>64</v>
      </c>
      <c r="C64" s="37">
        <f t="shared" si="1"/>
        <v>53</v>
      </c>
      <c r="D64" s="6" t="s">
        <v>0</v>
      </c>
      <c r="E64" s="26" t="s">
        <v>241</v>
      </c>
      <c r="F64" s="6" t="s">
        <v>0</v>
      </c>
      <c r="G64" s="26" t="s">
        <v>23</v>
      </c>
      <c r="H64" s="2"/>
      <c r="I64" s="2"/>
      <c r="J64" s="2"/>
      <c r="K64" s="2"/>
      <c r="L64" s="2"/>
      <c r="M64" s="2"/>
      <c r="N64" s="2"/>
      <c r="O64" s="2"/>
      <c r="P64" s="2"/>
      <c r="Q64" s="2"/>
      <c r="R64" s="2"/>
      <c r="S64" s="2"/>
      <c r="T64" s="2"/>
      <c r="U64" s="2"/>
    </row>
    <row r="65" spans="1:21" x14ac:dyDescent="0.25">
      <c r="A65" s="2"/>
      <c r="B65" s="37">
        <f t="shared" si="2"/>
        <v>65</v>
      </c>
      <c r="C65" s="37">
        <f t="shared" si="1"/>
        <v>54</v>
      </c>
      <c r="D65" s="6" t="s">
        <v>0</v>
      </c>
      <c r="E65" s="26" t="s">
        <v>245</v>
      </c>
      <c r="F65" s="6" t="s">
        <v>0</v>
      </c>
      <c r="G65" s="26" t="s">
        <v>168</v>
      </c>
      <c r="H65" s="2"/>
      <c r="I65" s="2"/>
      <c r="J65" s="2"/>
      <c r="K65" s="2"/>
      <c r="L65" s="2"/>
      <c r="M65" s="2"/>
      <c r="N65" s="2"/>
      <c r="O65" s="2"/>
      <c r="P65" s="2"/>
      <c r="Q65" s="2"/>
      <c r="R65" s="2"/>
      <c r="S65" s="2"/>
      <c r="T65" s="2"/>
      <c r="U65" s="2"/>
    </row>
    <row r="66" spans="1:21" x14ac:dyDescent="0.25">
      <c r="A66" s="2"/>
      <c r="B66" s="37">
        <f t="shared" si="2"/>
        <v>66</v>
      </c>
      <c r="C66" s="37">
        <f t="shared" si="1"/>
        <v>55</v>
      </c>
      <c r="D66" s="6" t="s">
        <v>0</v>
      </c>
      <c r="E66" s="26" t="s">
        <v>246</v>
      </c>
      <c r="F66" s="6" t="s">
        <v>0</v>
      </c>
      <c r="G66" s="26" t="s">
        <v>168</v>
      </c>
      <c r="H66" s="2"/>
      <c r="I66" s="2"/>
      <c r="J66" s="2"/>
      <c r="K66" s="2"/>
      <c r="L66" s="2"/>
      <c r="M66" s="2"/>
      <c r="N66" s="2"/>
      <c r="O66" s="2"/>
      <c r="P66" s="2"/>
      <c r="Q66" s="2"/>
      <c r="R66" s="2"/>
      <c r="S66" s="2"/>
      <c r="T66" s="2"/>
      <c r="U66" s="2"/>
    </row>
    <row r="67" spans="1:21" x14ac:dyDescent="0.25">
      <c r="A67" s="2"/>
      <c r="B67" s="37">
        <f t="shared" si="2"/>
        <v>67</v>
      </c>
      <c r="C67" s="37">
        <f t="shared" si="1"/>
        <v>56</v>
      </c>
      <c r="D67" s="6" t="s">
        <v>0</v>
      </c>
      <c r="E67" s="26" t="s">
        <v>247</v>
      </c>
      <c r="F67" s="6" t="s">
        <v>0</v>
      </c>
      <c r="G67" s="26" t="s">
        <v>168</v>
      </c>
      <c r="H67" s="2"/>
      <c r="I67" s="2"/>
      <c r="J67" s="2"/>
      <c r="K67" s="2"/>
      <c r="L67" s="2"/>
      <c r="M67" s="2"/>
      <c r="N67" s="2"/>
      <c r="O67" s="2"/>
      <c r="P67" s="2"/>
      <c r="Q67" s="2"/>
      <c r="R67" s="2"/>
      <c r="S67" s="2"/>
      <c r="T67" s="2"/>
      <c r="U67" s="2"/>
    </row>
    <row r="68" spans="1:21" x14ac:dyDescent="0.25">
      <c r="A68" s="2"/>
      <c r="B68" s="37">
        <f t="shared" si="2"/>
        <v>68</v>
      </c>
      <c r="C68" s="37">
        <f t="shared" si="1"/>
        <v>57</v>
      </c>
      <c r="D68" s="6" t="s">
        <v>0</v>
      </c>
      <c r="E68" s="26" t="s">
        <v>248</v>
      </c>
      <c r="F68" s="6" t="s">
        <v>0</v>
      </c>
      <c r="G68" s="26" t="s">
        <v>168</v>
      </c>
      <c r="H68" s="2"/>
      <c r="I68" s="2"/>
      <c r="J68" s="2"/>
      <c r="K68" s="2"/>
      <c r="L68" s="2"/>
      <c r="M68" s="2"/>
      <c r="N68" s="2"/>
      <c r="O68" s="2"/>
      <c r="P68" s="2"/>
      <c r="Q68" s="2"/>
      <c r="R68" s="2"/>
      <c r="S68" s="2"/>
      <c r="T68" s="2"/>
      <c r="U68" s="2"/>
    </row>
    <row r="69" spans="1:21" x14ac:dyDescent="0.25">
      <c r="A69" s="2"/>
      <c r="B69" s="37">
        <f t="shared" si="2"/>
        <v>69</v>
      </c>
      <c r="C69" s="37">
        <f t="shared" si="1"/>
        <v>58</v>
      </c>
      <c r="D69" s="6" t="s">
        <v>0</v>
      </c>
      <c r="E69" s="26" t="s">
        <v>249</v>
      </c>
      <c r="F69" s="6" t="s">
        <v>0</v>
      </c>
      <c r="G69" s="26" t="s">
        <v>168</v>
      </c>
      <c r="H69" s="2"/>
      <c r="I69" s="2"/>
      <c r="J69" s="2"/>
      <c r="K69" s="2"/>
      <c r="L69" s="2"/>
      <c r="M69" s="2"/>
      <c r="N69" s="2"/>
      <c r="O69" s="2"/>
      <c r="P69" s="2"/>
      <c r="Q69" s="2"/>
      <c r="R69" s="2"/>
      <c r="S69" s="2"/>
      <c r="T69" s="2"/>
      <c r="U69" s="2"/>
    </row>
    <row r="70" spans="1:21" x14ac:dyDescent="0.25">
      <c r="A70" s="2"/>
      <c r="B70" s="37">
        <f t="shared" si="2"/>
        <v>70</v>
      </c>
      <c r="C70" s="37">
        <f t="shared" si="1"/>
        <v>59</v>
      </c>
      <c r="D70" s="6" t="s">
        <v>0</v>
      </c>
      <c r="E70" s="26" t="s">
        <v>250</v>
      </c>
      <c r="F70" s="6" t="s">
        <v>0</v>
      </c>
      <c r="G70" s="26" t="s">
        <v>168</v>
      </c>
      <c r="H70" s="2"/>
      <c r="I70" s="2"/>
      <c r="J70" s="2"/>
      <c r="K70" s="2"/>
      <c r="L70" s="2"/>
      <c r="M70" s="2"/>
      <c r="N70" s="2"/>
      <c r="O70" s="2"/>
      <c r="P70" s="2"/>
      <c r="Q70" s="2"/>
      <c r="R70" s="2"/>
      <c r="S70" s="2"/>
      <c r="T70" s="2"/>
      <c r="U70" s="2"/>
    </row>
    <row r="71" spans="1:21" x14ac:dyDescent="0.25">
      <c r="A71" s="2"/>
      <c r="B71" s="37">
        <f t="shared" si="2"/>
        <v>71</v>
      </c>
      <c r="C71" s="37">
        <f t="shared" si="1"/>
        <v>60</v>
      </c>
      <c r="D71" s="6" t="s">
        <v>0</v>
      </c>
      <c r="E71" s="26" t="s">
        <v>251</v>
      </c>
      <c r="F71" s="6" t="s">
        <v>0</v>
      </c>
      <c r="G71" s="26" t="s">
        <v>168</v>
      </c>
      <c r="H71" s="2"/>
      <c r="I71" s="2"/>
      <c r="J71" s="2"/>
      <c r="K71" s="2"/>
      <c r="L71" s="2"/>
      <c r="M71" s="2"/>
      <c r="N71" s="2"/>
      <c r="O71" s="2"/>
      <c r="P71" s="2"/>
      <c r="Q71" s="2"/>
      <c r="R71" s="2"/>
      <c r="S71" s="2"/>
      <c r="T71" s="2"/>
      <c r="U71" s="2"/>
    </row>
    <row r="72" spans="1:21" x14ac:dyDescent="0.25">
      <c r="A72" s="2"/>
      <c r="B72" s="37">
        <f t="shared" si="2"/>
        <v>72</v>
      </c>
      <c r="C72" s="37">
        <f t="shared" si="1"/>
        <v>61</v>
      </c>
      <c r="D72" s="6" t="s">
        <v>0</v>
      </c>
      <c r="E72" s="26" t="s">
        <v>252</v>
      </c>
      <c r="F72" s="6" t="s">
        <v>0</v>
      </c>
      <c r="G72" s="26" t="s">
        <v>168</v>
      </c>
      <c r="H72" s="2"/>
      <c r="I72" s="2"/>
      <c r="J72" s="2"/>
      <c r="K72" s="2"/>
      <c r="L72" s="2"/>
      <c r="M72" s="2"/>
      <c r="N72" s="2"/>
      <c r="O72" s="2"/>
      <c r="P72" s="2"/>
      <c r="Q72" s="2"/>
      <c r="R72" s="2"/>
      <c r="S72" s="2"/>
      <c r="T72" s="2"/>
      <c r="U72" s="2"/>
    </row>
    <row r="73" spans="1:21" x14ac:dyDescent="0.25">
      <c r="A73" s="2"/>
      <c r="B73" s="37">
        <f t="shared" si="2"/>
        <v>73</v>
      </c>
      <c r="C73" s="37">
        <f t="shared" si="1"/>
        <v>62</v>
      </c>
      <c r="D73" s="6" t="s">
        <v>0</v>
      </c>
      <c r="E73" s="26" t="s">
        <v>253</v>
      </c>
      <c r="F73" s="6" t="s">
        <v>0</v>
      </c>
      <c r="G73" s="26" t="s">
        <v>168</v>
      </c>
      <c r="H73" s="2"/>
      <c r="I73" s="2"/>
      <c r="J73" s="2"/>
      <c r="K73" s="2"/>
      <c r="L73" s="2"/>
      <c r="M73" s="2"/>
      <c r="N73" s="2"/>
      <c r="O73" s="2"/>
      <c r="P73" s="2"/>
      <c r="Q73" s="2"/>
      <c r="R73" s="2"/>
      <c r="S73" s="2"/>
      <c r="T73" s="2"/>
      <c r="U73" s="2"/>
    </row>
    <row r="74" spans="1:21" x14ac:dyDescent="0.25">
      <c r="A74" s="2"/>
      <c r="B74" s="37">
        <f t="shared" si="2"/>
        <v>74</v>
      </c>
      <c r="C74" s="37">
        <f t="shared" si="1"/>
        <v>63</v>
      </c>
      <c r="D74" s="6" t="s">
        <v>0</v>
      </c>
      <c r="E74" s="26" t="s">
        <v>260</v>
      </c>
      <c r="F74" s="6" t="s">
        <v>0</v>
      </c>
      <c r="G74" s="26" t="s">
        <v>23</v>
      </c>
      <c r="H74" s="2"/>
      <c r="I74" s="2"/>
      <c r="J74" s="2"/>
      <c r="K74" s="2"/>
      <c r="L74" s="2"/>
      <c r="M74" s="2"/>
      <c r="N74" s="2"/>
      <c r="O74" s="2"/>
      <c r="P74" s="2"/>
      <c r="Q74" s="2"/>
      <c r="R74" s="2"/>
      <c r="S74" s="2"/>
      <c r="T74" s="2"/>
      <c r="U74" s="2"/>
    </row>
    <row r="75" spans="1:21" x14ac:dyDescent="0.25">
      <c r="A75" s="2"/>
      <c r="B75" s="37">
        <f t="shared" si="2"/>
        <v>75</v>
      </c>
      <c r="C75" s="37">
        <f t="shared" si="1"/>
        <v>64</v>
      </c>
      <c r="D75" s="6" t="s">
        <v>0</v>
      </c>
      <c r="E75" s="26" t="s">
        <v>243</v>
      </c>
      <c r="F75" s="6" t="s">
        <v>0</v>
      </c>
      <c r="G75" s="26" t="s">
        <v>23</v>
      </c>
      <c r="H75" s="2"/>
      <c r="I75" s="2"/>
      <c r="J75" s="2"/>
      <c r="K75" s="2"/>
      <c r="L75" s="2"/>
      <c r="M75" s="2"/>
      <c r="N75" s="2"/>
      <c r="O75" s="2"/>
      <c r="P75" s="2"/>
      <c r="Q75" s="2"/>
      <c r="R75" s="2"/>
      <c r="S75" s="2"/>
      <c r="T75" s="2"/>
      <c r="U75" s="2"/>
    </row>
    <row r="76" spans="1:21" x14ac:dyDescent="0.25">
      <c r="A76" s="2"/>
      <c r="B76" s="37">
        <f t="shared" si="2"/>
        <v>76</v>
      </c>
      <c r="C76" s="37">
        <f t="shared" si="1"/>
        <v>65</v>
      </c>
      <c r="D76" s="6" t="s">
        <v>0</v>
      </c>
      <c r="E76" s="26" t="s">
        <v>261</v>
      </c>
      <c r="F76" s="6" t="s">
        <v>0</v>
      </c>
      <c r="G76" s="26" t="s">
        <v>23</v>
      </c>
      <c r="H76" s="2"/>
      <c r="I76" s="2"/>
      <c r="J76" s="2"/>
      <c r="K76" s="2"/>
      <c r="L76" s="2"/>
      <c r="M76" s="2"/>
      <c r="N76" s="2"/>
      <c r="O76" s="2"/>
      <c r="P76" s="2"/>
      <c r="Q76" s="2"/>
      <c r="R76" s="2"/>
      <c r="S76" s="2"/>
      <c r="T76" s="2"/>
      <c r="U76" s="2"/>
    </row>
    <row r="77" spans="1:21" x14ac:dyDescent="0.25">
      <c r="A77" s="2"/>
      <c r="B77" s="37">
        <f t="shared" si="2"/>
        <v>77</v>
      </c>
      <c r="C77" s="37">
        <f t="shared" si="1"/>
        <v>66</v>
      </c>
      <c r="D77" s="6" t="s">
        <v>0</v>
      </c>
      <c r="E77" s="26" t="s">
        <v>262</v>
      </c>
      <c r="F77" s="6" t="s">
        <v>0</v>
      </c>
      <c r="G77" s="26" t="s">
        <v>23</v>
      </c>
      <c r="H77" s="2"/>
      <c r="I77" s="2"/>
      <c r="J77" s="2"/>
      <c r="K77" s="2"/>
      <c r="L77" s="2"/>
      <c r="M77" s="2"/>
      <c r="N77" s="2"/>
      <c r="O77" s="2"/>
      <c r="P77" s="2"/>
      <c r="Q77" s="2"/>
      <c r="R77" s="2"/>
      <c r="S77" s="2"/>
      <c r="T77" s="2"/>
      <c r="U77" s="2"/>
    </row>
    <row r="78" spans="1:21" x14ac:dyDescent="0.25">
      <c r="A78" s="2"/>
      <c r="B78" s="37">
        <f t="shared" si="2"/>
        <v>78</v>
      </c>
      <c r="C78" s="37">
        <f t="shared" ref="C78:C141" si="3">C77+1</f>
        <v>67</v>
      </c>
      <c r="D78" s="6" t="s">
        <v>0</v>
      </c>
      <c r="E78" s="26" t="s">
        <v>263</v>
      </c>
      <c r="F78" s="6" t="s">
        <v>0</v>
      </c>
      <c r="G78" s="26" t="s">
        <v>23</v>
      </c>
      <c r="H78" s="2"/>
      <c r="I78" s="2"/>
      <c r="J78" s="2"/>
      <c r="K78" s="2"/>
      <c r="L78" s="2"/>
      <c r="M78" s="2"/>
      <c r="N78" s="2"/>
      <c r="O78" s="2"/>
      <c r="P78" s="2"/>
      <c r="Q78" s="2"/>
      <c r="R78" s="2"/>
      <c r="S78" s="2"/>
      <c r="T78" s="2"/>
      <c r="U78" s="2"/>
    </row>
    <row r="79" spans="1:21" x14ac:dyDescent="0.25">
      <c r="A79" s="2"/>
      <c r="B79" s="37">
        <f t="shared" si="2"/>
        <v>79</v>
      </c>
      <c r="C79" s="37">
        <f t="shared" si="3"/>
        <v>68</v>
      </c>
      <c r="D79" s="6" t="s">
        <v>0</v>
      </c>
      <c r="E79" s="26" t="s">
        <v>264</v>
      </c>
      <c r="F79" s="6" t="s">
        <v>0</v>
      </c>
      <c r="G79" s="26" t="s">
        <v>23</v>
      </c>
      <c r="H79" s="2"/>
      <c r="I79" s="2"/>
      <c r="J79" s="2"/>
      <c r="K79" s="2"/>
      <c r="L79" s="2"/>
      <c r="M79" s="2"/>
      <c r="N79" s="2"/>
      <c r="O79" s="2"/>
      <c r="P79" s="2"/>
      <c r="Q79" s="2"/>
      <c r="R79" s="2"/>
      <c r="S79" s="2"/>
      <c r="T79" s="2"/>
      <c r="U79" s="2"/>
    </row>
    <row r="80" spans="1:21" x14ac:dyDescent="0.25">
      <c r="A80" s="2"/>
      <c r="B80" s="37">
        <f t="shared" si="2"/>
        <v>80</v>
      </c>
      <c r="C80" s="37">
        <f t="shared" si="3"/>
        <v>69</v>
      </c>
      <c r="D80" s="6" t="s">
        <v>0</v>
      </c>
      <c r="E80" s="26" t="s">
        <v>265</v>
      </c>
      <c r="F80" s="6" t="s">
        <v>0</v>
      </c>
      <c r="G80" s="26" t="s">
        <v>23</v>
      </c>
      <c r="H80" s="2"/>
      <c r="I80" s="2"/>
      <c r="J80" s="2"/>
      <c r="K80" s="2"/>
      <c r="L80" s="2"/>
      <c r="M80" s="2"/>
      <c r="N80" s="2"/>
      <c r="O80" s="2"/>
      <c r="P80" s="2"/>
      <c r="Q80" s="2"/>
      <c r="R80" s="2"/>
      <c r="S80" s="2"/>
      <c r="T80" s="2"/>
      <c r="U80" s="2"/>
    </row>
    <row r="81" spans="1:21" x14ac:dyDescent="0.25">
      <c r="A81" s="2"/>
      <c r="B81" s="37">
        <f t="shared" si="2"/>
        <v>81</v>
      </c>
      <c r="C81" s="37">
        <f t="shared" si="3"/>
        <v>70</v>
      </c>
      <c r="D81" s="6" t="s">
        <v>0</v>
      </c>
      <c r="E81" s="26" t="s">
        <v>266</v>
      </c>
      <c r="F81" s="6" t="s">
        <v>0</v>
      </c>
      <c r="G81" s="26" t="s">
        <v>23</v>
      </c>
      <c r="H81" s="2"/>
      <c r="I81" s="2"/>
      <c r="J81" s="2"/>
      <c r="K81" s="2"/>
      <c r="L81" s="2"/>
      <c r="M81" s="2"/>
      <c r="N81" s="2"/>
      <c r="O81" s="2"/>
      <c r="P81" s="2"/>
      <c r="Q81" s="2"/>
      <c r="R81" s="2"/>
      <c r="S81" s="2"/>
      <c r="T81" s="2"/>
      <c r="U81" s="2"/>
    </row>
    <row r="82" spans="1:21" x14ac:dyDescent="0.25">
      <c r="A82" s="2"/>
      <c r="B82" s="37">
        <f t="shared" si="2"/>
        <v>82</v>
      </c>
      <c r="C82" s="37">
        <f t="shared" si="3"/>
        <v>71</v>
      </c>
      <c r="D82" s="6" t="s">
        <v>0</v>
      </c>
      <c r="E82" s="26" t="s">
        <v>267</v>
      </c>
      <c r="F82" s="6" t="s">
        <v>0</v>
      </c>
      <c r="G82" s="26" t="s">
        <v>23</v>
      </c>
      <c r="H82" s="2"/>
      <c r="I82" s="2"/>
      <c r="J82" s="2"/>
      <c r="K82" s="2"/>
      <c r="L82" s="2"/>
      <c r="M82" s="2"/>
      <c r="N82" s="2"/>
      <c r="O82" s="2"/>
      <c r="P82" s="2"/>
      <c r="Q82" s="2"/>
      <c r="R82" s="2"/>
      <c r="S82" s="2"/>
      <c r="T82" s="2"/>
      <c r="U82" s="2"/>
    </row>
    <row r="83" spans="1:21" x14ac:dyDescent="0.25">
      <c r="A83" s="2"/>
      <c r="B83" s="37">
        <f t="shared" si="2"/>
        <v>83</v>
      </c>
      <c r="C83" s="37">
        <f t="shared" si="3"/>
        <v>72</v>
      </c>
      <c r="D83" s="6" t="s">
        <v>0</v>
      </c>
      <c r="E83" s="26" t="s">
        <v>268</v>
      </c>
      <c r="F83" s="6" t="s">
        <v>0</v>
      </c>
      <c r="G83" s="26" t="s">
        <v>23</v>
      </c>
      <c r="H83" s="2"/>
      <c r="I83" s="2"/>
      <c r="J83" s="2"/>
      <c r="K83" s="2"/>
      <c r="L83" s="2"/>
      <c r="M83" s="2"/>
      <c r="N83" s="2"/>
      <c r="O83" s="2"/>
      <c r="P83" s="2"/>
      <c r="Q83" s="2"/>
      <c r="R83" s="2"/>
      <c r="S83" s="2"/>
      <c r="T83" s="2"/>
      <c r="U83" s="2"/>
    </row>
    <row r="84" spans="1:21" x14ac:dyDescent="0.25">
      <c r="A84" s="2"/>
      <c r="B84" s="37">
        <f t="shared" si="2"/>
        <v>84</v>
      </c>
      <c r="C84" s="37">
        <f t="shared" si="3"/>
        <v>73</v>
      </c>
      <c r="D84" s="6" t="s">
        <v>0</v>
      </c>
      <c r="E84" s="26" t="s">
        <v>269</v>
      </c>
      <c r="F84" s="6" t="s">
        <v>0</v>
      </c>
      <c r="G84" s="26" t="s">
        <v>23</v>
      </c>
      <c r="H84" s="2"/>
      <c r="I84" s="2"/>
      <c r="J84" s="2"/>
      <c r="K84" s="2"/>
      <c r="L84" s="2"/>
      <c r="M84" s="2"/>
      <c r="N84" s="2"/>
      <c r="O84" s="2"/>
      <c r="P84" s="2"/>
      <c r="Q84" s="2"/>
      <c r="R84" s="2"/>
      <c r="S84" s="2"/>
      <c r="T84" s="2"/>
      <c r="U84" s="2"/>
    </row>
    <row r="85" spans="1:21" x14ac:dyDescent="0.25">
      <c r="A85" s="2"/>
      <c r="B85" s="37">
        <f t="shared" si="2"/>
        <v>85</v>
      </c>
      <c r="C85" s="37">
        <f t="shared" si="3"/>
        <v>74</v>
      </c>
      <c r="D85" s="6" t="s">
        <v>0</v>
      </c>
      <c r="E85" s="26" t="s">
        <v>270</v>
      </c>
      <c r="F85" s="6" t="s">
        <v>0</v>
      </c>
      <c r="G85" s="26" t="s">
        <v>23</v>
      </c>
      <c r="H85" s="2"/>
      <c r="I85" s="2"/>
      <c r="J85" s="2"/>
      <c r="K85" s="2"/>
      <c r="L85" s="2"/>
      <c r="M85" s="2"/>
      <c r="N85" s="2"/>
      <c r="O85" s="2"/>
      <c r="P85" s="2"/>
      <c r="Q85" s="2"/>
      <c r="R85" s="2"/>
      <c r="S85" s="2"/>
      <c r="T85" s="2"/>
      <c r="U85" s="2"/>
    </row>
    <row r="86" spans="1:21" x14ac:dyDescent="0.25">
      <c r="A86" s="2"/>
      <c r="B86" s="37">
        <f t="shared" si="2"/>
        <v>86</v>
      </c>
      <c r="C86" s="37">
        <f t="shared" si="3"/>
        <v>75</v>
      </c>
      <c r="D86" s="6" t="s">
        <v>0</v>
      </c>
      <c r="E86" s="26" t="s">
        <v>271</v>
      </c>
      <c r="F86" s="6" t="s">
        <v>0</v>
      </c>
      <c r="G86" s="26" t="s">
        <v>23</v>
      </c>
      <c r="H86" s="2"/>
      <c r="I86" s="2"/>
      <c r="J86" s="2"/>
      <c r="K86" s="2"/>
      <c r="L86" s="2"/>
      <c r="M86" s="2"/>
      <c r="N86" s="2"/>
      <c r="O86" s="2"/>
      <c r="P86" s="2"/>
      <c r="Q86" s="2"/>
      <c r="R86" s="2"/>
      <c r="S86" s="2"/>
      <c r="T86" s="2"/>
      <c r="U86" s="2"/>
    </row>
    <row r="87" spans="1:21" x14ac:dyDescent="0.25">
      <c r="A87" s="2"/>
      <c r="B87" s="37">
        <f t="shared" si="2"/>
        <v>87</v>
      </c>
      <c r="C87" s="37">
        <f t="shared" si="3"/>
        <v>76</v>
      </c>
      <c r="D87" s="6" t="s">
        <v>0</v>
      </c>
      <c r="E87" s="26" t="s">
        <v>272</v>
      </c>
      <c r="F87" s="6" t="s">
        <v>0</v>
      </c>
      <c r="G87" s="26" t="s">
        <v>23</v>
      </c>
      <c r="H87" s="2"/>
      <c r="I87" s="2"/>
      <c r="J87" s="2"/>
      <c r="K87" s="2"/>
      <c r="L87" s="2"/>
      <c r="M87" s="2"/>
      <c r="N87" s="2"/>
      <c r="O87" s="2"/>
      <c r="P87" s="2"/>
      <c r="Q87" s="2"/>
      <c r="R87" s="2"/>
      <c r="S87" s="2"/>
      <c r="T87" s="2"/>
      <c r="U87" s="2"/>
    </row>
    <row r="88" spans="1:21" x14ac:dyDescent="0.25">
      <c r="A88" s="2"/>
      <c r="B88" s="37">
        <f t="shared" si="2"/>
        <v>88</v>
      </c>
      <c r="C88" s="37">
        <f t="shared" si="3"/>
        <v>77</v>
      </c>
      <c r="D88" s="6" t="s">
        <v>0</v>
      </c>
      <c r="E88" s="26" t="s">
        <v>273</v>
      </c>
      <c r="F88" s="6" t="s">
        <v>0</v>
      </c>
      <c r="G88" s="26" t="s">
        <v>23</v>
      </c>
      <c r="H88" s="2"/>
      <c r="I88" s="2"/>
      <c r="J88" s="2"/>
      <c r="K88" s="2"/>
      <c r="L88" s="2"/>
      <c r="M88" s="2"/>
      <c r="N88" s="2"/>
      <c r="O88" s="2"/>
      <c r="P88" s="2"/>
      <c r="Q88" s="2"/>
      <c r="R88" s="2"/>
      <c r="S88" s="2"/>
      <c r="T88" s="2"/>
      <c r="U88" s="2"/>
    </row>
    <row r="89" spans="1:21" x14ac:dyDescent="0.25">
      <c r="A89" s="2"/>
      <c r="B89" s="37">
        <f t="shared" si="2"/>
        <v>89</v>
      </c>
      <c r="C89" s="37">
        <f t="shared" si="3"/>
        <v>78</v>
      </c>
      <c r="D89" s="6" t="s">
        <v>0</v>
      </c>
      <c r="E89" s="26" t="s">
        <v>276</v>
      </c>
      <c r="F89" s="6" t="s">
        <v>0</v>
      </c>
      <c r="G89" s="26" t="s">
        <v>23</v>
      </c>
      <c r="H89" s="2"/>
      <c r="I89" s="2"/>
      <c r="J89" s="2"/>
      <c r="K89" s="2"/>
      <c r="L89" s="2"/>
      <c r="M89" s="2"/>
      <c r="N89" s="2"/>
      <c r="O89" s="2"/>
      <c r="P89" s="2"/>
      <c r="Q89" s="2"/>
      <c r="R89" s="2"/>
      <c r="S89" s="2"/>
      <c r="T89" s="2"/>
      <c r="U89" s="2"/>
    </row>
    <row r="90" spans="1:21" x14ac:dyDescent="0.25">
      <c r="A90" s="2"/>
      <c r="B90" s="37">
        <f t="shared" si="2"/>
        <v>90</v>
      </c>
      <c r="C90" s="37">
        <f t="shared" si="3"/>
        <v>79</v>
      </c>
      <c r="D90" s="6" t="s">
        <v>0</v>
      </c>
      <c r="E90" s="26" t="s">
        <v>277</v>
      </c>
      <c r="F90" s="6" t="s">
        <v>0</v>
      </c>
      <c r="G90" s="26" t="s">
        <v>23</v>
      </c>
      <c r="H90" s="2"/>
      <c r="I90" s="2"/>
      <c r="J90" s="2"/>
      <c r="K90" s="2"/>
      <c r="L90" s="2"/>
      <c r="M90" s="2"/>
      <c r="N90" s="2"/>
      <c r="O90" s="2"/>
      <c r="P90" s="2"/>
      <c r="Q90" s="2"/>
      <c r="R90" s="2"/>
      <c r="S90" s="2"/>
      <c r="T90" s="2"/>
      <c r="U90" s="2"/>
    </row>
    <row r="91" spans="1:21" x14ac:dyDescent="0.25">
      <c r="A91" s="2"/>
      <c r="B91" s="37">
        <f t="shared" si="2"/>
        <v>91</v>
      </c>
      <c r="C91" s="37">
        <f t="shared" si="3"/>
        <v>80</v>
      </c>
      <c r="D91" s="6" t="s">
        <v>0</v>
      </c>
      <c r="E91" s="26" t="s">
        <v>342</v>
      </c>
      <c r="F91" s="6" t="s">
        <v>0</v>
      </c>
      <c r="G91" s="26" t="s">
        <v>23</v>
      </c>
      <c r="H91" s="2"/>
      <c r="I91" s="2"/>
      <c r="J91" s="2"/>
      <c r="K91" s="2"/>
      <c r="L91" s="2"/>
      <c r="M91" s="2"/>
      <c r="N91" s="2"/>
      <c r="O91" s="2"/>
      <c r="P91" s="2"/>
      <c r="Q91" s="2"/>
      <c r="R91" s="2"/>
      <c r="S91" s="2"/>
      <c r="T91" s="2"/>
      <c r="U91" s="2"/>
    </row>
    <row r="92" spans="1:21" x14ac:dyDescent="0.25">
      <c r="A92" s="2"/>
      <c r="B92" s="37">
        <f t="shared" si="2"/>
        <v>92</v>
      </c>
      <c r="C92" s="37">
        <f t="shared" si="3"/>
        <v>81</v>
      </c>
      <c r="D92" s="6" t="s">
        <v>0</v>
      </c>
      <c r="E92" s="26" t="s">
        <v>279</v>
      </c>
      <c r="F92" s="6" t="s">
        <v>0</v>
      </c>
      <c r="G92" s="26" t="s">
        <v>23</v>
      </c>
      <c r="H92" s="2"/>
      <c r="I92" s="2"/>
      <c r="J92" s="2"/>
      <c r="K92" s="2"/>
      <c r="L92" s="2"/>
      <c r="M92" s="2"/>
      <c r="N92" s="2"/>
      <c r="O92" s="2"/>
      <c r="P92" s="2"/>
      <c r="Q92" s="2"/>
      <c r="R92" s="2"/>
      <c r="S92" s="2"/>
      <c r="T92" s="2"/>
      <c r="U92" s="2"/>
    </row>
    <row r="93" spans="1:21" x14ac:dyDescent="0.25">
      <c r="A93" s="2"/>
      <c r="B93" s="37">
        <f t="shared" si="2"/>
        <v>93</v>
      </c>
      <c r="C93" s="37">
        <f t="shared" si="3"/>
        <v>82</v>
      </c>
      <c r="D93" s="6" t="s">
        <v>0</v>
      </c>
      <c r="E93" s="26" t="s">
        <v>280</v>
      </c>
      <c r="F93" s="6" t="s">
        <v>0</v>
      </c>
      <c r="G93" s="26" t="s">
        <v>23</v>
      </c>
      <c r="H93" s="2"/>
      <c r="I93" s="2"/>
      <c r="J93" s="2"/>
      <c r="K93" s="2"/>
      <c r="L93" s="2"/>
      <c r="M93" s="2"/>
      <c r="N93" s="2"/>
      <c r="O93" s="2"/>
      <c r="P93" s="2"/>
      <c r="Q93" s="2"/>
      <c r="R93" s="2"/>
      <c r="S93" s="2"/>
      <c r="T93" s="2"/>
      <c r="U93" s="2"/>
    </row>
    <row r="94" spans="1:21" x14ac:dyDescent="0.25">
      <c r="A94" s="2"/>
      <c r="B94" s="37">
        <f t="shared" si="2"/>
        <v>94</v>
      </c>
      <c r="C94" s="37">
        <f t="shared" si="3"/>
        <v>83</v>
      </c>
      <c r="D94" s="6" t="s">
        <v>0</v>
      </c>
      <c r="E94" s="26" t="s">
        <v>284</v>
      </c>
      <c r="F94" s="6" t="s">
        <v>0</v>
      </c>
      <c r="G94" s="26" t="s">
        <v>23</v>
      </c>
      <c r="H94" s="2"/>
      <c r="I94" s="2"/>
      <c r="J94" s="2"/>
      <c r="K94" s="2"/>
      <c r="L94" s="2"/>
      <c r="M94" s="2"/>
      <c r="N94" s="2"/>
      <c r="O94" s="2"/>
      <c r="P94" s="2"/>
      <c r="Q94" s="2"/>
      <c r="R94" s="2"/>
      <c r="S94" s="2"/>
      <c r="T94" s="2"/>
      <c r="U94" s="2"/>
    </row>
    <row r="95" spans="1:21" x14ac:dyDescent="0.25">
      <c r="A95" s="2"/>
      <c r="B95" s="37">
        <f t="shared" si="2"/>
        <v>95</v>
      </c>
      <c r="C95" s="37">
        <f t="shared" si="3"/>
        <v>84</v>
      </c>
      <c r="D95" s="6" t="s">
        <v>0</v>
      </c>
      <c r="E95" s="26" t="s">
        <v>281</v>
      </c>
      <c r="F95" s="6" t="s">
        <v>0</v>
      </c>
      <c r="G95" s="26" t="s">
        <v>23</v>
      </c>
      <c r="H95" s="2"/>
      <c r="I95" s="2"/>
      <c r="J95" s="2"/>
      <c r="K95" s="2"/>
      <c r="L95" s="2"/>
      <c r="M95" s="2"/>
      <c r="N95" s="2"/>
      <c r="O95" s="2"/>
      <c r="P95" s="2"/>
      <c r="Q95" s="2"/>
      <c r="R95" s="2"/>
      <c r="S95" s="2"/>
      <c r="T95" s="2"/>
      <c r="U95" s="2"/>
    </row>
    <row r="96" spans="1:21" x14ac:dyDescent="0.25">
      <c r="A96" s="2"/>
      <c r="B96" s="37">
        <f t="shared" si="2"/>
        <v>96</v>
      </c>
      <c r="C96" s="37">
        <f t="shared" si="3"/>
        <v>85</v>
      </c>
      <c r="D96" s="6" t="s">
        <v>0</v>
      </c>
      <c r="E96" s="26" t="s">
        <v>282</v>
      </c>
      <c r="F96" s="6" t="s">
        <v>0</v>
      </c>
      <c r="G96" s="26" t="s">
        <v>23</v>
      </c>
      <c r="H96" s="2"/>
      <c r="I96" s="2"/>
      <c r="J96" s="2"/>
      <c r="K96" s="2"/>
      <c r="L96" s="2"/>
      <c r="M96" s="2"/>
      <c r="N96" s="2"/>
      <c r="O96" s="2"/>
      <c r="P96" s="2"/>
      <c r="Q96" s="2"/>
      <c r="R96" s="2"/>
      <c r="S96" s="2"/>
      <c r="T96" s="2"/>
      <c r="U96" s="2"/>
    </row>
    <row r="97" spans="1:21" x14ac:dyDescent="0.25">
      <c r="A97" s="2"/>
      <c r="B97" s="37">
        <f t="shared" si="2"/>
        <v>97</v>
      </c>
      <c r="C97" s="37">
        <f t="shared" si="3"/>
        <v>86</v>
      </c>
      <c r="D97" s="6" t="s">
        <v>0</v>
      </c>
      <c r="E97" s="26" t="s">
        <v>283</v>
      </c>
      <c r="F97" s="6" t="s">
        <v>0</v>
      </c>
      <c r="G97" s="26" t="s">
        <v>23</v>
      </c>
      <c r="H97" s="2"/>
      <c r="I97" s="2"/>
      <c r="J97" s="2"/>
      <c r="K97" s="2"/>
      <c r="L97" s="2"/>
      <c r="M97" s="2"/>
      <c r="N97" s="2"/>
      <c r="O97" s="2"/>
      <c r="P97" s="2"/>
      <c r="Q97" s="2"/>
      <c r="R97" s="2"/>
      <c r="S97" s="2"/>
      <c r="T97" s="2"/>
      <c r="U97" s="2"/>
    </row>
    <row r="98" spans="1:21" x14ac:dyDescent="0.25">
      <c r="A98" s="2"/>
      <c r="B98" s="37">
        <f t="shared" si="2"/>
        <v>98</v>
      </c>
      <c r="C98" s="37">
        <f t="shared" si="3"/>
        <v>87</v>
      </c>
      <c r="D98" s="6" t="s">
        <v>0</v>
      </c>
      <c r="E98" s="26" t="s">
        <v>287</v>
      </c>
      <c r="F98" s="6" t="s">
        <v>0</v>
      </c>
      <c r="G98" s="26" t="s">
        <v>23</v>
      </c>
      <c r="H98" s="2"/>
      <c r="I98" s="2"/>
      <c r="J98" s="2"/>
      <c r="K98" s="2"/>
      <c r="L98" s="2"/>
      <c r="M98" s="2"/>
      <c r="N98" s="2"/>
      <c r="O98" s="2"/>
      <c r="P98" s="2"/>
      <c r="Q98" s="2"/>
      <c r="R98" s="2"/>
      <c r="S98" s="2"/>
      <c r="T98" s="2"/>
      <c r="U98" s="2"/>
    </row>
    <row r="99" spans="1:21" x14ac:dyDescent="0.25">
      <c r="A99" s="2"/>
      <c r="B99" s="37">
        <f t="shared" si="2"/>
        <v>99</v>
      </c>
      <c r="C99" s="37">
        <f t="shared" si="3"/>
        <v>88</v>
      </c>
      <c r="D99" s="6" t="s">
        <v>0</v>
      </c>
      <c r="E99" s="26" t="s">
        <v>288</v>
      </c>
      <c r="F99" s="6" t="s">
        <v>0</v>
      </c>
      <c r="G99" s="26" t="s">
        <v>168</v>
      </c>
      <c r="H99" s="2"/>
      <c r="I99" s="2"/>
      <c r="J99" s="2"/>
      <c r="K99" s="2"/>
      <c r="L99" s="2"/>
      <c r="M99" s="2"/>
      <c r="N99" s="2"/>
      <c r="O99" s="2"/>
      <c r="P99" s="2"/>
      <c r="Q99" s="2"/>
      <c r="R99" s="2"/>
      <c r="S99" s="2"/>
      <c r="T99" s="2"/>
      <c r="U99" s="2"/>
    </row>
    <row r="100" spans="1:21" x14ac:dyDescent="0.25">
      <c r="A100" s="2"/>
      <c r="B100" s="37">
        <f t="shared" si="2"/>
        <v>100</v>
      </c>
      <c r="C100" s="37">
        <f t="shared" si="3"/>
        <v>89</v>
      </c>
      <c r="D100" s="6" t="s">
        <v>0</v>
      </c>
      <c r="E100" s="26" t="s">
        <v>297</v>
      </c>
      <c r="F100" s="6" t="s">
        <v>0</v>
      </c>
      <c r="G100" s="26" t="s">
        <v>23</v>
      </c>
      <c r="H100" s="2"/>
      <c r="I100" s="2"/>
      <c r="J100" s="2"/>
      <c r="K100" s="2"/>
      <c r="L100" s="2"/>
      <c r="M100" s="2"/>
      <c r="N100" s="2"/>
      <c r="O100" s="2"/>
      <c r="P100" s="2"/>
      <c r="Q100" s="2"/>
      <c r="R100" s="2"/>
      <c r="S100" s="2"/>
      <c r="T100" s="2"/>
      <c r="U100" s="2"/>
    </row>
    <row r="101" spans="1:21" x14ac:dyDescent="0.25">
      <c r="A101" s="2"/>
      <c r="B101" s="37">
        <f t="shared" si="2"/>
        <v>101</v>
      </c>
      <c r="C101" s="37">
        <f t="shared" si="3"/>
        <v>90</v>
      </c>
      <c r="D101" s="6" t="s">
        <v>0</v>
      </c>
      <c r="E101" s="26" t="s">
        <v>298</v>
      </c>
      <c r="F101" s="6" t="s">
        <v>0</v>
      </c>
      <c r="G101" s="26" t="s">
        <v>23</v>
      </c>
      <c r="H101" s="2"/>
      <c r="I101" s="2"/>
      <c r="J101" s="2"/>
      <c r="K101" s="2"/>
      <c r="L101" s="2"/>
      <c r="M101" s="2"/>
      <c r="N101" s="2"/>
      <c r="O101" s="2"/>
      <c r="P101" s="2"/>
      <c r="Q101" s="2"/>
      <c r="R101" s="2"/>
      <c r="S101" s="2"/>
      <c r="T101" s="2"/>
      <c r="U101" s="2"/>
    </row>
    <row r="102" spans="1:21" x14ac:dyDescent="0.25">
      <c r="A102" s="2"/>
      <c r="B102" s="37">
        <f t="shared" si="2"/>
        <v>102</v>
      </c>
      <c r="C102" s="37">
        <f t="shared" si="3"/>
        <v>91</v>
      </c>
      <c r="D102" s="6" t="s">
        <v>0</v>
      </c>
      <c r="E102" s="26" t="s">
        <v>289</v>
      </c>
      <c r="F102" s="6" t="s">
        <v>0</v>
      </c>
      <c r="G102" s="26" t="s">
        <v>290</v>
      </c>
      <c r="H102" s="2"/>
      <c r="I102" s="2"/>
      <c r="J102" s="2"/>
      <c r="K102" s="2"/>
      <c r="L102" s="2"/>
      <c r="M102" s="2"/>
      <c r="N102" s="2"/>
      <c r="O102" s="2"/>
      <c r="P102" s="2"/>
      <c r="Q102" s="2"/>
      <c r="R102" s="2"/>
      <c r="S102" s="2"/>
      <c r="T102" s="2"/>
      <c r="U102" s="2"/>
    </row>
    <row r="103" spans="1:21" x14ac:dyDescent="0.25">
      <c r="A103" s="2"/>
      <c r="B103" s="37">
        <f t="shared" si="2"/>
        <v>103</v>
      </c>
      <c r="C103" s="37">
        <f t="shared" si="3"/>
        <v>92</v>
      </c>
      <c r="D103" s="6" t="s">
        <v>0</v>
      </c>
      <c r="E103" s="26" t="s">
        <v>291</v>
      </c>
      <c r="F103" s="6" t="s">
        <v>0</v>
      </c>
      <c r="G103" s="26" t="s">
        <v>168</v>
      </c>
      <c r="H103" s="2"/>
      <c r="I103" s="2"/>
      <c r="J103" s="2"/>
      <c r="K103" s="2"/>
      <c r="L103" s="2"/>
      <c r="M103" s="2"/>
      <c r="N103" s="2"/>
      <c r="O103" s="2"/>
      <c r="P103" s="2"/>
      <c r="Q103" s="2"/>
      <c r="R103" s="2"/>
      <c r="S103" s="2"/>
      <c r="T103" s="2"/>
      <c r="U103" s="2"/>
    </row>
    <row r="104" spans="1:21" x14ac:dyDescent="0.25">
      <c r="A104" s="2"/>
      <c r="B104" s="37">
        <f t="shared" si="2"/>
        <v>104</v>
      </c>
      <c r="C104" s="37">
        <f t="shared" si="3"/>
        <v>93</v>
      </c>
      <c r="D104" s="6" t="s">
        <v>0</v>
      </c>
      <c r="E104" s="26" t="s">
        <v>401</v>
      </c>
      <c r="F104" s="6" t="s">
        <v>0</v>
      </c>
      <c r="G104" s="26" t="s">
        <v>23</v>
      </c>
      <c r="H104" s="2"/>
      <c r="I104" s="2"/>
      <c r="J104" s="2"/>
      <c r="K104" s="2"/>
      <c r="L104" s="2"/>
      <c r="M104" s="2"/>
      <c r="N104" s="2"/>
      <c r="O104" s="2"/>
      <c r="P104" s="2"/>
      <c r="Q104" s="2"/>
      <c r="R104" s="2"/>
      <c r="S104" s="2"/>
      <c r="T104" s="2"/>
      <c r="U104" s="2"/>
    </row>
    <row r="105" spans="1:21" x14ac:dyDescent="0.25">
      <c r="A105" s="2"/>
      <c r="B105" s="37">
        <f t="shared" si="2"/>
        <v>105</v>
      </c>
      <c r="C105" s="37">
        <f t="shared" si="3"/>
        <v>94</v>
      </c>
      <c r="D105" s="6" t="s">
        <v>0</v>
      </c>
      <c r="E105" s="26" t="s">
        <v>404</v>
      </c>
      <c r="F105" s="6" t="s">
        <v>0</v>
      </c>
      <c r="G105" s="26" t="s">
        <v>292</v>
      </c>
      <c r="H105" s="2"/>
      <c r="I105" s="2"/>
      <c r="J105" s="2"/>
      <c r="K105" s="2"/>
      <c r="L105" s="2"/>
      <c r="M105" s="2"/>
      <c r="N105" s="2"/>
      <c r="O105" s="2"/>
      <c r="P105" s="2"/>
      <c r="Q105" s="2"/>
      <c r="R105" s="2"/>
      <c r="S105" s="2"/>
      <c r="T105" s="2"/>
      <c r="U105" s="2"/>
    </row>
    <row r="106" spans="1:21" x14ac:dyDescent="0.25">
      <c r="A106" s="2"/>
      <c r="B106" s="37">
        <f t="shared" si="2"/>
        <v>106</v>
      </c>
      <c r="C106" s="37">
        <f t="shared" si="3"/>
        <v>95</v>
      </c>
      <c r="D106" s="6" t="s">
        <v>0</v>
      </c>
      <c r="E106" s="26" t="s">
        <v>345</v>
      </c>
      <c r="F106" s="6" t="s">
        <v>0</v>
      </c>
      <c r="G106" s="26" t="s">
        <v>23</v>
      </c>
      <c r="H106" s="2"/>
      <c r="I106" s="2"/>
      <c r="J106" s="2"/>
      <c r="K106" s="2"/>
      <c r="L106" s="2"/>
      <c r="M106" s="2"/>
      <c r="N106" s="2"/>
      <c r="O106" s="2"/>
      <c r="P106" s="2"/>
      <c r="Q106" s="2"/>
      <c r="R106" s="2"/>
      <c r="S106" s="2"/>
      <c r="T106" s="2"/>
      <c r="U106" s="2"/>
    </row>
    <row r="107" spans="1:21" x14ac:dyDescent="0.25">
      <c r="A107" s="2"/>
      <c r="B107" s="37">
        <f t="shared" si="2"/>
        <v>107</v>
      </c>
      <c r="C107" s="37">
        <f t="shared" si="3"/>
        <v>96</v>
      </c>
      <c r="D107" s="6" t="s">
        <v>0</v>
      </c>
      <c r="E107" s="26" t="s">
        <v>346</v>
      </c>
      <c r="F107" s="6" t="s">
        <v>0</v>
      </c>
      <c r="G107" s="26" t="s">
        <v>168</v>
      </c>
      <c r="H107" s="2"/>
      <c r="I107" s="2"/>
      <c r="J107" s="2"/>
      <c r="K107" s="2"/>
      <c r="L107" s="2"/>
      <c r="M107" s="2"/>
      <c r="N107" s="2"/>
      <c r="O107" s="2"/>
      <c r="P107" s="2"/>
      <c r="Q107" s="2"/>
      <c r="R107" s="2"/>
      <c r="S107" s="2"/>
      <c r="T107" s="2"/>
      <c r="U107" s="2"/>
    </row>
    <row r="108" spans="1:21" x14ac:dyDescent="0.25">
      <c r="A108" s="2"/>
      <c r="B108" s="37">
        <f t="shared" ref="B108:B122" si="4">ROW(A108)</f>
        <v>108</v>
      </c>
      <c r="C108" s="37">
        <f t="shared" si="3"/>
        <v>97</v>
      </c>
      <c r="D108" s="6" t="s">
        <v>0</v>
      </c>
      <c r="E108" s="26" t="s">
        <v>347</v>
      </c>
      <c r="F108" s="6" t="s">
        <v>0</v>
      </c>
      <c r="G108" s="26" t="s">
        <v>23</v>
      </c>
      <c r="H108" s="2"/>
      <c r="I108" s="2"/>
      <c r="J108" s="2"/>
      <c r="K108" s="2"/>
      <c r="L108" s="2"/>
      <c r="M108" s="2"/>
      <c r="N108" s="2"/>
      <c r="O108" s="2"/>
      <c r="P108" s="2"/>
      <c r="Q108" s="2"/>
      <c r="R108" s="2"/>
      <c r="S108" s="2"/>
      <c r="T108" s="2"/>
      <c r="U108" s="2"/>
    </row>
    <row r="109" spans="1:21" x14ac:dyDescent="0.25">
      <c r="A109" s="2"/>
      <c r="B109" s="37">
        <f t="shared" si="4"/>
        <v>109</v>
      </c>
      <c r="C109" s="37">
        <f t="shared" si="3"/>
        <v>98</v>
      </c>
      <c r="D109" s="6" t="s">
        <v>0</v>
      </c>
      <c r="E109" s="26" t="s">
        <v>348</v>
      </c>
      <c r="F109" s="6" t="s">
        <v>0</v>
      </c>
      <c r="G109" s="26" t="s">
        <v>23</v>
      </c>
      <c r="H109" s="2"/>
      <c r="I109" s="2"/>
      <c r="J109" s="2"/>
      <c r="K109" s="2"/>
      <c r="L109" s="2"/>
      <c r="M109" s="2"/>
      <c r="N109" s="2"/>
      <c r="O109" s="2"/>
      <c r="P109" s="2"/>
      <c r="Q109" s="2"/>
      <c r="R109" s="2"/>
      <c r="S109" s="2"/>
      <c r="T109" s="2"/>
      <c r="U109" s="2"/>
    </row>
    <row r="110" spans="1:21" x14ac:dyDescent="0.25">
      <c r="A110" s="2"/>
      <c r="B110" s="37">
        <f t="shared" si="4"/>
        <v>110</v>
      </c>
      <c r="C110" s="37">
        <f t="shared" si="3"/>
        <v>99</v>
      </c>
      <c r="D110" s="6" t="s">
        <v>0</v>
      </c>
      <c r="E110" s="26" t="s">
        <v>349</v>
      </c>
      <c r="F110" s="6" t="s">
        <v>0</v>
      </c>
      <c r="G110" s="26" t="s">
        <v>23</v>
      </c>
      <c r="H110" s="2"/>
      <c r="I110" s="2"/>
      <c r="J110" s="2"/>
      <c r="K110" s="2"/>
      <c r="L110" s="2"/>
      <c r="M110" s="2"/>
      <c r="N110" s="2"/>
      <c r="O110" s="2"/>
      <c r="P110" s="2"/>
      <c r="Q110" s="2"/>
      <c r="R110" s="2"/>
      <c r="S110" s="2"/>
      <c r="T110" s="2"/>
      <c r="U110" s="2"/>
    </row>
    <row r="111" spans="1:21" x14ac:dyDescent="0.25">
      <c r="A111" s="2"/>
      <c r="B111" s="37">
        <f t="shared" si="4"/>
        <v>111</v>
      </c>
      <c r="C111" s="37">
        <f t="shared" si="3"/>
        <v>100</v>
      </c>
      <c r="D111" s="6" t="s">
        <v>0</v>
      </c>
      <c r="E111" s="26" t="s">
        <v>351</v>
      </c>
      <c r="F111" s="6" t="s">
        <v>0</v>
      </c>
      <c r="G111" s="26" t="s">
        <v>352</v>
      </c>
      <c r="H111" s="2"/>
      <c r="I111" s="2"/>
      <c r="J111" s="2"/>
      <c r="K111" s="2"/>
      <c r="L111" s="2"/>
      <c r="M111" s="2"/>
      <c r="N111" s="2"/>
      <c r="O111" s="2"/>
      <c r="P111" s="2"/>
      <c r="Q111" s="2"/>
      <c r="R111" s="2"/>
      <c r="S111" s="2"/>
      <c r="T111" s="2"/>
      <c r="U111" s="2"/>
    </row>
    <row r="112" spans="1:21" x14ac:dyDescent="0.25">
      <c r="A112" s="2"/>
      <c r="B112" s="37">
        <f t="shared" si="4"/>
        <v>112</v>
      </c>
      <c r="C112" s="37">
        <f t="shared" si="3"/>
        <v>101</v>
      </c>
      <c r="D112" s="6" t="s">
        <v>0</v>
      </c>
      <c r="E112" s="26" t="s">
        <v>353</v>
      </c>
      <c r="F112" s="6" t="s">
        <v>0</v>
      </c>
      <c r="G112" s="26" t="s">
        <v>352</v>
      </c>
      <c r="H112" s="2"/>
      <c r="I112" s="2"/>
      <c r="J112" s="2"/>
      <c r="K112" s="2"/>
      <c r="L112" s="2"/>
      <c r="M112" s="2"/>
      <c r="N112" s="2"/>
      <c r="O112" s="2"/>
      <c r="P112" s="2"/>
      <c r="Q112" s="2"/>
      <c r="R112" s="2"/>
      <c r="S112" s="2"/>
      <c r="T112" s="2"/>
      <c r="U112" s="2"/>
    </row>
    <row r="113" spans="1:21" x14ac:dyDescent="0.25">
      <c r="A113" s="2"/>
      <c r="B113" s="37">
        <f t="shared" si="4"/>
        <v>113</v>
      </c>
      <c r="C113" s="37">
        <f t="shared" si="3"/>
        <v>102</v>
      </c>
      <c r="D113" s="6" t="s">
        <v>0</v>
      </c>
      <c r="E113" s="26" t="s">
        <v>354</v>
      </c>
      <c r="F113" s="6" t="s">
        <v>0</v>
      </c>
      <c r="G113" s="26" t="s">
        <v>23</v>
      </c>
      <c r="H113" s="2"/>
      <c r="I113" s="2"/>
      <c r="J113" s="2"/>
      <c r="K113" s="2"/>
      <c r="L113" s="2"/>
      <c r="M113" s="2"/>
      <c r="N113" s="2"/>
      <c r="O113" s="2"/>
      <c r="P113" s="2"/>
      <c r="Q113" s="2"/>
      <c r="R113" s="2"/>
      <c r="S113" s="2"/>
      <c r="T113" s="2"/>
      <c r="U113" s="2"/>
    </row>
    <row r="114" spans="1:21" x14ac:dyDescent="0.25">
      <c r="A114" s="2"/>
      <c r="B114" s="37">
        <f t="shared" si="4"/>
        <v>114</v>
      </c>
      <c r="C114" s="37">
        <f t="shared" si="3"/>
        <v>103</v>
      </c>
      <c r="D114" s="6" t="s">
        <v>0</v>
      </c>
      <c r="E114" s="26" t="s">
        <v>355</v>
      </c>
      <c r="F114" s="6" t="s">
        <v>0</v>
      </c>
      <c r="G114" s="26" t="s">
        <v>23</v>
      </c>
      <c r="H114" s="2"/>
      <c r="I114" s="2"/>
      <c r="J114" s="2"/>
      <c r="K114" s="2"/>
      <c r="L114" s="2"/>
      <c r="M114" s="2"/>
      <c r="N114" s="2"/>
      <c r="O114" s="2"/>
      <c r="P114" s="2"/>
      <c r="Q114" s="2"/>
      <c r="R114" s="2"/>
      <c r="S114" s="2"/>
      <c r="T114" s="2"/>
      <c r="U114" s="2"/>
    </row>
    <row r="115" spans="1:21" x14ac:dyDescent="0.25">
      <c r="A115" s="2"/>
      <c r="B115" s="37">
        <f t="shared" si="4"/>
        <v>115</v>
      </c>
      <c r="C115" s="37">
        <f t="shared" si="3"/>
        <v>104</v>
      </c>
      <c r="D115" s="6" t="s">
        <v>0</v>
      </c>
      <c r="E115" s="26" t="s">
        <v>372</v>
      </c>
      <c r="F115" s="6" t="s">
        <v>0</v>
      </c>
      <c r="G115" s="26" t="s">
        <v>38</v>
      </c>
      <c r="H115" s="2"/>
      <c r="I115" s="2"/>
      <c r="J115" s="2"/>
      <c r="K115" s="2"/>
      <c r="L115" s="2"/>
      <c r="M115" s="2"/>
      <c r="N115" s="2"/>
      <c r="O115" s="2"/>
      <c r="P115" s="2"/>
      <c r="Q115" s="2"/>
      <c r="R115" s="2"/>
      <c r="S115" s="2"/>
      <c r="T115" s="2"/>
      <c r="U115" s="2"/>
    </row>
    <row r="116" spans="1:21" x14ac:dyDescent="0.25">
      <c r="A116" s="2"/>
      <c r="B116" s="37">
        <f t="shared" si="4"/>
        <v>116</v>
      </c>
      <c r="C116" s="37">
        <f t="shared" si="3"/>
        <v>105</v>
      </c>
      <c r="D116" s="6" t="s">
        <v>0</v>
      </c>
      <c r="E116" s="26" t="s">
        <v>358</v>
      </c>
      <c r="F116" s="6" t="s">
        <v>0</v>
      </c>
      <c r="G116" s="26" t="s">
        <v>38</v>
      </c>
      <c r="H116" s="2"/>
      <c r="I116" s="2"/>
      <c r="J116" s="2"/>
      <c r="K116" s="2"/>
      <c r="L116" s="2"/>
      <c r="M116" s="2"/>
      <c r="N116" s="2"/>
      <c r="O116" s="2"/>
      <c r="P116" s="2"/>
      <c r="Q116" s="2"/>
      <c r="R116" s="2"/>
      <c r="S116" s="2"/>
      <c r="T116" s="2"/>
      <c r="U116" s="2"/>
    </row>
    <row r="117" spans="1:21" x14ac:dyDescent="0.25">
      <c r="A117" s="2"/>
      <c r="B117" s="37">
        <f t="shared" si="4"/>
        <v>117</v>
      </c>
      <c r="C117" s="37">
        <f t="shared" si="3"/>
        <v>106</v>
      </c>
      <c r="D117" s="6" t="s">
        <v>0</v>
      </c>
      <c r="E117" s="26" t="s">
        <v>373</v>
      </c>
      <c r="F117" s="6" t="s">
        <v>0</v>
      </c>
      <c r="G117" s="26" t="s">
        <v>177</v>
      </c>
      <c r="H117" s="2"/>
      <c r="I117" s="2"/>
      <c r="J117" s="2"/>
      <c r="K117" s="2"/>
      <c r="L117" s="2"/>
      <c r="M117" s="2"/>
      <c r="N117" s="2"/>
      <c r="O117" s="2"/>
      <c r="P117" s="2"/>
      <c r="Q117" s="2"/>
      <c r="R117" s="2"/>
      <c r="S117" s="2"/>
      <c r="T117" s="2"/>
      <c r="U117" s="2"/>
    </row>
    <row r="118" spans="1:21" x14ac:dyDescent="0.25">
      <c r="A118" s="2"/>
      <c r="B118" s="37">
        <f t="shared" si="4"/>
        <v>118</v>
      </c>
      <c r="C118" s="37">
        <f t="shared" si="3"/>
        <v>107</v>
      </c>
      <c r="D118" s="6" t="s">
        <v>0</v>
      </c>
      <c r="E118" s="26" t="s">
        <v>359</v>
      </c>
      <c r="F118" s="6" t="s">
        <v>0</v>
      </c>
      <c r="G118" s="26" t="s">
        <v>23</v>
      </c>
      <c r="H118" s="2"/>
      <c r="I118" s="2"/>
      <c r="J118" s="2"/>
      <c r="K118" s="2"/>
      <c r="L118" s="2"/>
      <c r="M118" s="2"/>
      <c r="N118" s="2"/>
      <c r="O118" s="2"/>
      <c r="P118" s="2"/>
      <c r="Q118" s="2"/>
      <c r="R118" s="2"/>
      <c r="S118" s="2"/>
      <c r="T118" s="2"/>
      <c r="U118" s="2"/>
    </row>
    <row r="119" spans="1:21" x14ac:dyDescent="0.25">
      <c r="A119" s="2"/>
      <c r="B119" s="37">
        <f t="shared" si="4"/>
        <v>119</v>
      </c>
      <c r="C119" s="37">
        <f t="shared" si="3"/>
        <v>108</v>
      </c>
      <c r="D119" s="6" t="s">
        <v>0</v>
      </c>
      <c r="E119" s="26" t="s">
        <v>360</v>
      </c>
      <c r="F119" s="6" t="s">
        <v>0</v>
      </c>
      <c r="G119" s="26" t="s">
        <v>23</v>
      </c>
      <c r="H119" s="2"/>
      <c r="I119" s="2"/>
      <c r="J119" s="2"/>
      <c r="K119" s="2"/>
      <c r="L119" s="2"/>
      <c r="M119" s="2"/>
      <c r="N119" s="2"/>
      <c r="O119" s="2"/>
      <c r="P119" s="2"/>
      <c r="Q119" s="2"/>
      <c r="R119" s="2"/>
      <c r="S119" s="2"/>
      <c r="T119" s="2"/>
      <c r="U119" s="2"/>
    </row>
    <row r="120" spans="1:21" x14ac:dyDescent="0.25">
      <c r="A120" s="2"/>
      <c r="B120" s="37">
        <f t="shared" si="4"/>
        <v>120</v>
      </c>
      <c r="C120" s="37">
        <f t="shared" si="3"/>
        <v>109</v>
      </c>
      <c r="D120" s="6" t="s">
        <v>0</v>
      </c>
      <c r="E120" s="26" t="s">
        <v>374</v>
      </c>
      <c r="F120" s="6" t="s">
        <v>0</v>
      </c>
      <c r="G120" s="26" t="s">
        <v>168</v>
      </c>
      <c r="H120" s="2"/>
      <c r="I120" s="2"/>
      <c r="J120" s="2"/>
      <c r="K120" s="2"/>
      <c r="L120" s="2"/>
      <c r="M120" s="2"/>
      <c r="N120" s="2"/>
      <c r="O120" s="2"/>
      <c r="P120" s="2"/>
      <c r="Q120" s="2"/>
      <c r="R120" s="2"/>
      <c r="S120" s="2"/>
      <c r="T120" s="2"/>
      <c r="U120" s="2"/>
    </row>
    <row r="121" spans="1:21" x14ac:dyDescent="0.25">
      <c r="A121" s="2"/>
      <c r="B121" s="37">
        <f t="shared" si="4"/>
        <v>121</v>
      </c>
      <c r="C121" s="37">
        <f t="shared" si="3"/>
        <v>110</v>
      </c>
      <c r="D121" s="6" t="s">
        <v>0</v>
      </c>
      <c r="E121" s="26" t="s">
        <v>375</v>
      </c>
      <c r="F121" s="6" t="s">
        <v>0</v>
      </c>
      <c r="G121" s="26" t="s">
        <v>168</v>
      </c>
      <c r="H121" s="2"/>
      <c r="I121" s="2"/>
      <c r="J121" s="2"/>
      <c r="K121" s="2"/>
      <c r="L121" s="2"/>
      <c r="M121" s="2"/>
      <c r="N121" s="2"/>
      <c r="O121" s="2"/>
      <c r="P121" s="2"/>
      <c r="Q121" s="2"/>
      <c r="R121" s="2"/>
      <c r="S121" s="2"/>
      <c r="T121" s="2"/>
      <c r="U121" s="2"/>
    </row>
    <row r="122" spans="1:21" x14ac:dyDescent="0.25">
      <c r="A122" s="2"/>
      <c r="B122" s="37">
        <f t="shared" si="4"/>
        <v>122</v>
      </c>
      <c r="C122" s="37">
        <f t="shared" si="3"/>
        <v>111</v>
      </c>
      <c r="D122" s="6" t="s">
        <v>0</v>
      </c>
      <c r="E122" s="26" t="s">
        <v>378</v>
      </c>
      <c r="F122" s="6" t="s">
        <v>0</v>
      </c>
      <c r="G122" s="26" t="s">
        <v>212</v>
      </c>
      <c r="H122" s="2"/>
      <c r="I122" s="2"/>
      <c r="J122" s="2"/>
      <c r="K122" s="2"/>
      <c r="L122" s="2"/>
      <c r="M122" s="2"/>
      <c r="N122" s="2"/>
      <c r="O122" s="2"/>
      <c r="P122" s="2"/>
      <c r="Q122" s="2"/>
      <c r="R122" s="2"/>
      <c r="S122" s="2"/>
      <c r="T122" s="2"/>
      <c r="U122" s="2"/>
    </row>
    <row r="123" spans="1:21" x14ac:dyDescent="0.25">
      <c r="A123" s="2"/>
      <c r="B123" s="37">
        <f t="shared" ref="B123:B156" si="5">ROW(A123)</f>
        <v>123</v>
      </c>
      <c r="C123" s="37">
        <f t="shared" si="3"/>
        <v>112</v>
      </c>
      <c r="D123" s="6" t="s">
        <v>0</v>
      </c>
      <c r="E123" s="26" t="s">
        <v>379</v>
      </c>
      <c r="F123" s="6" t="s">
        <v>0</v>
      </c>
      <c r="G123" s="26" t="s">
        <v>23</v>
      </c>
      <c r="H123" s="2"/>
      <c r="I123" s="2"/>
      <c r="J123" s="2"/>
      <c r="K123" s="2"/>
      <c r="L123" s="2"/>
      <c r="M123" s="2"/>
      <c r="N123" s="2"/>
      <c r="O123" s="2"/>
      <c r="P123" s="2"/>
      <c r="Q123" s="2"/>
      <c r="R123" s="2"/>
      <c r="S123" s="2"/>
      <c r="T123" s="2"/>
      <c r="U123" s="2"/>
    </row>
    <row r="124" spans="1:21" x14ac:dyDescent="0.25">
      <c r="A124" s="2"/>
      <c r="B124" s="37">
        <f t="shared" si="5"/>
        <v>124</v>
      </c>
      <c r="C124" s="37">
        <f t="shared" si="3"/>
        <v>113</v>
      </c>
      <c r="D124" s="6" t="s">
        <v>0</v>
      </c>
      <c r="E124" s="26" t="s">
        <v>380</v>
      </c>
      <c r="F124" s="6" t="s">
        <v>0</v>
      </c>
      <c r="G124" s="26" t="s">
        <v>23</v>
      </c>
      <c r="H124" s="2"/>
      <c r="I124" s="2"/>
      <c r="J124" s="2"/>
      <c r="K124" s="2"/>
      <c r="L124" s="2"/>
      <c r="M124" s="2"/>
      <c r="N124" s="2"/>
      <c r="O124" s="2"/>
      <c r="P124" s="2"/>
      <c r="Q124" s="2"/>
      <c r="R124" s="2"/>
      <c r="S124" s="2"/>
      <c r="T124" s="2"/>
      <c r="U124" s="2"/>
    </row>
    <row r="125" spans="1:21" x14ac:dyDescent="0.25">
      <c r="A125" s="2"/>
      <c r="B125" s="37">
        <f t="shared" si="5"/>
        <v>125</v>
      </c>
      <c r="C125" s="37">
        <f t="shared" si="3"/>
        <v>114</v>
      </c>
      <c r="D125" s="6" t="s">
        <v>0</v>
      </c>
      <c r="E125" s="26" t="s">
        <v>381</v>
      </c>
      <c r="F125" s="6" t="s">
        <v>0</v>
      </c>
      <c r="G125" s="26" t="s">
        <v>212</v>
      </c>
      <c r="H125" s="2"/>
      <c r="I125" s="2"/>
      <c r="J125" s="2"/>
      <c r="K125" s="2"/>
      <c r="L125" s="2"/>
      <c r="M125" s="2"/>
      <c r="N125" s="2"/>
      <c r="O125" s="2"/>
      <c r="P125" s="2"/>
      <c r="Q125" s="2"/>
      <c r="R125" s="2"/>
      <c r="S125" s="2"/>
      <c r="T125" s="2"/>
      <c r="U125" s="2"/>
    </row>
    <row r="126" spans="1:21" x14ac:dyDescent="0.25">
      <c r="A126" s="2"/>
      <c r="B126" s="37">
        <f t="shared" si="5"/>
        <v>126</v>
      </c>
      <c r="C126" s="37">
        <f t="shared" si="3"/>
        <v>115</v>
      </c>
      <c r="D126" s="6" t="s">
        <v>0</v>
      </c>
      <c r="E126" s="26" t="s">
        <v>382</v>
      </c>
      <c r="F126" s="6" t="s">
        <v>0</v>
      </c>
      <c r="G126" s="26" t="s">
        <v>23</v>
      </c>
      <c r="H126" s="2"/>
      <c r="I126" s="2"/>
      <c r="J126" s="2"/>
      <c r="K126" s="2"/>
      <c r="L126" s="2"/>
      <c r="M126" s="2"/>
      <c r="N126" s="2"/>
      <c r="O126" s="2"/>
      <c r="P126" s="2"/>
      <c r="Q126" s="2"/>
      <c r="R126" s="2"/>
      <c r="S126" s="2"/>
      <c r="T126" s="2"/>
      <c r="U126" s="2"/>
    </row>
    <row r="127" spans="1:21" x14ac:dyDescent="0.25">
      <c r="A127" s="2"/>
      <c r="B127" s="37">
        <f t="shared" si="5"/>
        <v>127</v>
      </c>
      <c r="C127" s="37">
        <f t="shared" si="3"/>
        <v>116</v>
      </c>
      <c r="D127" s="6" t="s">
        <v>0</v>
      </c>
      <c r="E127" s="26" t="s">
        <v>383</v>
      </c>
      <c r="F127" s="6" t="s">
        <v>0</v>
      </c>
      <c r="G127" s="26" t="s">
        <v>212</v>
      </c>
      <c r="H127" s="2"/>
      <c r="I127" s="2"/>
      <c r="J127" s="2"/>
      <c r="K127" s="2"/>
      <c r="L127" s="2"/>
      <c r="M127" s="2"/>
      <c r="N127" s="2"/>
      <c r="O127" s="2"/>
      <c r="P127" s="2"/>
      <c r="Q127" s="2"/>
      <c r="R127" s="2"/>
      <c r="S127" s="2"/>
      <c r="T127" s="2"/>
      <c r="U127" s="2"/>
    </row>
    <row r="128" spans="1:21" x14ac:dyDescent="0.25">
      <c r="A128" s="2"/>
      <c r="B128" s="37">
        <f t="shared" si="5"/>
        <v>128</v>
      </c>
      <c r="C128" s="37">
        <f t="shared" si="3"/>
        <v>117</v>
      </c>
      <c r="D128" s="6" t="s">
        <v>0</v>
      </c>
      <c r="E128" s="26" t="s">
        <v>384</v>
      </c>
      <c r="F128" s="6" t="s">
        <v>0</v>
      </c>
      <c r="G128" s="26" t="s">
        <v>23</v>
      </c>
      <c r="H128" s="2"/>
      <c r="I128" s="2"/>
      <c r="J128" s="2"/>
      <c r="K128" s="2"/>
      <c r="L128" s="2"/>
      <c r="M128" s="2"/>
      <c r="N128" s="2"/>
      <c r="O128" s="2"/>
      <c r="P128" s="2"/>
      <c r="Q128" s="2"/>
      <c r="R128" s="2"/>
      <c r="S128" s="2"/>
      <c r="T128" s="2"/>
      <c r="U128" s="2"/>
    </row>
    <row r="129" spans="1:21" x14ac:dyDescent="0.25">
      <c r="A129" s="2"/>
      <c r="B129" s="37">
        <f t="shared" si="5"/>
        <v>129</v>
      </c>
      <c r="C129" s="37">
        <f t="shared" si="3"/>
        <v>118</v>
      </c>
      <c r="D129" s="6" t="s">
        <v>0</v>
      </c>
      <c r="E129" s="26" t="s">
        <v>398</v>
      </c>
      <c r="F129" s="6" t="s">
        <v>0</v>
      </c>
      <c r="G129" s="26" t="s">
        <v>212</v>
      </c>
      <c r="H129" s="2"/>
      <c r="I129" s="2"/>
      <c r="J129" s="2"/>
      <c r="K129" s="2"/>
      <c r="L129" s="2"/>
      <c r="M129" s="2"/>
      <c r="N129" s="2"/>
      <c r="O129" s="2"/>
      <c r="P129" s="2"/>
      <c r="Q129" s="2"/>
      <c r="R129" s="2"/>
      <c r="S129" s="2"/>
      <c r="T129" s="2"/>
      <c r="U129" s="2"/>
    </row>
    <row r="130" spans="1:21" x14ac:dyDescent="0.25">
      <c r="A130" s="2"/>
      <c r="B130" s="37">
        <f t="shared" si="5"/>
        <v>130</v>
      </c>
      <c r="C130" s="37">
        <f t="shared" si="3"/>
        <v>119</v>
      </c>
      <c r="D130" s="6" t="s">
        <v>0</v>
      </c>
      <c r="E130" s="26" t="s">
        <v>399</v>
      </c>
      <c r="F130" s="6" t="s">
        <v>0</v>
      </c>
      <c r="G130" s="26" t="s">
        <v>23</v>
      </c>
      <c r="H130" s="2"/>
      <c r="I130" s="2"/>
      <c r="J130" s="2"/>
      <c r="K130" s="2"/>
      <c r="L130" s="2"/>
      <c r="M130" s="2"/>
      <c r="N130" s="2"/>
      <c r="O130" s="2"/>
      <c r="P130" s="2"/>
      <c r="Q130" s="2"/>
      <c r="R130" s="2"/>
      <c r="S130" s="2"/>
      <c r="T130" s="2"/>
      <c r="U130" s="2"/>
    </row>
    <row r="131" spans="1:21" x14ac:dyDescent="0.25">
      <c r="A131" s="2"/>
      <c r="B131" s="37">
        <f t="shared" si="5"/>
        <v>131</v>
      </c>
      <c r="C131" s="37">
        <f t="shared" si="3"/>
        <v>120</v>
      </c>
      <c r="D131" s="6" t="s">
        <v>0</v>
      </c>
      <c r="E131" s="26" t="s">
        <v>386</v>
      </c>
      <c r="F131" s="6" t="s">
        <v>0</v>
      </c>
      <c r="G131" s="26" t="s">
        <v>212</v>
      </c>
      <c r="H131" s="2"/>
      <c r="I131" s="2"/>
      <c r="J131" s="2"/>
      <c r="K131" s="2"/>
      <c r="L131" s="2"/>
      <c r="M131" s="2"/>
      <c r="N131" s="2"/>
      <c r="O131" s="2"/>
      <c r="P131" s="2"/>
      <c r="Q131" s="2"/>
      <c r="R131" s="2"/>
      <c r="S131" s="2"/>
      <c r="T131" s="2"/>
      <c r="U131" s="2"/>
    </row>
    <row r="132" spans="1:21" x14ac:dyDescent="0.25">
      <c r="A132" s="2"/>
      <c r="B132" s="37">
        <f t="shared" si="5"/>
        <v>132</v>
      </c>
      <c r="C132" s="37">
        <f t="shared" si="3"/>
        <v>121</v>
      </c>
      <c r="D132" s="6" t="s">
        <v>0</v>
      </c>
      <c r="E132" s="26" t="s">
        <v>387</v>
      </c>
      <c r="F132" s="6" t="s">
        <v>0</v>
      </c>
      <c r="G132" s="26" t="s">
        <v>212</v>
      </c>
      <c r="H132" s="2"/>
      <c r="I132" s="2"/>
      <c r="J132" s="2"/>
      <c r="K132" s="2"/>
      <c r="L132" s="2"/>
      <c r="M132" s="2"/>
      <c r="N132" s="2"/>
      <c r="O132" s="2"/>
      <c r="P132" s="2"/>
      <c r="Q132" s="2"/>
      <c r="R132" s="2"/>
      <c r="S132" s="2"/>
      <c r="T132" s="2"/>
      <c r="U132" s="2"/>
    </row>
    <row r="133" spans="1:21" x14ac:dyDescent="0.25">
      <c r="A133" s="2"/>
      <c r="B133" s="37">
        <f t="shared" si="5"/>
        <v>133</v>
      </c>
      <c r="C133" s="37">
        <f t="shared" si="3"/>
        <v>122</v>
      </c>
      <c r="D133" s="6" t="s">
        <v>0</v>
      </c>
      <c r="E133" s="26" t="s">
        <v>388</v>
      </c>
      <c r="F133" s="6" t="s">
        <v>0</v>
      </c>
      <c r="G133" s="26" t="s">
        <v>212</v>
      </c>
      <c r="H133" s="2"/>
      <c r="I133" s="2"/>
      <c r="J133" s="2"/>
      <c r="K133" s="2"/>
      <c r="L133" s="2"/>
      <c r="M133" s="2"/>
      <c r="N133" s="2"/>
      <c r="O133" s="2"/>
      <c r="P133" s="2"/>
      <c r="Q133" s="2"/>
      <c r="R133" s="2"/>
      <c r="S133" s="2"/>
      <c r="T133" s="2"/>
      <c r="U133" s="2"/>
    </row>
    <row r="134" spans="1:21" x14ac:dyDescent="0.25">
      <c r="A134" s="2"/>
      <c r="B134" s="37">
        <f t="shared" si="5"/>
        <v>134</v>
      </c>
      <c r="C134" s="37">
        <f t="shared" si="3"/>
        <v>123</v>
      </c>
      <c r="D134" s="6" t="s">
        <v>0</v>
      </c>
      <c r="E134" s="26" t="s">
        <v>389</v>
      </c>
      <c r="F134" s="6" t="s">
        <v>0</v>
      </c>
      <c r="G134" s="26" t="s">
        <v>212</v>
      </c>
      <c r="H134" s="2"/>
      <c r="I134" s="2"/>
      <c r="J134" s="2"/>
      <c r="K134" s="2"/>
      <c r="L134" s="2"/>
      <c r="M134" s="2"/>
      <c r="N134" s="2"/>
      <c r="O134" s="2"/>
      <c r="P134" s="2"/>
      <c r="Q134" s="2"/>
      <c r="R134" s="2"/>
      <c r="S134" s="2"/>
      <c r="T134" s="2"/>
      <c r="U134" s="2"/>
    </row>
    <row r="135" spans="1:21" x14ac:dyDescent="0.25">
      <c r="A135" s="2"/>
      <c r="B135" s="37">
        <f t="shared" si="5"/>
        <v>135</v>
      </c>
      <c r="C135" s="37">
        <f t="shared" si="3"/>
        <v>124</v>
      </c>
      <c r="D135" s="6" t="s">
        <v>0</v>
      </c>
      <c r="E135" s="26" t="s">
        <v>390</v>
      </c>
      <c r="F135" s="6" t="s">
        <v>0</v>
      </c>
      <c r="G135" s="26" t="s">
        <v>212</v>
      </c>
      <c r="H135" s="2"/>
      <c r="I135" s="2"/>
      <c r="J135" s="2"/>
      <c r="K135" s="2"/>
      <c r="L135" s="2"/>
      <c r="M135" s="2"/>
      <c r="N135" s="2"/>
      <c r="O135" s="2"/>
      <c r="P135" s="2"/>
      <c r="Q135" s="2"/>
      <c r="R135" s="2"/>
      <c r="S135" s="2"/>
      <c r="T135" s="2"/>
      <c r="U135" s="2"/>
    </row>
    <row r="136" spans="1:21" x14ac:dyDescent="0.25">
      <c r="A136" s="2"/>
      <c r="B136" s="37">
        <f t="shared" si="5"/>
        <v>136</v>
      </c>
      <c r="C136" s="37">
        <f t="shared" si="3"/>
        <v>125</v>
      </c>
      <c r="D136" s="6" t="s">
        <v>0</v>
      </c>
      <c r="E136" s="26" t="s">
        <v>391</v>
      </c>
      <c r="F136" s="6" t="s">
        <v>0</v>
      </c>
      <c r="G136" s="26" t="s">
        <v>23</v>
      </c>
      <c r="H136" s="2"/>
      <c r="I136" s="2"/>
      <c r="J136" s="2"/>
      <c r="K136" s="2"/>
      <c r="L136" s="2"/>
      <c r="M136" s="2"/>
      <c r="N136" s="2"/>
      <c r="O136" s="2"/>
      <c r="P136" s="2"/>
      <c r="Q136" s="2"/>
      <c r="R136" s="2"/>
      <c r="S136" s="2"/>
      <c r="T136" s="2"/>
      <c r="U136" s="2"/>
    </row>
    <row r="137" spans="1:21" x14ac:dyDescent="0.25">
      <c r="A137" s="2"/>
      <c r="B137" s="37">
        <f t="shared" si="5"/>
        <v>137</v>
      </c>
      <c r="C137" s="37">
        <f t="shared" si="3"/>
        <v>126</v>
      </c>
      <c r="D137" s="6" t="s">
        <v>0</v>
      </c>
      <c r="E137" s="26" t="s">
        <v>392</v>
      </c>
      <c r="F137" s="6" t="s">
        <v>0</v>
      </c>
      <c r="G137" s="26" t="s">
        <v>23</v>
      </c>
      <c r="H137" s="2"/>
      <c r="I137" s="2"/>
      <c r="J137" s="2"/>
      <c r="K137" s="2"/>
      <c r="L137" s="2"/>
      <c r="M137" s="2"/>
      <c r="N137" s="2"/>
      <c r="O137" s="2"/>
      <c r="P137" s="2"/>
      <c r="Q137" s="2"/>
      <c r="R137" s="2"/>
      <c r="S137" s="2"/>
      <c r="T137" s="2"/>
      <c r="U137" s="2"/>
    </row>
    <row r="138" spans="1:21" x14ac:dyDescent="0.25">
      <c r="A138" s="2"/>
      <c r="B138" s="37">
        <f t="shared" si="5"/>
        <v>138</v>
      </c>
      <c r="C138" s="37">
        <f t="shared" si="3"/>
        <v>127</v>
      </c>
      <c r="D138" s="6" t="s">
        <v>0</v>
      </c>
      <c r="E138" s="26" t="s">
        <v>393</v>
      </c>
      <c r="F138" s="6" t="s">
        <v>0</v>
      </c>
      <c r="G138" s="26" t="s">
        <v>23</v>
      </c>
      <c r="H138" s="2"/>
      <c r="I138" s="2"/>
      <c r="J138" s="2"/>
      <c r="K138" s="2"/>
      <c r="L138" s="2"/>
      <c r="M138" s="2"/>
      <c r="N138" s="2"/>
      <c r="O138" s="2"/>
      <c r="P138" s="2"/>
      <c r="Q138" s="2"/>
      <c r="R138" s="2"/>
      <c r="S138" s="2"/>
      <c r="T138" s="2"/>
      <c r="U138" s="2"/>
    </row>
    <row r="139" spans="1:21" x14ac:dyDescent="0.25">
      <c r="A139" s="2"/>
      <c r="B139" s="37">
        <f t="shared" si="5"/>
        <v>139</v>
      </c>
      <c r="C139" s="37">
        <f t="shared" si="3"/>
        <v>128</v>
      </c>
      <c r="D139" s="6" t="s">
        <v>0</v>
      </c>
      <c r="E139" s="26" t="s">
        <v>394</v>
      </c>
      <c r="F139" s="6" t="s">
        <v>0</v>
      </c>
      <c r="G139" s="26" t="s">
        <v>23</v>
      </c>
      <c r="H139" s="2"/>
      <c r="I139" s="2"/>
      <c r="J139" s="2"/>
      <c r="K139" s="2"/>
      <c r="L139" s="2"/>
      <c r="M139" s="2"/>
      <c r="N139" s="2"/>
      <c r="O139" s="2"/>
      <c r="P139" s="2"/>
      <c r="Q139" s="2"/>
      <c r="R139" s="2"/>
      <c r="S139" s="2"/>
      <c r="T139" s="2"/>
      <c r="U139" s="2"/>
    </row>
    <row r="140" spans="1:21" x14ac:dyDescent="0.25">
      <c r="A140" s="2"/>
      <c r="B140" s="37">
        <f t="shared" si="5"/>
        <v>140</v>
      </c>
      <c r="C140" s="37">
        <f t="shared" si="3"/>
        <v>129</v>
      </c>
      <c r="D140" s="6" t="s">
        <v>0</v>
      </c>
      <c r="E140" s="26" t="s">
        <v>395</v>
      </c>
      <c r="F140" s="6" t="s">
        <v>0</v>
      </c>
      <c r="G140" s="26" t="s">
        <v>23</v>
      </c>
      <c r="H140" s="2"/>
      <c r="I140" s="2"/>
      <c r="J140" s="2"/>
      <c r="K140" s="2"/>
      <c r="L140" s="2"/>
      <c r="M140" s="2"/>
      <c r="N140" s="2"/>
      <c r="O140" s="2"/>
      <c r="P140" s="2"/>
      <c r="Q140" s="2"/>
      <c r="R140" s="2"/>
      <c r="S140" s="2"/>
      <c r="T140" s="2"/>
      <c r="U140" s="2"/>
    </row>
    <row r="141" spans="1:21" x14ac:dyDescent="0.25">
      <c r="A141" s="2"/>
      <c r="B141" s="37">
        <f t="shared" si="5"/>
        <v>141</v>
      </c>
      <c r="C141" s="37">
        <f t="shared" si="3"/>
        <v>130</v>
      </c>
      <c r="D141" s="6" t="s">
        <v>0</v>
      </c>
      <c r="E141" s="26" t="s">
        <v>402</v>
      </c>
      <c r="F141" s="6" t="s">
        <v>0</v>
      </c>
      <c r="G141" s="26" t="s">
        <v>23</v>
      </c>
      <c r="H141" s="2"/>
      <c r="I141" s="2"/>
      <c r="J141" s="2"/>
      <c r="K141" s="2"/>
      <c r="L141" s="2"/>
      <c r="M141" s="2"/>
      <c r="N141" s="2"/>
      <c r="O141" s="2"/>
      <c r="P141" s="2"/>
      <c r="Q141" s="2"/>
      <c r="R141" s="2"/>
      <c r="S141" s="2"/>
      <c r="T141" s="2"/>
      <c r="U141" s="2"/>
    </row>
    <row r="142" spans="1:21" x14ac:dyDescent="0.25">
      <c r="A142" s="2"/>
      <c r="B142" s="37">
        <f t="shared" si="5"/>
        <v>142</v>
      </c>
      <c r="C142" s="37">
        <f t="shared" ref="C142:C156" si="6">C141+1</f>
        <v>131</v>
      </c>
      <c r="D142" s="6" t="s">
        <v>0</v>
      </c>
      <c r="E142" s="26" t="s">
        <v>405</v>
      </c>
      <c r="F142" s="6" t="s">
        <v>0</v>
      </c>
      <c r="G142" s="26" t="s">
        <v>292</v>
      </c>
      <c r="H142" s="2"/>
      <c r="I142" s="2"/>
      <c r="J142" s="2"/>
      <c r="K142" s="2"/>
      <c r="L142" s="2"/>
      <c r="M142" s="2"/>
      <c r="N142" s="2"/>
      <c r="O142" s="2"/>
      <c r="P142" s="2"/>
      <c r="Q142" s="2"/>
      <c r="R142" s="2"/>
      <c r="S142" s="2"/>
      <c r="T142" s="2"/>
      <c r="U142" s="2"/>
    </row>
    <row r="143" spans="1:21" x14ac:dyDescent="0.25">
      <c r="A143" s="2"/>
      <c r="B143" s="37">
        <f t="shared" si="5"/>
        <v>143</v>
      </c>
      <c r="C143" s="37">
        <f t="shared" si="6"/>
        <v>132</v>
      </c>
      <c r="D143" s="6" t="s">
        <v>0</v>
      </c>
      <c r="E143" s="26" t="s">
        <v>406</v>
      </c>
      <c r="F143" s="6" t="s">
        <v>0</v>
      </c>
      <c r="G143" s="26" t="s">
        <v>292</v>
      </c>
      <c r="H143" s="2"/>
      <c r="I143" s="2"/>
      <c r="J143" s="2"/>
      <c r="K143" s="2"/>
      <c r="L143" s="2"/>
      <c r="M143" s="2"/>
      <c r="N143" s="2"/>
      <c r="O143" s="2"/>
      <c r="P143" s="2"/>
      <c r="Q143" s="2"/>
      <c r="R143" s="2"/>
      <c r="S143" s="2"/>
      <c r="T143" s="2"/>
      <c r="U143" s="2"/>
    </row>
    <row r="144" spans="1:21" x14ac:dyDescent="0.25">
      <c r="A144" s="2"/>
      <c r="B144" s="37">
        <f t="shared" si="5"/>
        <v>144</v>
      </c>
      <c r="C144" s="37">
        <f t="shared" si="6"/>
        <v>133</v>
      </c>
      <c r="D144" s="6" t="s">
        <v>0</v>
      </c>
      <c r="E144" s="26" t="s">
        <v>407</v>
      </c>
      <c r="F144" s="6" t="s">
        <v>0</v>
      </c>
      <c r="G144" s="26" t="s">
        <v>292</v>
      </c>
      <c r="H144" s="2"/>
      <c r="I144" s="2"/>
      <c r="J144" s="2"/>
      <c r="K144" s="2"/>
      <c r="L144" s="2"/>
      <c r="M144" s="2"/>
      <c r="N144" s="2"/>
      <c r="O144" s="2"/>
      <c r="P144" s="2"/>
      <c r="Q144" s="2"/>
      <c r="R144" s="2"/>
      <c r="S144" s="2"/>
      <c r="T144" s="2"/>
      <c r="U144" s="2"/>
    </row>
    <row r="145" spans="1:21" x14ac:dyDescent="0.25">
      <c r="A145" s="2"/>
      <c r="B145" s="37">
        <f t="shared" si="5"/>
        <v>145</v>
      </c>
      <c r="C145" s="37">
        <f t="shared" si="6"/>
        <v>134</v>
      </c>
      <c r="D145" s="6" t="s">
        <v>0</v>
      </c>
      <c r="E145" s="26"/>
      <c r="F145" s="6" t="s">
        <v>0</v>
      </c>
      <c r="G145" s="26"/>
      <c r="H145" s="2"/>
      <c r="I145" s="2"/>
      <c r="J145" s="2"/>
      <c r="K145" s="2"/>
      <c r="L145" s="2"/>
      <c r="M145" s="2"/>
      <c r="N145" s="2"/>
      <c r="O145" s="2"/>
      <c r="P145" s="2"/>
      <c r="Q145" s="2"/>
      <c r="R145" s="2"/>
      <c r="S145" s="2"/>
      <c r="T145" s="2"/>
      <c r="U145" s="2"/>
    </row>
    <row r="146" spans="1:21" x14ac:dyDescent="0.25">
      <c r="A146" s="2"/>
      <c r="B146" s="37">
        <f t="shared" si="5"/>
        <v>146</v>
      </c>
      <c r="C146" s="37">
        <f t="shared" si="6"/>
        <v>135</v>
      </c>
      <c r="D146" s="6" t="s">
        <v>0</v>
      </c>
      <c r="E146" s="26"/>
      <c r="F146" s="6" t="s">
        <v>0</v>
      </c>
      <c r="G146" s="26"/>
      <c r="H146" s="2"/>
      <c r="I146" s="2"/>
      <c r="J146" s="2"/>
      <c r="K146" s="2"/>
      <c r="L146" s="2"/>
      <c r="M146" s="2"/>
      <c r="N146" s="2"/>
      <c r="O146" s="2"/>
      <c r="P146" s="2"/>
      <c r="Q146" s="2"/>
      <c r="R146" s="2"/>
      <c r="S146" s="2"/>
      <c r="T146" s="2"/>
      <c r="U146" s="2"/>
    </row>
    <row r="147" spans="1:21" x14ac:dyDescent="0.25">
      <c r="A147" s="2"/>
      <c r="B147" s="37">
        <f t="shared" si="5"/>
        <v>147</v>
      </c>
      <c r="C147" s="37">
        <f t="shared" si="6"/>
        <v>136</v>
      </c>
      <c r="D147" s="6" t="s">
        <v>0</v>
      </c>
      <c r="E147" s="26"/>
      <c r="F147" s="6" t="s">
        <v>0</v>
      </c>
      <c r="G147" s="26"/>
      <c r="H147" s="2"/>
      <c r="I147" s="2"/>
      <c r="J147" s="2"/>
      <c r="K147" s="2"/>
      <c r="L147" s="2"/>
      <c r="M147" s="2"/>
      <c r="N147" s="2"/>
      <c r="O147" s="2"/>
      <c r="P147" s="2"/>
      <c r="Q147" s="2"/>
      <c r="R147" s="2"/>
      <c r="S147" s="2"/>
      <c r="T147" s="2"/>
      <c r="U147" s="2"/>
    </row>
    <row r="148" spans="1:21" x14ac:dyDescent="0.25">
      <c r="A148" s="2"/>
      <c r="B148" s="37">
        <f t="shared" si="5"/>
        <v>148</v>
      </c>
      <c r="C148" s="37">
        <f t="shared" si="6"/>
        <v>137</v>
      </c>
      <c r="D148" s="6" t="s">
        <v>0</v>
      </c>
      <c r="E148" s="26"/>
      <c r="F148" s="6" t="s">
        <v>0</v>
      </c>
      <c r="G148" s="26"/>
      <c r="H148" s="2"/>
      <c r="I148" s="2"/>
      <c r="J148" s="2"/>
      <c r="K148" s="2"/>
      <c r="L148" s="2"/>
      <c r="M148" s="2"/>
      <c r="N148" s="2"/>
      <c r="O148" s="2"/>
      <c r="P148" s="2"/>
      <c r="Q148" s="2"/>
      <c r="R148" s="2"/>
      <c r="S148" s="2"/>
      <c r="T148" s="2"/>
      <c r="U148" s="2"/>
    </row>
    <row r="149" spans="1:21" x14ac:dyDescent="0.25">
      <c r="A149" s="2"/>
      <c r="B149" s="37">
        <f t="shared" si="5"/>
        <v>149</v>
      </c>
      <c r="C149" s="37">
        <f t="shared" si="6"/>
        <v>138</v>
      </c>
      <c r="D149" s="6" t="s">
        <v>0</v>
      </c>
      <c r="E149" s="26"/>
      <c r="F149" s="6" t="s">
        <v>0</v>
      </c>
      <c r="G149" s="26"/>
      <c r="H149" s="2"/>
      <c r="I149" s="2"/>
      <c r="J149" s="2"/>
      <c r="K149" s="2"/>
      <c r="L149" s="2"/>
      <c r="M149" s="2"/>
      <c r="N149" s="2"/>
      <c r="O149" s="2"/>
      <c r="P149" s="2"/>
      <c r="Q149" s="2"/>
      <c r="R149" s="2"/>
      <c r="S149" s="2"/>
      <c r="T149" s="2"/>
      <c r="U149" s="2"/>
    </row>
    <row r="150" spans="1:21" x14ac:dyDescent="0.25">
      <c r="A150" s="2"/>
      <c r="B150" s="37">
        <f t="shared" si="5"/>
        <v>150</v>
      </c>
      <c r="C150" s="37">
        <f t="shared" si="6"/>
        <v>139</v>
      </c>
      <c r="D150" s="6" t="s">
        <v>0</v>
      </c>
      <c r="E150" s="26"/>
      <c r="F150" s="6" t="s">
        <v>0</v>
      </c>
      <c r="G150" s="26"/>
      <c r="H150" s="2"/>
      <c r="I150" s="2"/>
      <c r="J150" s="2"/>
      <c r="K150" s="2"/>
      <c r="L150" s="2"/>
      <c r="M150" s="2"/>
      <c r="N150" s="2"/>
      <c r="O150" s="2"/>
      <c r="P150" s="2"/>
      <c r="Q150" s="2"/>
      <c r="R150" s="2"/>
      <c r="S150" s="2"/>
      <c r="T150" s="2"/>
      <c r="U150" s="2"/>
    </row>
    <row r="151" spans="1:21" x14ac:dyDescent="0.25">
      <c r="A151" s="2"/>
      <c r="B151" s="37">
        <f t="shared" si="5"/>
        <v>151</v>
      </c>
      <c r="C151" s="37">
        <f t="shared" si="6"/>
        <v>140</v>
      </c>
      <c r="D151" s="6" t="s">
        <v>0</v>
      </c>
      <c r="E151" s="26"/>
      <c r="F151" s="6" t="s">
        <v>0</v>
      </c>
      <c r="G151" s="26"/>
      <c r="H151" s="2"/>
      <c r="I151" s="2"/>
      <c r="J151" s="2"/>
      <c r="K151" s="2"/>
      <c r="L151" s="2"/>
      <c r="M151" s="2"/>
      <c r="N151" s="2"/>
      <c r="O151" s="2"/>
      <c r="P151" s="2"/>
      <c r="Q151" s="2"/>
      <c r="R151" s="2"/>
      <c r="S151" s="2"/>
      <c r="T151" s="2"/>
      <c r="U151" s="2"/>
    </row>
    <row r="152" spans="1:21" x14ac:dyDescent="0.25">
      <c r="A152" s="2"/>
      <c r="B152" s="37">
        <f t="shared" si="5"/>
        <v>152</v>
      </c>
      <c r="C152" s="37">
        <f t="shared" si="6"/>
        <v>141</v>
      </c>
      <c r="D152" s="6" t="s">
        <v>0</v>
      </c>
      <c r="E152" s="26"/>
      <c r="F152" s="6" t="s">
        <v>0</v>
      </c>
      <c r="G152" s="26"/>
      <c r="H152" s="2"/>
      <c r="I152" s="2"/>
      <c r="J152" s="2"/>
      <c r="K152" s="2"/>
      <c r="L152" s="2"/>
      <c r="M152" s="2"/>
      <c r="N152" s="2"/>
      <c r="O152" s="2"/>
      <c r="P152" s="2"/>
      <c r="Q152" s="2"/>
      <c r="R152" s="2"/>
      <c r="S152" s="2"/>
      <c r="T152" s="2"/>
      <c r="U152" s="2"/>
    </row>
    <row r="153" spans="1:21" x14ac:dyDescent="0.25">
      <c r="A153" s="2"/>
      <c r="B153" s="37">
        <f t="shared" si="5"/>
        <v>153</v>
      </c>
      <c r="C153" s="37">
        <f t="shared" si="6"/>
        <v>142</v>
      </c>
      <c r="D153" s="6" t="s">
        <v>0</v>
      </c>
      <c r="E153" s="26"/>
      <c r="F153" s="6" t="s">
        <v>0</v>
      </c>
      <c r="G153" s="26"/>
      <c r="H153" s="2"/>
      <c r="I153" s="2"/>
      <c r="J153" s="2"/>
      <c r="K153" s="2"/>
      <c r="L153" s="2"/>
      <c r="M153" s="2"/>
      <c r="N153" s="2"/>
      <c r="O153" s="2"/>
      <c r="P153" s="2"/>
      <c r="Q153" s="2"/>
      <c r="R153" s="2"/>
      <c r="S153" s="2"/>
      <c r="T153" s="2"/>
      <c r="U153" s="2"/>
    </row>
    <row r="154" spans="1:21" x14ac:dyDescent="0.25">
      <c r="A154" s="2"/>
      <c r="B154" s="37">
        <f t="shared" si="5"/>
        <v>154</v>
      </c>
      <c r="C154" s="37">
        <f t="shared" si="6"/>
        <v>143</v>
      </c>
      <c r="D154" s="6" t="s">
        <v>0</v>
      </c>
      <c r="E154" s="26"/>
      <c r="F154" s="6" t="s">
        <v>0</v>
      </c>
      <c r="G154" s="26"/>
      <c r="H154" s="2"/>
      <c r="I154" s="2"/>
      <c r="J154" s="2"/>
      <c r="K154" s="2"/>
      <c r="L154" s="2"/>
      <c r="M154" s="2"/>
      <c r="N154" s="2"/>
      <c r="O154" s="2"/>
      <c r="P154" s="2"/>
      <c r="Q154" s="2"/>
      <c r="R154" s="2"/>
      <c r="S154" s="2"/>
      <c r="T154" s="2"/>
      <c r="U154" s="2"/>
    </row>
    <row r="155" spans="1:21" x14ac:dyDescent="0.25">
      <c r="A155" s="2"/>
      <c r="B155" s="37">
        <f t="shared" si="5"/>
        <v>155</v>
      </c>
      <c r="C155" s="37">
        <f t="shared" si="6"/>
        <v>144</v>
      </c>
      <c r="D155" s="6" t="s">
        <v>0</v>
      </c>
      <c r="E155" s="26"/>
      <c r="F155" s="6" t="s">
        <v>0</v>
      </c>
      <c r="G155" s="26"/>
      <c r="H155" s="2"/>
      <c r="I155" s="2"/>
      <c r="J155" s="2"/>
      <c r="K155" s="2"/>
      <c r="L155" s="2"/>
      <c r="M155" s="2"/>
      <c r="N155" s="2"/>
      <c r="O155" s="2"/>
      <c r="P155" s="2"/>
      <c r="Q155" s="2"/>
      <c r="R155" s="2"/>
      <c r="S155" s="2"/>
      <c r="T155" s="2"/>
      <c r="U155" s="2"/>
    </row>
    <row r="156" spans="1:21" x14ac:dyDescent="0.25">
      <c r="A156" s="2"/>
      <c r="B156" s="37">
        <f t="shared" si="5"/>
        <v>156</v>
      </c>
      <c r="C156" s="37">
        <f t="shared" si="6"/>
        <v>145</v>
      </c>
      <c r="D156" s="6" t="s">
        <v>0</v>
      </c>
      <c r="E156" s="26"/>
      <c r="F156" s="6" t="s">
        <v>0</v>
      </c>
      <c r="G156" s="26"/>
      <c r="H156" s="2"/>
      <c r="I156" s="2"/>
      <c r="J156" s="2"/>
      <c r="K156" s="2"/>
      <c r="L156" s="2"/>
      <c r="M156" s="2"/>
      <c r="N156" s="2"/>
      <c r="O156" s="2"/>
      <c r="P156" s="2"/>
      <c r="Q156" s="2"/>
      <c r="R156" s="2"/>
      <c r="S156" s="2"/>
      <c r="T156" s="2"/>
      <c r="U156" s="2"/>
    </row>
  </sheetData>
  <conditionalFormatting sqref="E8">
    <cfRule type="containsBlanks" dxfId="5702" priority="211">
      <formula>LEN(TRIM(E8))=0</formula>
    </cfRule>
  </conditionalFormatting>
  <conditionalFormatting sqref="E12">
    <cfRule type="containsBlanks" dxfId="5701" priority="210">
      <formula>LEN(TRIM(E12))=0</formula>
    </cfRule>
  </conditionalFormatting>
  <conditionalFormatting sqref="G12">
    <cfRule type="containsBlanks" dxfId="5700" priority="208">
      <formula>LEN(TRIM(G12))=0</formula>
    </cfRule>
  </conditionalFormatting>
  <conditionalFormatting sqref="G8">
    <cfRule type="containsBlanks" dxfId="5699" priority="209">
      <formula>LEN(TRIM(G8))=0</formula>
    </cfRule>
  </conditionalFormatting>
  <conditionalFormatting sqref="E13">
    <cfRule type="containsBlanks" dxfId="5698" priority="207">
      <formula>LEN(TRIM(E13))=0</formula>
    </cfRule>
  </conditionalFormatting>
  <conditionalFormatting sqref="G13">
    <cfRule type="containsBlanks" dxfId="5697" priority="206">
      <formula>LEN(TRIM(G13))=0</formula>
    </cfRule>
  </conditionalFormatting>
  <conditionalFormatting sqref="E14">
    <cfRule type="containsBlanks" dxfId="5696" priority="205">
      <formula>LEN(TRIM(E14))=0</formula>
    </cfRule>
  </conditionalFormatting>
  <conditionalFormatting sqref="G14">
    <cfRule type="containsBlanks" dxfId="5695" priority="204">
      <formula>LEN(TRIM(G14))=0</formula>
    </cfRule>
  </conditionalFormatting>
  <conditionalFormatting sqref="E15">
    <cfRule type="containsBlanks" dxfId="5694" priority="203">
      <formula>LEN(TRIM(E15))=0</formula>
    </cfRule>
  </conditionalFormatting>
  <conditionalFormatting sqref="G15">
    <cfRule type="containsBlanks" dxfId="5693" priority="202">
      <formula>LEN(TRIM(G15))=0</formula>
    </cfRule>
  </conditionalFormatting>
  <conditionalFormatting sqref="E16">
    <cfRule type="containsBlanks" dxfId="5692" priority="201">
      <formula>LEN(TRIM(E16))=0</formula>
    </cfRule>
  </conditionalFormatting>
  <conditionalFormatting sqref="G16">
    <cfRule type="containsBlanks" dxfId="5691" priority="200">
      <formula>LEN(TRIM(G16))=0</formula>
    </cfRule>
  </conditionalFormatting>
  <conditionalFormatting sqref="E17">
    <cfRule type="containsBlanks" dxfId="5690" priority="199">
      <formula>LEN(TRIM(E17))=0</formula>
    </cfRule>
  </conditionalFormatting>
  <conditionalFormatting sqref="G18">
    <cfRule type="containsBlanks" dxfId="5689" priority="195">
      <formula>LEN(TRIM(G18))=0</formula>
    </cfRule>
  </conditionalFormatting>
  <conditionalFormatting sqref="G17">
    <cfRule type="containsBlanks" dxfId="5688" priority="197">
      <formula>LEN(TRIM(G17))=0</formula>
    </cfRule>
  </conditionalFormatting>
  <conditionalFormatting sqref="E18">
    <cfRule type="containsBlanks" dxfId="5687" priority="196">
      <formula>LEN(TRIM(E18))=0</formula>
    </cfRule>
  </conditionalFormatting>
  <conditionalFormatting sqref="G19">
    <cfRule type="containsBlanks" dxfId="5686" priority="193">
      <formula>LEN(TRIM(G19))=0</formula>
    </cfRule>
  </conditionalFormatting>
  <conditionalFormatting sqref="E19">
    <cfRule type="containsBlanks" dxfId="5685" priority="194">
      <formula>LEN(TRIM(E19))=0</formula>
    </cfRule>
  </conditionalFormatting>
  <conditionalFormatting sqref="G20">
    <cfRule type="containsBlanks" dxfId="5684" priority="190">
      <formula>LEN(TRIM(G20))=0</formula>
    </cfRule>
  </conditionalFormatting>
  <conditionalFormatting sqref="E20">
    <cfRule type="containsBlanks" dxfId="5683" priority="192">
      <formula>LEN(TRIM(E20))=0</formula>
    </cfRule>
  </conditionalFormatting>
  <conditionalFormatting sqref="G21">
    <cfRule type="containsBlanks" dxfId="5682" priority="188">
      <formula>LEN(TRIM(G21))=0</formula>
    </cfRule>
  </conditionalFormatting>
  <conditionalFormatting sqref="G22">
    <cfRule type="containsBlanks" dxfId="5681" priority="186">
      <formula>LEN(TRIM(G22))=0</formula>
    </cfRule>
  </conditionalFormatting>
  <conditionalFormatting sqref="E21">
    <cfRule type="containsBlanks" dxfId="5680" priority="189">
      <formula>LEN(TRIM(E21))=0</formula>
    </cfRule>
  </conditionalFormatting>
  <conditionalFormatting sqref="G23">
    <cfRule type="containsBlanks" dxfId="5679" priority="184">
      <formula>LEN(TRIM(G23))=0</formula>
    </cfRule>
  </conditionalFormatting>
  <conditionalFormatting sqref="E22">
    <cfRule type="containsBlanks" dxfId="5678" priority="187">
      <formula>LEN(TRIM(E22))=0</formula>
    </cfRule>
  </conditionalFormatting>
  <conditionalFormatting sqref="G24">
    <cfRule type="containsBlanks" dxfId="5677" priority="181">
      <formula>LEN(TRIM(G24))=0</formula>
    </cfRule>
  </conditionalFormatting>
  <conditionalFormatting sqref="E23">
    <cfRule type="containsBlanks" dxfId="5676" priority="185">
      <formula>LEN(TRIM(E23))=0</formula>
    </cfRule>
  </conditionalFormatting>
  <conditionalFormatting sqref="E24">
    <cfRule type="containsBlanks" dxfId="5675" priority="183">
      <formula>LEN(TRIM(E24))=0</formula>
    </cfRule>
  </conditionalFormatting>
  <conditionalFormatting sqref="G25">
    <cfRule type="containsBlanks" dxfId="5674" priority="179">
      <formula>LEN(TRIM(G25))=0</formula>
    </cfRule>
  </conditionalFormatting>
  <conditionalFormatting sqref="E25">
    <cfRule type="containsBlanks" dxfId="5673" priority="180">
      <formula>LEN(TRIM(E25))=0</formula>
    </cfRule>
  </conditionalFormatting>
  <conditionalFormatting sqref="G26">
    <cfRule type="containsBlanks" dxfId="5672" priority="177">
      <formula>LEN(TRIM(G26))=0</formula>
    </cfRule>
  </conditionalFormatting>
  <conditionalFormatting sqref="E26">
    <cfRule type="containsBlanks" dxfId="5671" priority="178">
      <formula>LEN(TRIM(E26))=0</formula>
    </cfRule>
  </conditionalFormatting>
  <conditionalFormatting sqref="G27">
    <cfRule type="containsBlanks" dxfId="5670" priority="175">
      <formula>LEN(TRIM(G27))=0</formula>
    </cfRule>
  </conditionalFormatting>
  <conditionalFormatting sqref="E27">
    <cfRule type="containsBlanks" dxfId="5669" priority="176">
      <formula>LEN(TRIM(E27))=0</formula>
    </cfRule>
  </conditionalFormatting>
  <conditionalFormatting sqref="G28">
    <cfRule type="containsBlanks" dxfId="5668" priority="173">
      <formula>LEN(TRIM(G28))=0</formula>
    </cfRule>
  </conditionalFormatting>
  <conditionalFormatting sqref="E28">
    <cfRule type="containsBlanks" dxfId="5667" priority="174">
      <formula>LEN(TRIM(E28))=0</formula>
    </cfRule>
  </conditionalFormatting>
  <conditionalFormatting sqref="G29">
    <cfRule type="containsBlanks" dxfId="5666" priority="171">
      <formula>LEN(TRIM(G29))=0</formula>
    </cfRule>
  </conditionalFormatting>
  <conditionalFormatting sqref="E29">
    <cfRule type="containsBlanks" dxfId="5665" priority="172">
      <formula>LEN(TRIM(E29))=0</formula>
    </cfRule>
  </conditionalFormatting>
  <conditionalFormatting sqref="G30">
    <cfRule type="containsBlanks" dxfId="5664" priority="169">
      <formula>LEN(TRIM(G30))=0</formula>
    </cfRule>
  </conditionalFormatting>
  <conditionalFormatting sqref="G31">
    <cfRule type="containsBlanks" dxfId="5663" priority="167">
      <formula>LEN(TRIM(G31))=0</formula>
    </cfRule>
  </conditionalFormatting>
  <conditionalFormatting sqref="G32">
    <cfRule type="containsBlanks" dxfId="5662" priority="165">
      <formula>LEN(TRIM(G32))=0</formula>
    </cfRule>
  </conditionalFormatting>
  <conditionalFormatting sqref="E30">
    <cfRule type="containsBlanks" dxfId="5661" priority="170">
      <formula>LEN(TRIM(E30))=0</formula>
    </cfRule>
  </conditionalFormatting>
  <conditionalFormatting sqref="E31">
    <cfRule type="containsBlanks" dxfId="5660" priority="168">
      <formula>LEN(TRIM(E31))=0</formula>
    </cfRule>
  </conditionalFormatting>
  <conditionalFormatting sqref="E32">
    <cfRule type="containsBlanks" dxfId="5659" priority="166">
      <formula>LEN(TRIM(E32))=0</formula>
    </cfRule>
  </conditionalFormatting>
  <conditionalFormatting sqref="G33">
    <cfRule type="containsBlanks" dxfId="5658" priority="163">
      <formula>LEN(TRIM(G33))=0</formula>
    </cfRule>
  </conditionalFormatting>
  <conditionalFormatting sqref="G34">
    <cfRule type="containsBlanks" dxfId="5657" priority="161">
      <formula>LEN(TRIM(G34))=0</formula>
    </cfRule>
  </conditionalFormatting>
  <conditionalFormatting sqref="G36">
    <cfRule type="containsBlanks" dxfId="5656" priority="157">
      <formula>LEN(TRIM(G36))=0</formula>
    </cfRule>
  </conditionalFormatting>
  <conditionalFormatting sqref="E33">
    <cfRule type="containsBlanks" dxfId="5655" priority="164">
      <formula>LEN(TRIM(E33))=0</formula>
    </cfRule>
  </conditionalFormatting>
  <conditionalFormatting sqref="E34">
    <cfRule type="containsBlanks" dxfId="5654" priority="162">
      <formula>LEN(TRIM(E34))=0</formula>
    </cfRule>
  </conditionalFormatting>
  <conditionalFormatting sqref="G35">
    <cfRule type="containsBlanks" dxfId="5653" priority="159">
      <formula>LEN(TRIM(G35))=0</formula>
    </cfRule>
  </conditionalFormatting>
  <conditionalFormatting sqref="E35">
    <cfRule type="containsBlanks" dxfId="5652" priority="160">
      <formula>LEN(TRIM(E35))=0</formula>
    </cfRule>
  </conditionalFormatting>
  <conditionalFormatting sqref="E36">
    <cfRule type="containsBlanks" dxfId="5651" priority="158">
      <formula>LEN(TRIM(E36))=0</formula>
    </cfRule>
  </conditionalFormatting>
  <conditionalFormatting sqref="G37">
    <cfRule type="containsBlanks" dxfId="5650" priority="155">
      <formula>LEN(TRIM(G37))=0</formula>
    </cfRule>
  </conditionalFormatting>
  <conditionalFormatting sqref="G38">
    <cfRule type="containsBlanks" dxfId="5649" priority="153">
      <formula>LEN(TRIM(G38))=0</formula>
    </cfRule>
  </conditionalFormatting>
  <conditionalFormatting sqref="E37">
    <cfRule type="containsBlanks" dxfId="5648" priority="156">
      <formula>LEN(TRIM(E37))=0</formula>
    </cfRule>
  </conditionalFormatting>
  <conditionalFormatting sqref="E38">
    <cfRule type="containsBlanks" dxfId="5647" priority="154">
      <formula>LEN(TRIM(E38))=0</formula>
    </cfRule>
  </conditionalFormatting>
  <conditionalFormatting sqref="G39">
    <cfRule type="containsBlanks" dxfId="5646" priority="151">
      <formula>LEN(TRIM(G39))=0</formula>
    </cfRule>
  </conditionalFormatting>
  <conditionalFormatting sqref="G40">
    <cfRule type="containsBlanks" dxfId="5645" priority="149">
      <formula>LEN(TRIM(G40))=0</formula>
    </cfRule>
  </conditionalFormatting>
  <conditionalFormatting sqref="G41">
    <cfRule type="containsBlanks" dxfId="5644" priority="147">
      <formula>LEN(TRIM(G41))=0</formula>
    </cfRule>
  </conditionalFormatting>
  <conditionalFormatting sqref="E39">
    <cfRule type="containsBlanks" dxfId="5643" priority="152">
      <formula>LEN(TRIM(E39))=0</formula>
    </cfRule>
  </conditionalFormatting>
  <conditionalFormatting sqref="G42">
    <cfRule type="containsBlanks" dxfId="5642" priority="145">
      <formula>LEN(TRIM(G42))=0</formula>
    </cfRule>
  </conditionalFormatting>
  <conditionalFormatting sqref="G43">
    <cfRule type="containsBlanks" dxfId="5641" priority="143">
      <formula>LEN(TRIM(G43))=0</formula>
    </cfRule>
  </conditionalFormatting>
  <conditionalFormatting sqref="E40">
    <cfRule type="containsBlanks" dxfId="5640" priority="150">
      <formula>LEN(TRIM(E40))=0</formula>
    </cfRule>
  </conditionalFormatting>
  <conditionalFormatting sqref="E41">
    <cfRule type="containsBlanks" dxfId="5639" priority="148">
      <formula>LEN(TRIM(E41))=0</formula>
    </cfRule>
  </conditionalFormatting>
  <conditionalFormatting sqref="E42">
    <cfRule type="containsBlanks" dxfId="5638" priority="146">
      <formula>LEN(TRIM(E42))=0</formula>
    </cfRule>
  </conditionalFormatting>
  <conditionalFormatting sqref="E43">
    <cfRule type="containsBlanks" dxfId="5637" priority="144">
      <formula>LEN(TRIM(E43))=0</formula>
    </cfRule>
  </conditionalFormatting>
  <conditionalFormatting sqref="G44">
    <cfRule type="containsBlanks" dxfId="5636" priority="141">
      <formula>LEN(TRIM(G44))=0</formula>
    </cfRule>
  </conditionalFormatting>
  <conditionalFormatting sqref="E44">
    <cfRule type="containsBlanks" dxfId="5635" priority="142">
      <formula>LEN(TRIM(E44))=0</formula>
    </cfRule>
  </conditionalFormatting>
  <conditionalFormatting sqref="G45">
    <cfRule type="containsBlanks" dxfId="5634" priority="139">
      <formula>LEN(TRIM(G45))=0</formula>
    </cfRule>
  </conditionalFormatting>
  <conditionalFormatting sqref="E45">
    <cfRule type="containsBlanks" dxfId="5633" priority="140">
      <formula>LEN(TRIM(E45))=0</formula>
    </cfRule>
  </conditionalFormatting>
  <conditionalFormatting sqref="G46">
    <cfRule type="containsBlanks" dxfId="5632" priority="137">
      <formula>LEN(TRIM(G46))=0</formula>
    </cfRule>
  </conditionalFormatting>
  <conditionalFormatting sqref="E46">
    <cfRule type="containsBlanks" dxfId="5631" priority="138">
      <formula>LEN(TRIM(E46))=0</formula>
    </cfRule>
  </conditionalFormatting>
  <conditionalFormatting sqref="G47">
    <cfRule type="containsBlanks" dxfId="5630" priority="135">
      <formula>LEN(TRIM(G47))=0</formula>
    </cfRule>
  </conditionalFormatting>
  <conditionalFormatting sqref="E47">
    <cfRule type="containsBlanks" dxfId="5629" priority="136">
      <formula>LEN(TRIM(E47))=0</formula>
    </cfRule>
  </conditionalFormatting>
  <conditionalFormatting sqref="G48">
    <cfRule type="containsBlanks" dxfId="5628" priority="133">
      <formula>LEN(TRIM(G48))=0</formula>
    </cfRule>
  </conditionalFormatting>
  <conditionalFormatting sqref="E48">
    <cfRule type="containsBlanks" dxfId="5627" priority="134">
      <formula>LEN(TRIM(E48))=0</formula>
    </cfRule>
  </conditionalFormatting>
  <conditionalFormatting sqref="G49">
    <cfRule type="containsBlanks" dxfId="5626" priority="131">
      <formula>LEN(TRIM(G49))=0</formula>
    </cfRule>
  </conditionalFormatting>
  <conditionalFormatting sqref="E49">
    <cfRule type="containsBlanks" dxfId="5625" priority="132">
      <formula>LEN(TRIM(E49))=0</formula>
    </cfRule>
  </conditionalFormatting>
  <conditionalFormatting sqref="G50">
    <cfRule type="containsBlanks" dxfId="5624" priority="129">
      <formula>LEN(TRIM(G50))=0</formula>
    </cfRule>
  </conditionalFormatting>
  <conditionalFormatting sqref="E50">
    <cfRule type="containsBlanks" dxfId="5623" priority="130">
      <formula>LEN(TRIM(E50))=0</formula>
    </cfRule>
  </conditionalFormatting>
  <conditionalFormatting sqref="G51">
    <cfRule type="containsBlanks" dxfId="5622" priority="127">
      <formula>LEN(TRIM(G51))=0</formula>
    </cfRule>
  </conditionalFormatting>
  <conditionalFormatting sqref="E51">
    <cfRule type="containsBlanks" dxfId="5621" priority="128">
      <formula>LEN(TRIM(E51))=0</formula>
    </cfRule>
  </conditionalFormatting>
  <conditionalFormatting sqref="G52">
    <cfRule type="containsBlanks" dxfId="5620" priority="125">
      <formula>LEN(TRIM(G52))=0</formula>
    </cfRule>
  </conditionalFormatting>
  <conditionalFormatting sqref="E52">
    <cfRule type="containsBlanks" dxfId="5619" priority="126">
      <formula>LEN(TRIM(E52))=0</formula>
    </cfRule>
  </conditionalFormatting>
  <conditionalFormatting sqref="G53">
    <cfRule type="containsBlanks" dxfId="5618" priority="123">
      <formula>LEN(TRIM(G53))=0</formula>
    </cfRule>
  </conditionalFormatting>
  <conditionalFormatting sqref="E53">
    <cfRule type="containsBlanks" dxfId="5617" priority="124">
      <formula>LEN(TRIM(E53))=0</formula>
    </cfRule>
  </conditionalFormatting>
  <conditionalFormatting sqref="G54">
    <cfRule type="containsBlanks" dxfId="5616" priority="121">
      <formula>LEN(TRIM(G54))=0</formula>
    </cfRule>
  </conditionalFormatting>
  <conditionalFormatting sqref="E54">
    <cfRule type="containsBlanks" dxfId="5615" priority="122">
      <formula>LEN(TRIM(E54))=0</formula>
    </cfRule>
  </conditionalFormatting>
  <conditionalFormatting sqref="G55">
    <cfRule type="containsBlanks" dxfId="5614" priority="119">
      <formula>LEN(TRIM(G55))=0</formula>
    </cfRule>
  </conditionalFormatting>
  <conditionalFormatting sqref="E55">
    <cfRule type="containsBlanks" dxfId="5613" priority="120">
      <formula>LEN(TRIM(E55))=0</formula>
    </cfRule>
  </conditionalFormatting>
  <conditionalFormatting sqref="G56">
    <cfRule type="containsBlanks" dxfId="5612" priority="117">
      <formula>LEN(TRIM(G56))=0</formula>
    </cfRule>
  </conditionalFormatting>
  <conditionalFormatting sqref="E56">
    <cfRule type="containsBlanks" dxfId="5611" priority="118">
      <formula>LEN(TRIM(E56))=0</formula>
    </cfRule>
  </conditionalFormatting>
  <conditionalFormatting sqref="G57">
    <cfRule type="containsBlanks" dxfId="5610" priority="115">
      <formula>LEN(TRIM(G57))=0</formula>
    </cfRule>
  </conditionalFormatting>
  <conditionalFormatting sqref="E57">
    <cfRule type="containsBlanks" dxfId="5609" priority="116">
      <formula>LEN(TRIM(E57))=0</formula>
    </cfRule>
  </conditionalFormatting>
  <conditionalFormatting sqref="G58">
    <cfRule type="containsBlanks" dxfId="5608" priority="113">
      <formula>LEN(TRIM(G58))=0</formula>
    </cfRule>
  </conditionalFormatting>
  <conditionalFormatting sqref="E58">
    <cfRule type="containsBlanks" dxfId="5607" priority="114">
      <formula>LEN(TRIM(E58))=0</formula>
    </cfRule>
  </conditionalFormatting>
  <conditionalFormatting sqref="G60">
    <cfRule type="containsBlanks" dxfId="5606" priority="108">
      <formula>LEN(TRIM(G60))=0</formula>
    </cfRule>
  </conditionalFormatting>
  <conditionalFormatting sqref="E59">
    <cfRule type="containsBlanks" dxfId="5605" priority="112">
      <formula>LEN(TRIM(E59))=0</formula>
    </cfRule>
  </conditionalFormatting>
  <conditionalFormatting sqref="G59">
    <cfRule type="containsBlanks" dxfId="5604" priority="110">
      <formula>LEN(TRIM(G59))=0</formula>
    </cfRule>
  </conditionalFormatting>
  <conditionalFormatting sqref="E60">
    <cfRule type="containsBlanks" dxfId="5603" priority="109">
      <formula>LEN(TRIM(E60))=0</formula>
    </cfRule>
  </conditionalFormatting>
  <conditionalFormatting sqref="G64">
    <cfRule type="containsBlanks" dxfId="5602" priority="100">
      <formula>LEN(TRIM(G64))=0</formula>
    </cfRule>
  </conditionalFormatting>
  <conditionalFormatting sqref="G61">
    <cfRule type="containsBlanks" dxfId="5601" priority="106">
      <formula>LEN(TRIM(G61))=0</formula>
    </cfRule>
  </conditionalFormatting>
  <conditionalFormatting sqref="E61">
    <cfRule type="containsBlanks" dxfId="5600" priority="107">
      <formula>LEN(TRIM(E61))=0</formula>
    </cfRule>
  </conditionalFormatting>
  <conditionalFormatting sqref="G62">
    <cfRule type="containsBlanks" dxfId="5599" priority="104">
      <formula>LEN(TRIM(G62))=0</formula>
    </cfRule>
  </conditionalFormatting>
  <conditionalFormatting sqref="E62">
    <cfRule type="containsBlanks" dxfId="5598" priority="105">
      <formula>LEN(TRIM(E62))=0</formula>
    </cfRule>
  </conditionalFormatting>
  <conditionalFormatting sqref="G63">
    <cfRule type="containsBlanks" dxfId="5597" priority="102">
      <formula>LEN(TRIM(G63))=0</formula>
    </cfRule>
  </conditionalFormatting>
  <conditionalFormatting sqref="E63">
    <cfRule type="containsBlanks" dxfId="5596" priority="103">
      <formula>LEN(TRIM(E63))=0</formula>
    </cfRule>
  </conditionalFormatting>
  <conditionalFormatting sqref="E64">
    <cfRule type="containsBlanks" dxfId="5595" priority="101">
      <formula>LEN(TRIM(E64))=0</formula>
    </cfRule>
  </conditionalFormatting>
  <conditionalFormatting sqref="G65">
    <cfRule type="containsBlanks" dxfId="5594" priority="98">
      <formula>LEN(TRIM(G65))=0</formula>
    </cfRule>
  </conditionalFormatting>
  <conditionalFormatting sqref="E65">
    <cfRule type="containsBlanks" dxfId="5593" priority="99">
      <formula>LEN(TRIM(E65))=0</formula>
    </cfRule>
  </conditionalFormatting>
  <conditionalFormatting sqref="G66">
    <cfRule type="containsBlanks" dxfId="5592" priority="96">
      <formula>LEN(TRIM(G66))=0</formula>
    </cfRule>
  </conditionalFormatting>
  <conditionalFormatting sqref="E66">
    <cfRule type="containsBlanks" dxfId="5591" priority="97">
      <formula>LEN(TRIM(E66))=0</formula>
    </cfRule>
  </conditionalFormatting>
  <conditionalFormatting sqref="G67">
    <cfRule type="containsBlanks" dxfId="5590" priority="94">
      <formula>LEN(TRIM(G67))=0</formula>
    </cfRule>
  </conditionalFormatting>
  <conditionalFormatting sqref="E67">
    <cfRule type="containsBlanks" dxfId="5589" priority="95">
      <formula>LEN(TRIM(E67))=0</formula>
    </cfRule>
  </conditionalFormatting>
  <conditionalFormatting sqref="G68">
    <cfRule type="containsBlanks" dxfId="5588" priority="92">
      <formula>LEN(TRIM(G68))=0</formula>
    </cfRule>
  </conditionalFormatting>
  <conditionalFormatting sqref="E68">
    <cfRule type="containsBlanks" dxfId="5587" priority="93">
      <formula>LEN(TRIM(E68))=0</formula>
    </cfRule>
  </conditionalFormatting>
  <conditionalFormatting sqref="G69">
    <cfRule type="containsBlanks" dxfId="5586" priority="90">
      <formula>LEN(TRIM(G69))=0</formula>
    </cfRule>
  </conditionalFormatting>
  <conditionalFormatting sqref="E69">
    <cfRule type="containsBlanks" dxfId="5585" priority="91">
      <formula>LEN(TRIM(E69))=0</formula>
    </cfRule>
  </conditionalFormatting>
  <conditionalFormatting sqref="G70">
    <cfRule type="containsBlanks" dxfId="5584" priority="88">
      <formula>LEN(TRIM(G70))=0</formula>
    </cfRule>
  </conditionalFormatting>
  <conditionalFormatting sqref="E70">
    <cfRule type="containsBlanks" dxfId="5583" priority="89">
      <formula>LEN(TRIM(E70))=0</formula>
    </cfRule>
  </conditionalFormatting>
  <conditionalFormatting sqref="G71">
    <cfRule type="containsBlanks" dxfId="5582" priority="86">
      <formula>LEN(TRIM(G71))=0</formula>
    </cfRule>
  </conditionalFormatting>
  <conditionalFormatting sqref="E71">
    <cfRule type="containsBlanks" dxfId="5581" priority="87">
      <formula>LEN(TRIM(E71))=0</formula>
    </cfRule>
  </conditionalFormatting>
  <conditionalFormatting sqref="G72">
    <cfRule type="containsBlanks" dxfId="5580" priority="84">
      <formula>LEN(TRIM(G72))=0</formula>
    </cfRule>
  </conditionalFormatting>
  <conditionalFormatting sqref="E72">
    <cfRule type="containsBlanks" dxfId="5579" priority="85">
      <formula>LEN(TRIM(E72))=0</formula>
    </cfRule>
  </conditionalFormatting>
  <conditionalFormatting sqref="G73">
    <cfRule type="containsBlanks" dxfId="5578" priority="82">
      <formula>LEN(TRIM(G73))=0</formula>
    </cfRule>
  </conditionalFormatting>
  <conditionalFormatting sqref="E73">
    <cfRule type="containsBlanks" dxfId="5577" priority="83">
      <formula>LEN(TRIM(E73))=0</formula>
    </cfRule>
  </conditionalFormatting>
  <conditionalFormatting sqref="G74">
    <cfRule type="containsBlanks" dxfId="5576" priority="80">
      <formula>LEN(TRIM(G74))=0</formula>
    </cfRule>
  </conditionalFormatting>
  <conditionalFormatting sqref="E74">
    <cfRule type="containsBlanks" dxfId="5575" priority="81">
      <formula>LEN(TRIM(E74))=0</formula>
    </cfRule>
  </conditionalFormatting>
  <conditionalFormatting sqref="G75">
    <cfRule type="containsBlanks" dxfId="5574" priority="78">
      <formula>LEN(TRIM(G75))=0</formula>
    </cfRule>
  </conditionalFormatting>
  <conditionalFormatting sqref="E75">
    <cfRule type="containsBlanks" dxfId="5573" priority="79">
      <formula>LEN(TRIM(E75))=0</formula>
    </cfRule>
  </conditionalFormatting>
  <conditionalFormatting sqref="G76">
    <cfRule type="containsBlanks" dxfId="5572" priority="76">
      <formula>LEN(TRIM(G76))=0</formula>
    </cfRule>
  </conditionalFormatting>
  <conditionalFormatting sqref="E76">
    <cfRule type="containsBlanks" dxfId="5571" priority="77">
      <formula>LEN(TRIM(E76))=0</formula>
    </cfRule>
  </conditionalFormatting>
  <conditionalFormatting sqref="G77">
    <cfRule type="containsBlanks" dxfId="5570" priority="74">
      <formula>LEN(TRIM(G77))=0</formula>
    </cfRule>
  </conditionalFormatting>
  <conditionalFormatting sqref="E77">
    <cfRule type="containsBlanks" dxfId="5569" priority="75">
      <formula>LEN(TRIM(E77))=0</formula>
    </cfRule>
  </conditionalFormatting>
  <conditionalFormatting sqref="G78">
    <cfRule type="containsBlanks" dxfId="5568" priority="72">
      <formula>LEN(TRIM(G78))=0</formula>
    </cfRule>
  </conditionalFormatting>
  <conditionalFormatting sqref="E78">
    <cfRule type="containsBlanks" dxfId="5567" priority="73">
      <formula>LEN(TRIM(E78))=0</formula>
    </cfRule>
  </conditionalFormatting>
  <conditionalFormatting sqref="G79">
    <cfRule type="containsBlanks" dxfId="5566" priority="70">
      <formula>LEN(TRIM(G79))=0</formula>
    </cfRule>
  </conditionalFormatting>
  <conditionalFormatting sqref="E79">
    <cfRule type="containsBlanks" dxfId="5565" priority="71">
      <formula>LEN(TRIM(E79))=0</formula>
    </cfRule>
  </conditionalFormatting>
  <conditionalFormatting sqref="G80">
    <cfRule type="containsBlanks" dxfId="5564" priority="68">
      <formula>LEN(TRIM(G80))=0</formula>
    </cfRule>
  </conditionalFormatting>
  <conditionalFormatting sqref="E80">
    <cfRule type="containsBlanks" dxfId="5563" priority="69">
      <formula>LEN(TRIM(E80))=0</formula>
    </cfRule>
  </conditionalFormatting>
  <conditionalFormatting sqref="G81:G82">
    <cfRule type="containsBlanks" dxfId="5562" priority="66">
      <formula>LEN(TRIM(G81))=0</formula>
    </cfRule>
  </conditionalFormatting>
  <conditionalFormatting sqref="E81:E82">
    <cfRule type="containsBlanks" dxfId="5561" priority="67">
      <formula>LEN(TRIM(E81))=0</formula>
    </cfRule>
  </conditionalFormatting>
  <conditionalFormatting sqref="G83">
    <cfRule type="containsBlanks" dxfId="5560" priority="64">
      <formula>LEN(TRIM(G83))=0</formula>
    </cfRule>
  </conditionalFormatting>
  <conditionalFormatting sqref="E83">
    <cfRule type="containsBlanks" dxfId="5559" priority="65">
      <formula>LEN(TRIM(E83))=0</formula>
    </cfRule>
  </conditionalFormatting>
  <conditionalFormatting sqref="G84">
    <cfRule type="containsBlanks" dxfId="5558" priority="62">
      <formula>LEN(TRIM(G84))=0</formula>
    </cfRule>
  </conditionalFormatting>
  <conditionalFormatting sqref="E84">
    <cfRule type="containsBlanks" dxfId="5557" priority="63">
      <formula>LEN(TRIM(E84))=0</formula>
    </cfRule>
  </conditionalFormatting>
  <conditionalFormatting sqref="G85">
    <cfRule type="containsBlanks" dxfId="5556" priority="60">
      <formula>LEN(TRIM(G85))=0</formula>
    </cfRule>
  </conditionalFormatting>
  <conditionalFormatting sqref="E85">
    <cfRule type="containsBlanks" dxfId="5555" priority="61">
      <formula>LEN(TRIM(E85))=0</formula>
    </cfRule>
  </conditionalFormatting>
  <conditionalFormatting sqref="G86">
    <cfRule type="containsBlanks" dxfId="5554" priority="58">
      <formula>LEN(TRIM(G86))=0</formula>
    </cfRule>
  </conditionalFormatting>
  <conditionalFormatting sqref="E86">
    <cfRule type="containsBlanks" dxfId="5553" priority="59">
      <formula>LEN(TRIM(E86))=0</formula>
    </cfRule>
  </conditionalFormatting>
  <conditionalFormatting sqref="G87">
    <cfRule type="containsBlanks" dxfId="5552" priority="56">
      <formula>LEN(TRIM(G87))=0</formula>
    </cfRule>
  </conditionalFormatting>
  <conditionalFormatting sqref="E87">
    <cfRule type="containsBlanks" dxfId="5551" priority="57">
      <formula>LEN(TRIM(E87))=0</formula>
    </cfRule>
  </conditionalFormatting>
  <conditionalFormatting sqref="G88">
    <cfRule type="containsBlanks" dxfId="5550" priority="54">
      <formula>LEN(TRIM(G88))=0</formula>
    </cfRule>
  </conditionalFormatting>
  <conditionalFormatting sqref="E88">
    <cfRule type="containsBlanks" dxfId="5549" priority="55">
      <formula>LEN(TRIM(E88))=0</formula>
    </cfRule>
  </conditionalFormatting>
  <conditionalFormatting sqref="G89">
    <cfRule type="containsBlanks" dxfId="5548" priority="52">
      <formula>LEN(TRIM(G89))=0</formula>
    </cfRule>
  </conditionalFormatting>
  <conditionalFormatting sqref="E89">
    <cfRule type="containsBlanks" dxfId="5547" priority="53">
      <formula>LEN(TRIM(E89))=0</formula>
    </cfRule>
  </conditionalFormatting>
  <conditionalFormatting sqref="G90">
    <cfRule type="containsBlanks" dxfId="5546" priority="50">
      <formula>LEN(TRIM(G90))=0</formula>
    </cfRule>
  </conditionalFormatting>
  <conditionalFormatting sqref="E90">
    <cfRule type="containsBlanks" dxfId="5545" priority="51">
      <formula>LEN(TRIM(E90))=0</formula>
    </cfRule>
  </conditionalFormatting>
  <conditionalFormatting sqref="G91">
    <cfRule type="containsBlanks" dxfId="5544" priority="48">
      <formula>LEN(TRIM(G91))=0</formula>
    </cfRule>
  </conditionalFormatting>
  <conditionalFormatting sqref="E91">
    <cfRule type="containsBlanks" dxfId="5543" priority="49">
      <formula>LEN(TRIM(E91))=0</formula>
    </cfRule>
  </conditionalFormatting>
  <conditionalFormatting sqref="G92">
    <cfRule type="containsBlanks" dxfId="5542" priority="46">
      <formula>LEN(TRIM(G92))=0</formula>
    </cfRule>
  </conditionalFormatting>
  <conditionalFormatting sqref="E92">
    <cfRule type="containsBlanks" dxfId="5541" priority="47">
      <formula>LEN(TRIM(E92))=0</formula>
    </cfRule>
  </conditionalFormatting>
  <conditionalFormatting sqref="G93">
    <cfRule type="containsBlanks" dxfId="5540" priority="44">
      <formula>LEN(TRIM(G93))=0</formula>
    </cfRule>
  </conditionalFormatting>
  <conditionalFormatting sqref="E93">
    <cfRule type="containsBlanks" dxfId="5539" priority="45">
      <formula>LEN(TRIM(E93))=0</formula>
    </cfRule>
  </conditionalFormatting>
  <conditionalFormatting sqref="G94">
    <cfRule type="containsBlanks" dxfId="5538" priority="42">
      <formula>LEN(TRIM(G94))=0</formula>
    </cfRule>
  </conditionalFormatting>
  <conditionalFormatting sqref="E94">
    <cfRule type="containsBlanks" dxfId="5537" priority="43">
      <formula>LEN(TRIM(E94))=0</formula>
    </cfRule>
  </conditionalFormatting>
  <conditionalFormatting sqref="G95">
    <cfRule type="containsBlanks" dxfId="5536" priority="40">
      <formula>LEN(TRIM(G95))=0</formula>
    </cfRule>
  </conditionalFormatting>
  <conditionalFormatting sqref="E95">
    <cfRule type="containsBlanks" dxfId="5535" priority="41">
      <formula>LEN(TRIM(E95))=0</formula>
    </cfRule>
  </conditionalFormatting>
  <conditionalFormatting sqref="G96">
    <cfRule type="containsBlanks" dxfId="5534" priority="38">
      <formula>LEN(TRIM(G96))=0</formula>
    </cfRule>
  </conditionalFormatting>
  <conditionalFormatting sqref="E96">
    <cfRule type="containsBlanks" dxfId="5533" priority="39">
      <formula>LEN(TRIM(E96))=0</formula>
    </cfRule>
  </conditionalFormatting>
  <conditionalFormatting sqref="G97">
    <cfRule type="containsBlanks" dxfId="5532" priority="36">
      <formula>LEN(TRIM(G97))=0</formula>
    </cfRule>
  </conditionalFormatting>
  <conditionalFormatting sqref="E97">
    <cfRule type="containsBlanks" dxfId="5531" priority="37">
      <formula>LEN(TRIM(E97))=0</formula>
    </cfRule>
  </conditionalFormatting>
  <conditionalFormatting sqref="G98">
    <cfRule type="containsBlanks" dxfId="5530" priority="34">
      <formula>LEN(TRIM(G98))=0</formula>
    </cfRule>
  </conditionalFormatting>
  <conditionalFormatting sqref="E98">
    <cfRule type="containsBlanks" dxfId="5529" priority="35">
      <formula>LEN(TRIM(E98))=0</formula>
    </cfRule>
  </conditionalFormatting>
  <conditionalFormatting sqref="G99">
    <cfRule type="containsBlanks" dxfId="5528" priority="32">
      <formula>LEN(TRIM(G99))=0</formula>
    </cfRule>
  </conditionalFormatting>
  <conditionalFormatting sqref="E99">
    <cfRule type="containsBlanks" dxfId="5527" priority="33">
      <formula>LEN(TRIM(E99))=0</formula>
    </cfRule>
  </conditionalFormatting>
  <conditionalFormatting sqref="G100">
    <cfRule type="containsBlanks" dxfId="5526" priority="30">
      <formula>LEN(TRIM(G100))=0</formula>
    </cfRule>
  </conditionalFormatting>
  <conditionalFormatting sqref="E100">
    <cfRule type="containsBlanks" dxfId="5525" priority="31">
      <formula>LEN(TRIM(E100))=0</formula>
    </cfRule>
  </conditionalFormatting>
  <conditionalFormatting sqref="G101">
    <cfRule type="containsBlanks" dxfId="5524" priority="28">
      <formula>LEN(TRIM(G101))=0</formula>
    </cfRule>
  </conditionalFormatting>
  <conditionalFormatting sqref="E101">
    <cfRule type="containsBlanks" dxfId="5523" priority="29">
      <formula>LEN(TRIM(E101))=0</formula>
    </cfRule>
  </conditionalFormatting>
  <conditionalFormatting sqref="G102">
    <cfRule type="containsBlanks" dxfId="5522" priority="26">
      <formula>LEN(TRIM(G102))=0</formula>
    </cfRule>
  </conditionalFormatting>
  <conditionalFormatting sqref="E102">
    <cfRule type="containsBlanks" dxfId="5521" priority="27">
      <formula>LEN(TRIM(E102))=0</formula>
    </cfRule>
  </conditionalFormatting>
  <conditionalFormatting sqref="G103">
    <cfRule type="containsBlanks" dxfId="5520" priority="24">
      <formula>LEN(TRIM(G103))=0</formula>
    </cfRule>
  </conditionalFormatting>
  <conditionalFormatting sqref="E103">
    <cfRule type="containsBlanks" dxfId="5519" priority="25">
      <formula>LEN(TRIM(E103))=0</formula>
    </cfRule>
  </conditionalFormatting>
  <conditionalFormatting sqref="G104">
    <cfRule type="containsBlanks" dxfId="5518" priority="22">
      <formula>LEN(TRIM(G104))=0</formula>
    </cfRule>
  </conditionalFormatting>
  <conditionalFormatting sqref="E104">
    <cfRule type="containsBlanks" dxfId="5517" priority="23">
      <formula>LEN(TRIM(E104))=0</formula>
    </cfRule>
  </conditionalFormatting>
  <conditionalFormatting sqref="G105">
    <cfRule type="containsBlanks" dxfId="5516" priority="20">
      <formula>LEN(TRIM(G105))=0</formula>
    </cfRule>
  </conditionalFormatting>
  <conditionalFormatting sqref="E105">
    <cfRule type="containsBlanks" dxfId="5515" priority="21">
      <formula>LEN(TRIM(E105))=0</formula>
    </cfRule>
  </conditionalFormatting>
  <conditionalFormatting sqref="C3:C4">
    <cfRule type="cellIs" dxfId="5514" priority="18" operator="equal">
      <formula>0</formula>
    </cfRule>
  </conditionalFormatting>
  <conditionalFormatting sqref="C5:E6 D3:E4">
    <cfRule type="cellIs" dxfId="5513" priority="19" operator="equal">
      <formula>0</formula>
    </cfRule>
  </conditionalFormatting>
  <conditionalFormatting sqref="A1:D1">
    <cfRule type="cellIs" dxfId="5512" priority="17" operator="equal">
      <formula>0</formula>
    </cfRule>
  </conditionalFormatting>
  <conditionalFormatting sqref="G106">
    <cfRule type="containsBlanks" dxfId="5511" priority="16">
      <formula>LEN(TRIM(G106))=0</formula>
    </cfRule>
  </conditionalFormatting>
  <conditionalFormatting sqref="E106">
    <cfRule type="containsBlanks" dxfId="5510" priority="15">
      <formula>LEN(TRIM(E106))=0</formula>
    </cfRule>
  </conditionalFormatting>
  <conditionalFormatting sqref="G107">
    <cfRule type="containsBlanks" dxfId="5509" priority="13">
      <formula>LEN(TRIM(G107))=0</formula>
    </cfRule>
  </conditionalFormatting>
  <conditionalFormatting sqref="E107">
    <cfRule type="containsBlanks" dxfId="5508" priority="14">
      <formula>LEN(TRIM(E107))=0</formula>
    </cfRule>
  </conditionalFormatting>
  <conditionalFormatting sqref="G108:G125">
    <cfRule type="containsBlanks" dxfId="5507" priority="11">
      <formula>LEN(TRIM(G108))=0</formula>
    </cfRule>
  </conditionalFormatting>
  <conditionalFormatting sqref="E108:E125">
    <cfRule type="containsBlanks" dxfId="5506" priority="12">
      <formula>LEN(TRIM(E108))=0</formula>
    </cfRule>
  </conditionalFormatting>
  <conditionalFormatting sqref="G126:G127 G131:G156">
    <cfRule type="containsBlanks" dxfId="5505" priority="9">
      <formula>LEN(TRIM(G126))=0</formula>
    </cfRule>
  </conditionalFormatting>
  <conditionalFormatting sqref="E126:E127 E131:E156">
    <cfRule type="containsBlanks" dxfId="5504" priority="10">
      <formula>LEN(TRIM(E126))=0</formula>
    </cfRule>
  </conditionalFormatting>
  <conditionalFormatting sqref="G128">
    <cfRule type="containsBlanks" dxfId="5503" priority="7">
      <formula>LEN(TRIM(G128))=0</formula>
    </cfRule>
  </conditionalFormatting>
  <conditionalFormatting sqref="E128">
    <cfRule type="containsBlanks" dxfId="5502" priority="8">
      <formula>LEN(TRIM(E128))=0</formula>
    </cfRule>
  </conditionalFormatting>
  <conditionalFormatting sqref="G129">
    <cfRule type="containsBlanks" dxfId="5501" priority="5">
      <formula>LEN(TRIM(G129))=0</formula>
    </cfRule>
  </conditionalFormatting>
  <conditionalFormatting sqref="E129">
    <cfRule type="containsBlanks" dxfId="5500" priority="6">
      <formula>LEN(TRIM(E129))=0</formula>
    </cfRule>
  </conditionalFormatting>
  <conditionalFormatting sqref="G130">
    <cfRule type="containsBlanks" dxfId="5499" priority="3">
      <formula>LEN(TRIM(G130))=0</formula>
    </cfRule>
  </conditionalFormatting>
  <conditionalFormatting sqref="E130">
    <cfRule type="containsBlanks" dxfId="5498" priority="4">
      <formula>LEN(TRIM(E130))=0</formula>
    </cfRule>
  </conditionalFormatting>
  <conditionalFormatting sqref="G141">
    <cfRule type="containsBlanks" dxfId="5497" priority="2">
      <formula>LEN(TRIM(G141))=0</formula>
    </cfRule>
  </conditionalFormatting>
  <conditionalFormatting sqref="E141">
    <cfRule type="containsBlanks" dxfId="5496" priority="1">
      <formula>LEN(TRIM(E141))=0</formula>
    </cfRule>
  </conditionalFormatting>
  <hyperlinks>
    <hyperlink ref="A1:D1" location="оглавление!A1" tooltip="оглавление" display="оглавление"/>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B57"/>
  <sheetViews>
    <sheetView workbookViewId="0">
      <pane ySplit="11" topLeftCell="A12" activePane="bottomLeft" state="frozen"/>
      <selection pane="bottomLeft" activeCell="A3" sqref="A3"/>
    </sheetView>
  </sheetViews>
  <sheetFormatPr defaultColWidth="9.109375" defaultRowHeight="12" x14ac:dyDescent="0.25"/>
  <cols>
    <col min="1" max="4" width="2.6640625" style="1" customWidth="1"/>
    <col min="5" max="5" width="24" style="1" customWidth="1"/>
    <col min="6" max="6" width="2.6640625" style="1" customWidth="1"/>
    <col min="7" max="7" width="24.33203125" style="1" bestFit="1" customWidth="1"/>
    <col min="8" max="9" width="2.6640625" style="1" customWidth="1"/>
    <col min="10" max="10" width="21.88671875" style="1" bestFit="1" customWidth="1"/>
    <col min="11" max="12" width="2.6640625" style="1" customWidth="1"/>
    <col min="13" max="13" width="21.88671875" style="1" bestFit="1" customWidth="1"/>
    <col min="14" max="15" width="2.6640625" style="1" customWidth="1"/>
    <col min="16" max="16" width="21.88671875" style="1" bestFit="1" customWidth="1"/>
    <col min="17" max="18" width="2.6640625" style="1" customWidth="1"/>
    <col min="19" max="19" width="18.5546875" style="1" bestFit="1" customWidth="1"/>
    <col min="20" max="21" width="2.6640625" style="1" customWidth="1"/>
    <col min="22" max="22" width="18.5546875" style="1" bestFit="1" customWidth="1"/>
    <col min="23" max="23" width="2.6640625" style="1" customWidth="1"/>
    <col min="24" max="24" width="8.88671875" style="1" bestFit="1" customWidth="1"/>
    <col min="25" max="25" width="1.6640625" style="1" customWidth="1"/>
    <col min="26" max="26" width="2.6640625" style="1" customWidth="1"/>
    <col min="27" max="27" width="24.88671875" style="1" bestFit="1" customWidth="1"/>
    <col min="28" max="28" width="1.6640625" style="1" customWidth="1"/>
    <col min="29" max="29" width="2.6640625" style="1" customWidth="1"/>
    <col min="30" max="30" width="32.44140625" style="1" bestFit="1" customWidth="1"/>
    <col min="31" max="31" width="2.6640625" style="1" customWidth="1"/>
    <col min="32" max="32" width="38.33203125" style="1" bestFit="1" customWidth="1"/>
    <col min="33" max="33" width="1.6640625" style="1" customWidth="1"/>
    <col min="34" max="34" width="2.6640625" style="1" customWidth="1"/>
    <col min="35" max="35" width="24.88671875" style="1" bestFit="1" customWidth="1"/>
    <col min="36" max="36" width="1.6640625" style="1" customWidth="1"/>
    <col min="37" max="37" width="2.6640625" style="1" customWidth="1"/>
    <col min="38" max="38" width="40" style="1" bestFit="1" customWidth="1"/>
    <col min="39" max="16384" width="9.109375" style="1"/>
  </cols>
  <sheetData>
    <row r="1" spans="1:54" ht="13.8" x14ac:dyDescent="0.3">
      <c r="A1" s="281" t="s">
        <v>341</v>
      </c>
      <c r="B1" s="281"/>
      <c r="C1" s="281"/>
      <c r="D1" s="28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x14ac:dyDescent="0.25">
      <c r="A3" s="2"/>
      <c r="B3" s="2"/>
      <c r="C3" s="89" t="str">
        <f>методология!$E$4</f>
        <v>Инвестмодель базы отдыха - Беседки &amp; Веревочный парк</v>
      </c>
      <c r="D3" s="20"/>
      <c r="E3" s="2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x14ac:dyDescent="0.25">
      <c r="A4" s="2"/>
      <c r="B4" s="2"/>
      <c r="C4" s="89" t="str">
        <f>методология!$E$5</f>
        <v>Со сценарным анализом</v>
      </c>
      <c r="D4" s="20"/>
      <c r="E4" s="20"/>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x14ac:dyDescent="0.25">
      <c r="A6" s="2"/>
      <c r="B6" s="2"/>
      <c r="C6" s="225" t="s">
        <v>308</v>
      </c>
      <c r="D6" s="210"/>
      <c r="E6" s="226"/>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1:54"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1:54" x14ac:dyDescent="0.25">
      <c r="A8" s="2"/>
      <c r="B8" s="2"/>
      <c r="C8" s="2"/>
      <c r="D8" s="6" t="s">
        <v>0</v>
      </c>
      <c r="E8" s="4" t="s">
        <v>3</v>
      </c>
      <c r="F8" s="2"/>
      <c r="G8" s="2"/>
      <c r="H8" s="2"/>
      <c r="I8" s="6" t="s">
        <v>0</v>
      </c>
      <c r="J8" s="4" t="s">
        <v>255</v>
      </c>
      <c r="K8" s="2"/>
      <c r="L8" s="6" t="s">
        <v>0</v>
      </c>
      <c r="M8" s="4" t="s">
        <v>300</v>
      </c>
      <c r="N8" s="2"/>
      <c r="O8" s="6" t="s">
        <v>0</v>
      </c>
      <c r="P8" s="4" t="s">
        <v>296</v>
      </c>
      <c r="Q8" s="2"/>
      <c r="R8" s="6" t="s">
        <v>0</v>
      </c>
      <c r="S8" s="4" t="s">
        <v>187</v>
      </c>
      <c r="T8" s="2"/>
      <c r="U8" s="6" t="s">
        <v>0</v>
      </c>
      <c r="V8" s="4" t="s">
        <v>192</v>
      </c>
      <c r="W8" s="6" t="s">
        <v>0</v>
      </c>
      <c r="X8" s="4" t="s">
        <v>15</v>
      </c>
      <c r="Y8" s="2"/>
      <c r="Z8" s="6" t="s">
        <v>0</v>
      </c>
      <c r="AA8" s="4" t="s">
        <v>19</v>
      </c>
      <c r="AB8" s="2"/>
      <c r="AC8" s="6" t="s">
        <v>0</v>
      </c>
      <c r="AD8" s="4" t="s">
        <v>25</v>
      </c>
      <c r="AE8" s="2"/>
      <c r="AF8" s="2"/>
      <c r="AG8" s="2"/>
      <c r="AH8" s="6" t="s">
        <v>0</v>
      </c>
      <c r="AI8" s="4" t="s">
        <v>178</v>
      </c>
      <c r="AJ8" s="2"/>
      <c r="AK8" s="6" t="s">
        <v>0</v>
      </c>
      <c r="AL8" s="4" t="s">
        <v>7</v>
      </c>
      <c r="AM8" s="2"/>
      <c r="AN8" s="2"/>
      <c r="AO8" s="2"/>
      <c r="AP8" s="2"/>
      <c r="AQ8" s="2"/>
      <c r="AR8" s="2"/>
      <c r="AS8" s="2"/>
      <c r="AT8" s="2"/>
      <c r="AU8" s="2"/>
      <c r="AV8" s="2"/>
      <c r="AW8" s="2"/>
      <c r="AX8" s="2"/>
      <c r="AY8" s="2"/>
      <c r="AZ8" s="2"/>
      <c r="BA8" s="2"/>
      <c r="BB8" s="2"/>
    </row>
    <row r="9" spans="1:54" ht="3.9" customHeight="1" x14ac:dyDescent="0.25">
      <c r="A9" s="2"/>
      <c r="B9" s="2"/>
      <c r="C9" s="2"/>
      <c r="D9" s="2"/>
      <c r="E9" s="21"/>
      <c r="F9" s="21"/>
      <c r="G9" s="21"/>
      <c r="H9" s="2"/>
      <c r="I9" s="2"/>
      <c r="J9" s="21"/>
      <c r="K9" s="2"/>
      <c r="L9" s="2"/>
      <c r="M9" s="21"/>
      <c r="N9" s="2"/>
      <c r="O9" s="2"/>
      <c r="P9" s="21"/>
      <c r="Q9" s="2"/>
      <c r="R9" s="2"/>
      <c r="S9" s="21"/>
      <c r="T9" s="2"/>
      <c r="U9" s="2"/>
      <c r="V9" s="21"/>
      <c r="W9" s="2"/>
      <c r="X9" s="21"/>
      <c r="Y9" s="2"/>
      <c r="Z9" s="2"/>
      <c r="AA9" s="21"/>
      <c r="AB9" s="2"/>
      <c r="AC9" s="2"/>
      <c r="AD9" s="21"/>
      <c r="AE9" s="21"/>
      <c r="AF9" s="21"/>
      <c r="AG9" s="2"/>
      <c r="AH9" s="2"/>
      <c r="AI9" s="21"/>
      <c r="AJ9" s="2"/>
      <c r="AK9" s="2"/>
      <c r="AL9" s="21"/>
      <c r="AM9" s="2"/>
      <c r="AN9" s="2"/>
      <c r="AO9" s="2"/>
      <c r="AP9" s="2"/>
      <c r="AQ9" s="2"/>
      <c r="AR9" s="2"/>
      <c r="AS9" s="2"/>
      <c r="AT9" s="2"/>
      <c r="AU9" s="2"/>
      <c r="AV9" s="2"/>
      <c r="AW9" s="2"/>
      <c r="AX9" s="2"/>
      <c r="AY9" s="2"/>
      <c r="AZ9" s="2"/>
      <c r="BA9" s="2"/>
      <c r="BB9" s="2"/>
    </row>
    <row r="10" spans="1:54" s="5" customFormat="1" x14ac:dyDescent="0.25">
      <c r="A10" s="3"/>
      <c r="B10" s="3"/>
      <c r="C10" s="3"/>
      <c r="D10" s="6" t="s">
        <v>0</v>
      </c>
      <c r="E10" s="4" t="s">
        <v>4</v>
      </c>
      <c r="F10" s="6" t="s">
        <v>0</v>
      </c>
      <c r="G10" s="4" t="s">
        <v>5</v>
      </c>
      <c r="H10" s="3"/>
      <c r="I10" s="3"/>
      <c r="J10" s="3" t="s">
        <v>188</v>
      </c>
      <c r="K10" s="3"/>
      <c r="L10" s="3"/>
      <c r="M10" s="3"/>
      <c r="N10" s="3"/>
      <c r="O10" s="3"/>
      <c r="P10" s="3"/>
      <c r="Q10" s="3"/>
      <c r="R10" s="3"/>
      <c r="S10" s="3" t="s">
        <v>188</v>
      </c>
      <c r="T10" s="3"/>
      <c r="U10" s="3"/>
      <c r="V10" s="3"/>
      <c r="W10" s="3"/>
      <c r="X10" s="3"/>
      <c r="Y10" s="3"/>
      <c r="Z10" s="3"/>
      <c r="AA10" s="3"/>
      <c r="AB10" s="3"/>
      <c r="AC10" s="6" t="s">
        <v>0</v>
      </c>
      <c r="AD10" s="4" t="s">
        <v>31</v>
      </c>
      <c r="AE10" s="6" t="s">
        <v>0</v>
      </c>
      <c r="AF10" s="4" t="s">
        <v>32</v>
      </c>
      <c r="AG10" s="3"/>
      <c r="AH10" s="3"/>
      <c r="AI10" s="3"/>
      <c r="AJ10" s="3"/>
      <c r="AK10" s="3"/>
      <c r="AL10" s="3"/>
      <c r="AM10" s="3"/>
      <c r="AN10" s="3"/>
      <c r="AO10" s="3"/>
      <c r="AP10" s="3"/>
      <c r="AQ10" s="3"/>
      <c r="AR10" s="3"/>
      <c r="AS10" s="3"/>
      <c r="AT10" s="3"/>
      <c r="AU10" s="3"/>
      <c r="AV10" s="3"/>
      <c r="AW10" s="3"/>
      <c r="AX10" s="3"/>
      <c r="AY10" s="3"/>
      <c r="AZ10" s="3"/>
      <c r="BA10" s="3"/>
      <c r="BB10" s="3"/>
    </row>
    <row r="11" spans="1:54" s="23" customFormat="1" ht="10.199999999999999" x14ac:dyDescent="0.2">
      <c r="A11" s="22"/>
      <c r="B11" s="22"/>
      <c r="C11" s="22"/>
      <c r="D11" s="22"/>
      <c r="E11" s="24" t="s">
        <v>6</v>
      </c>
      <c r="F11" s="22"/>
      <c r="G11" s="24" t="s">
        <v>6</v>
      </c>
      <c r="H11" s="22"/>
      <c r="I11" s="22"/>
      <c r="J11" s="24" t="s">
        <v>6</v>
      </c>
      <c r="K11" s="22"/>
      <c r="L11" s="22"/>
      <c r="M11" s="24" t="s">
        <v>6</v>
      </c>
      <c r="N11" s="22"/>
      <c r="O11" s="22"/>
      <c r="P11" s="24" t="s">
        <v>6</v>
      </c>
      <c r="Q11" s="22"/>
      <c r="R11" s="22"/>
      <c r="S11" s="24" t="s">
        <v>6</v>
      </c>
      <c r="T11" s="22"/>
      <c r="U11" s="22"/>
      <c r="V11" s="24" t="s">
        <v>6</v>
      </c>
      <c r="W11" s="22"/>
      <c r="X11" s="97"/>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row>
    <row r="12" spans="1:54" x14ac:dyDescent="0.25">
      <c r="A12" s="2"/>
      <c r="B12" s="2"/>
      <c r="C12" s="2"/>
      <c r="D12" s="6" t="s">
        <v>0</v>
      </c>
      <c r="E12" s="25">
        <v>44348</v>
      </c>
      <c r="F12" s="6" t="s">
        <v>0</v>
      </c>
      <c r="G12" s="25">
        <f>E12</f>
        <v>44348</v>
      </c>
      <c r="H12" s="2"/>
      <c r="I12" s="6" t="s">
        <v>0</v>
      </c>
      <c r="J12" s="45" t="s">
        <v>256</v>
      </c>
      <c r="K12" s="2"/>
      <c r="L12" s="6" t="s">
        <v>0</v>
      </c>
      <c r="M12" s="45" t="s">
        <v>293</v>
      </c>
      <c r="N12" s="2"/>
      <c r="O12" s="6"/>
      <c r="P12" s="204" t="str">
        <f>KPI!E100</f>
        <v>NPV(CF)</v>
      </c>
      <c r="Q12" s="2"/>
      <c r="R12" s="6" t="s">
        <v>0</v>
      </c>
      <c r="S12" s="45">
        <v>1</v>
      </c>
      <c r="T12" s="2"/>
      <c r="U12" s="6" t="s">
        <v>0</v>
      </c>
      <c r="V12" s="45">
        <v>1</v>
      </c>
      <c r="W12" s="6" t="s">
        <v>0</v>
      </c>
      <c r="X12" s="45" t="s">
        <v>193</v>
      </c>
      <c r="Y12" s="2"/>
      <c r="Z12" s="6" t="s">
        <v>0</v>
      </c>
      <c r="AA12" s="26" t="s">
        <v>20</v>
      </c>
      <c r="AB12" s="2"/>
      <c r="AC12" s="6" t="s">
        <v>0</v>
      </c>
      <c r="AD12" s="26" t="s">
        <v>26</v>
      </c>
      <c r="AE12" s="6" t="s">
        <v>0</v>
      </c>
      <c r="AF12" s="26" t="s">
        <v>27</v>
      </c>
      <c r="AG12" s="2"/>
      <c r="AH12" s="6" t="s">
        <v>0</v>
      </c>
      <c r="AI12" s="26" t="s">
        <v>179</v>
      </c>
      <c r="AJ12" s="2"/>
      <c r="AK12" s="6" t="s">
        <v>0</v>
      </c>
      <c r="AL12" s="26" t="s">
        <v>11</v>
      </c>
      <c r="AM12" s="2"/>
      <c r="AN12" s="2"/>
      <c r="AO12" s="2"/>
      <c r="AP12" s="2"/>
      <c r="AQ12" s="2"/>
      <c r="AR12" s="2"/>
      <c r="AS12" s="2"/>
      <c r="AT12" s="2"/>
      <c r="AU12" s="2"/>
      <c r="AV12" s="2"/>
      <c r="AW12" s="2"/>
      <c r="AX12" s="2"/>
      <c r="AY12" s="2"/>
      <c r="AZ12" s="2"/>
      <c r="BA12" s="2"/>
      <c r="BB12" s="2"/>
    </row>
    <row r="13" spans="1:54" x14ac:dyDescent="0.25">
      <c r="A13" s="2"/>
      <c r="B13" s="2"/>
      <c r="C13" s="2"/>
      <c r="D13" s="6" t="s">
        <v>0</v>
      </c>
      <c r="E13" s="25">
        <f>EOMONTH(E12,0)+1</f>
        <v>44378</v>
      </c>
      <c r="F13" s="6" t="s">
        <v>0</v>
      </c>
      <c r="G13" s="25">
        <f t="shared" ref="G13:G35" si="0">E13</f>
        <v>44378</v>
      </c>
      <c r="H13" s="2"/>
      <c r="I13" s="6" t="s">
        <v>0</v>
      </c>
      <c r="J13" s="45" t="s">
        <v>257</v>
      </c>
      <c r="K13" s="2"/>
      <c r="L13" s="6" t="s">
        <v>0</v>
      </c>
      <c r="M13" s="45" t="s">
        <v>294</v>
      </c>
      <c r="N13" s="2"/>
      <c r="O13" s="6"/>
      <c r="P13" s="204" t="str">
        <f>KPI!E101</f>
        <v>NPV(CF)-Inv</v>
      </c>
      <c r="Q13" s="2"/>
      <c r="R13" s="6" t="s">
        <v>0</v>
      </c>
      <c r="S13" s="45">
        <v>2</v>
      </c>
      <c r="T13" s="2"/>
      <c r="U13" s="6" t="s">
        <v>0</v>
      </c>
      <c r="V13" s="45">
        <v>2</v>
      </c>
      <c r="W13" s="6" t="s">
        <v>0</v>
      </c>
      <c r="X13" s="45" t="s">
        <v>194</v>
      </c>
      <c r="Y13" s="2"/>
      <c r="Z13" s="6" t="s">
        <v>0</v>
      </c>
      <c r="AA13" s="26" t="s">
        <v>21</v>
      </c>
      <c r="AB13" s="2"/>
      <c r="AC13" s="6" t="s">
        <v>0</v>
      </c>
      <c r="AD13" s="26" t="s">
        <v>30</v>
      </c>
      <c r="AE13" s="6" t="s">
        <v>0</v>
      </c>
      <c r="AF13" s="26" t="s">
        <v>28</v>
      </c>
      <c r="AG13" s="2"/>
      <c r="AH13" s="6" t="s">
        <v>0</v>
      </c>
      <c r="AI13" s="26" t="s">
        <v>180</v>
      </c>
      <c r="AJ13" s="2"/>
      <c r="AK13" s="6" t="s">
        <v>0</v>
      </c>
      <c r="AL13" s="26" t="s">
        <v>40</v>
      </c>
      <c r="AM13" s="2"/>
      <c r="AN13" s="2"/>
      <c r="AO13" s="2"/>
      <c r="AP13" s="2"/>
      <c r="AQ13" s="2"/>
      <c r="AR13" s="2"/>
      <c r="AS13" s="2"/>
      <c r="AT13" s="2"/>
      <c r="AU13" s="2"/>
      <c r="AV13" s="2"/>
      <c r="AW13" s="2"/>
      <c r="AX13" s="2"/>
      <c r="AY13" s="2"/>
      <c r="AZ13" s="2"/>
      <c r="BA13" s="2"/>
      <c r="BB13" s="2"/>
    </row>
    <row r="14" spans="1:54" x14ac:dyDescent="0.25">
      <c r="A14" s="2"/>
      <c r="B14" s="2"/>
      <c r="C14" s="2"/>
      <c r="D14" s="6" t="s">
        <v>0</v>
      </c>
      <c r="E14" s="25">
        <f t="shared" ref="E14:E35" si="1">EOMONTH(E13,0)+1</f>
        <v>44409</v>
      </c>
      <c r="F14" s="6" t="s">
        <v>0</v>
      </c>
      <c r="G14" s="25">
        <f t="shared" si="0"/>
        <v>44409</v>
      </c>
      <c r="H14" s="2"/>
      <c r="I14" s="6" t="s">
        <v>0</v>
      </c>
      <c r="J14" s="45" t="s">
        <v>258</v>
      </c>
      <c r="K14" s="2"/>
      <c r="L14" s="6" t="s">
        <v>0</v>
      </c>
      <c r="M14" s="45" t="s">
        <v>295</v>
      </c>
      <c r="N14" s="2"/>
      <c r="O14" s="6"/>
      <c r="P14" s="204" t="str">
        <f>KPI!E102</f>
        <v>PI</v>
      </c>
      <c r="Q14" s="2"/>
      <c r="R14" s="6" t="s">
        <v>0</v>
      </c>
      <c r="S14" s="45">
        <v>3</v>
      </c>
      <c r="T14" s="2"/>
      <c r="U14" s="6" t="s">
        <v>0</v>
      </c>
      <c r="V14" s="45">
        <v>3</v>
      </c>
      <c r="W14" s="6" t="s">
        <v>0</v>
      </c>
      <c r="X14" s="45" t="s">
        <v>195</v>
      </c>
      <c r="Y14" s="2"/>
      <c r="Z14" s="6" t="s">
        <v>0</v>
      </c>
      <c r="AA14" s="26" t="s">
        <v>22</v>
      </c>
      <c r="AB14" s="2"/>
      <c r="AC14" s="6" t="s">
        <v>0</v>
      </c>
      <c r="AD14" s="26" t="s">
        <v>33</v>
      </c>
      <c r="AE14" s="6" t="s">
        <v>0</v>
      </c>
      <c r="AF14" s="26" t="s">
        <v>153</v>
      </c>
      <c r="AG14" s="2"/>
      <c r="AH14" s="6" t="s">
        <v>0</v>
      </c>
      <c r="AI14" s="26" t="s">
        <v>183</v>
      </c>
      <c r="AJ14" s="2"/>
      <c r="AK14" s="6" t="s">
        <v>0</v>
      </c>
      <c r="AL14" s="26" t="s">
        <v>44</v>
      </c>
      <c r="AM14" s="2"/>
      <c r="AN14" s="2"/>
      <c r="AO14" s="2"/>
      <c r="AP14" s="2"/>
      <c r="AQ14" s="2"/>
      <c r="AR14" s="2"/>
      <c r="AS14" s="2"/>
      <c r="AT14" s="2"/>
      <c r="AU14" s="2"/>
      <c r="AV14" s="2"/>
      <c r="AW14" s="2"/>
      <c r="AX14" s="2"/>
      <c r="AY14" s="2"/>
      <c r="AZ14" s="2"/>
      <c r="BA14" s="2"/>
      <c r="BB14" s="2"/>
    </row>
    <row r="15" spans="1:54" x14ac:dyDescent="0.25">
      <c r="A15" s="2"/>
      <c r="B15" s="2"/>
      <c r="C15" s="2"/>
      <c r="D15" s="6" t="s">
        <v>0</v>
      </c>
      <c r="E15" s="25">
        <f t="shared" si="1"/>
        <v>44440</v>
      </c>
      <c r="F15" s="6" t="s">
        <v>0</v>
      </c>
      <c r="G15" s="25">
        <f t="shared" si="0"/>
        <v>44440</v>
      </c>
      <c r="H15" s="2"/>
      <c r="I15" s="6" t="s">
        <v>0</v>
      </c>
      <c r="J15" s="45" t="s">
        <v>259</v>
      </c>
      <c r="K15" s="2"/>
      <c r="L15" s="6" t="s">
        <v>0</v>
      </c>
      <c r="M15" s="45"/>
      <c r="N15" s="2"/>
      <c r="O15" s="6"/>
      <c r="P15" s="204" t="str">
        <f>KPI!E103</f>
        <v>ROI</v>
      </c>
      <c r="Q15" s="2"/>
      <c r="R15" s="6" t="s">
        <v>0</v>
      </c>
      <c r="S15" s="45">
        <v>4</v>
      </c>
      <c r="T15" s="2"/>
      <c r="U15" s="6" t="s">
        <v>0</v>
      </c>
      <c r="V15" s="45">
        <v>4</v>
      </c>
      <c r="W15" s="6" t="s">
        <v>0</v>
      </c>
      <c r="X15" s="45" t="s">
        <v>196</v>
      </c>
      <c r="Y15" s="2"/>
      <c r="Z15" s="6" t="s">
        <v>0</v>
      </c>
      <c r="AA15" s="26"/>
      <c r="AB15" s="2"/>
      <c r="AC15" s="6" t="s">
        <v>0</v>
      </c>
      <c r="AD15" s="26" t="s">
        <v>34</v>
      </c>
      <c r="AE15" s="6" t="s">
        <v>0</v>
      </c>
      <c r="AF15" s="26"/>
      <c r="AG15" s="2"/>
      <c r="AH15" s="6" t="s">
        <v>0</v>
      </c>
      <c r="AI15" s="26"/>
      <c r="AJ15" s="2"/>
      <c r="AK15" s="6" t="s">
        <v>0</v>
      </c>
      <c r="AL15" s="26" t="s">
        <v>172</v>
      </c>
      <c r="AM15" s="2"/>
      <c r="AN15" s="2"/>
      <c r="AO15" s="2"/>
      <c r="AP15" s="2"/>
      <c r="AQ15" s="2"/>
      <c r="AR15" s="2"/>
      <c r="AS15" s="2"/>
      <c r="AT15" s="2"/>
      <c r="AU15" s="2"/>
      <c r="AV15" s="2"/>
      <c r="AW15" s="2"/>
      <c r="AX15" s="2"/>
      <c r="AY15" s="2"/>
      <c r="AZ15" s="2"/>
      <c r="BA15" s="2"/>
      <c r="BB15" s="2"/>
    </row>
    <row r="16" spans="1:54" x14ac:dyDescent="0.25">
      <c r="A16" s="2"/>
      <c r="B16" s="2"/>
      <c r="C16" s="2"/>
      <c r="D16" s="6" t="s">
        <v>0</v>
      </c>
      <c r="E16" s="25">
        <f t="shared" si="1"/>
        <v>44470</v>
      </c>
      <c r="F16" s="6" t="s">
        <v>0</v>
      </c>
      <c r="G16" s="25">
        <f t="shared" si="0"/>
        <v>44470</v>
      </c>
      <c r="H16" s="2"/>
      <c r="I16" s="6" t="s">
        <v>0</v>
      </c>
      <c r="J16" s="45"/>
      <c r="K16" s="2"/>
      <c r="L16" s="6"/>
      <c r="M16" s="2"/>
      <c r="N16" s="2"/>
      <c r="O16" s="6"/>
      <c r="P16" s="204" t="str">
        <f>KPI!E105</f>
        <v>приведенный средневзвешенный срок окуп-ти</v>
      </c>
      <c r="Q16" s="2"/>
      <c r="R16" s="6" t="s">
        <v>0</v>
      </c>
      <c r="S16" s="45">
        <v>5</v>
      </c>
      <c r="T16" s="2"/>
      <c r="U16" s="6" t="s">
        <v>0</v>
      </c>
      <c r="V16" s="45">
        <v>5</v>
      </c>
      <c r="W16" s="6" t="s">
        <v>0</v>
      </c>
      <c r="X16" s="45" t="s">
        <v>197</v>
      </c>
      <c r="Y16" s="2"/>
      <c r="Z16" s="2"/>
      <c r="AA16" s="2"/>
      <c r="AB16" s="2"/>
      <c r="AC16" s="6" t="s">
        <v>0</v>
      </c>
      <c r="AD16" s="26" t="s">
        <v>29</v>
      </c>
      <c r="AE16" s="6" t="s">
        <v>0</v>
      </c>
      <c r="AF16" s="26"/>
      <c r="AG16" s="2"/>
      <c r="AH16" s="2"/>
      <c r="AI16" s="2"/>
      <c r="AJ16" s="2"/>
      <c r="AK16" s="6" t="s">
        <v>0</v>
      </c>
      <c r="AL16" s="26" t="s">
        <v>174</v>
      </c>
      <c r="AM16" s="2"/>
      <c r="AN16" s="2"/>
      <c r="AO16" s="2"/>
      <c r="AP16" s="2"/>
      <c r="AQ16" s="2"/>
      <c r="AR16" s="2"/>
      <c r="AS16" s="2"/>
      <c r="AT16" s="2"/>
      <c r="AU16" s="2"/>
      <c r="AV16" s="2"/>
      <c r="AW16" s="2"/>
      <c r="AX16" s="2"/>
      <c r="AY16" s="2"/>
      <c r="AZ16" s="2"/>
      <c r="BA16" s="2"/>
      <c r="BB16" s="2"/>
    </row>
    <row r="17" spans="1:54" x14ac:dyDescent="0.25">
      <c r="A17" s="2"/>
      <c r="B17" s="2"/>
      <c r="C17" s="2"/>
      <c r="D17" s="6" t="s">
        <v>0</v>
      </c>
      <c r="E17" s="25">
        <f t="shared" si="1"/>
        <v>44501</v>
      </c>
      <c r="F17" s="6" t="s">
        <v>0</v>
      </c>
      <c r="G17" s="25">
        <f t="shared" si="0"/>
        <v>44501</v>
      </c>
      <c r="H17" s="2"/>
      <c r="I17" s="6"/>
      <c r="J17" s="2"/>
      <c r="K17" s="2"/>
      <c r="L17" s="6"/>
      <c r="M17" s="2"/>
      <c r="N17" s="2"/>
      <c r="O17" s="6"/>
      <c r="P17" s="204" t="s">
        <v>346</v>
      </c>
      <c r="Q17" s="2"/>
      <c r="R17" s="6" t="s">
        <v>0</v>
      </c>
      <c r="S17" s="45">
        <v>6</v>
      </c>
      <c r="T17" s="2"/>
      <c r="U17" s="6" t="s">
        <v>0</v>
      </c>
      <c r="V17" s="45">
        <v>6</v>
      </c>
      <c r="W17" s="6" t="s">
        <v>0</v>
      </c>
      <c r="X17" s="45" t="s">
        <v>198</v>
      </c>
      <c r="Y17" s="2"/>
      <c r="Z17" s="2"/>
      <c r="AA17" s="2"/>
      <c r="AB17" s="2"/>
      <c r="AC17" s="6" t="s">
        <v>0</v>
      </c>
      <c r="AD17" s="26" t="s">
        <v>152</v>
      </c>
      <c r="AE17" s="6" t="s">
        <v>0</v>
      </c>
      <c r="AF17" s="26"/>
      <c r="AG17" s="2"/>
      <c r="AH17" s="2"/>
      <c r="AI17" s="2"/>
      <c r="AJ17" s="2"/>
      <c r="AK17" s="6" t="s">
        <v>0</v>
      </c>
      <c r="AL17" s="26" t="s">
        <v>175</v>
      </c>
      <c r="AM17" s="2"/>
      <c r="AN17" s="2"/>
      <c r="AO17" s="2"/>
      <c r="AP17" s="2"/>
      <c r="AQ17" s="2"/>
      <c r="AR17" s="2"/>
      <c r="AS17" s="2"/>
      <c r="AT17" s="2"/>
      <c r="AU17" s="2"/>
      <c r="AV17" s="2"/>
      <c r="AW17" s="2"/>
      <c r="AX17" s="2"/>
      <c r="AY17" s="2"/>
      <c r="AZ17" s="2"/>
      <c r="BA17" s="2"/>
      <c r="BB17" s="2"/>
    </row>
    <row r="18" spans="1:54" x14ac:dyDescent="0.25">
      <c r="A18" s="2"/>
      <c r="B18" s="2"/>
      <c r="C18" s="2"/>
      <c r="D18" s="6" t="s">
        <v>0</v>
      </c>
      <c r="E18" s="25">
        <f t="shared" si="1"/>
        <v>44531</v>
      </c>
      <c r="F18" s="6" t="s">
        <v>0</v>
      </c>
      <c r="G18" s="25">
        <f t="shared" si="0"/>
        <v>44531</v>
      </c>
      <c r="H18" s="2"/>
      <c r="I18" s="6"/>
      <c r="J18" s="2"/>
      <c r="K18" s="2"/>
      <c r="L18" s="6"/>
      <c r="M18" s="2"/>
      <c r="N18" s="2"/>
      <c r="O18" s="6"/>
      <c r="P18" s="2"/>
      <c r="Q18" s="2"/>
      <c r="R18" s="6" t="s">
        <v>0</v>
      </c>
      <c r="S18" s="45">
        <v>7</v>
      </c>
      <c r="T18" s="2"/>
      <c r="U18" s="6" t="s">
        <v>0</v>
      </c>
      <c r="V18" s="45">
        <v>7</v>
      </c>
      <c r="W18" s="6" t="s">
        <v>0</v>
      </c>
      <c r="X18" s="45" t="s">
        <v>199</v>
      </c>
      <c r="Y18" s="2"/>
      <c r="Z18" s="2"/>
      <c r="AA18" s="2"/>
      <c r="AB18" s="2"/>
      <c r="AC18" s="6" t="s">
        <v>0</v>
      </c>
      <c r="AD18" s="26"/>
      <c r="AE18" s="6" t="s">
        <v>0</v>
      </c>
      <c r="AF18" s="26"/>
      <c r="AG18" s="2"/>
      <c r="AH18" s="2"/>
      <c r="AI18" s="2"/>
      <c r="AJ18" s="2"/>
      <c r="AK18" s="6" t="s">
        <v>0</v>
      </c>
      <c r="AL18" s="26" t="s">
        <v>208</v>
      </c>
      <c r="AM18" s="2"/>
      <c r="AN18" s="2"/>
      <c r="AO18" s="2"/>
      <c r="AP18" s="2"/>
      <c r="AQ18" s="2"/>
      <c r="AR18" s="2"/>
      <c r="AS18" s="2"/>
      <c r="AT18" s="2"/>
      <c r="AU18" s="2"/>
      <c r="AV18" s="2"/>
      <c r="AW18" s="2"/>
      <c r="AX18" s="2"/>
      <c r="AY18" s="2"/>
      <c r="AZ18" s="2"/>
      <c r="BA18" s="2"/>
      <c r="BB18" s="2"/>
    </row>
    <row r="19" spans="1:54" x14ac:dyDescent="0.25">
      <c r="A19" s="2"/>
      <c r="B19" s="2"/>
      <c r="C19" s="2"/>
      <c r="D19" s="6" t="s">
        <v>0</v>
      </c>
      <c r="E19" s="25">
        <f t="shared" si="1"/>
        <v>44562</v>
      </c>
      <c r="F19" s="6" t="s">
        <v>0</v>
      </c>
      <c r="G19" s="25">
        <f t="shared" si="0"/>
        <v>44562</v>
      </c>
      <c r="H19" s="2"/>
      <c r="I19" s="6"/>
      <c r="J19" s="2"/>
      <c r="K19" s="2"/>
      <c r="L19" s="6"/>
      <c r="M19" s="2"/>
      <c r="N19" s="2"/>
      <c r="O19" s="6"/>
      <c r="P19" s="2"/>
      <c r="Q19" s="2"/>
      <c r="R19" s="6" t="s">
        <v>0</v>
      </c>
      <c r="S19" s="45">
        <v>8</v>
      </c>
      <c r="T19" s="2"/>
      <c r="U19" s="6" t="s">
        <v>0</v>
      </c>
      <c r="V19" s="45">
        <v>8</v>
      </c>
      <c r="W19" s="6" t="s">
        <v>0</v>
      </c>
      <c r="X19" s="45" t="s">
        <v>200</v>
      </c>
      <c r="Y19" s="2"/>
      <c r="Z19" s="2"/>
      <c r="AA19" s="2"/>
      <c r="AB19" s="2"/>
      <c r="AC19" s="2"/>
      <c r="AD19" s="2"/>
      <c r="AE19" s="2"/>
      <c r="AF19" s="2"/>
      <c r="AG19" s="2"/>
      <c r="AH19" s="2"/>
      <c r="AI19" s="2"/>
      <c r="AJ19" s="2"/>
      <c r="AK19" s="6" t="s">
        <v>0</v>
      </c>
      <c r="AL19" s="26" t="s">
        <v>214</v>
      </c>
      <c r="AM19" s="2"/>
      <c r="AN19" s="2"/>
      <c r="AO19" s="2"/>
      <c r="AP19" s="2"/>
      <c r="AQ19" s="2"/>
      <c r="AR19" s="2"/>
      <c r="AS19" s="2"/>
      <c r="AT19" s="2"/>
      <c r="AU19" s="2"/>
      <c r="AV19" s="2"/>
      <c r="AW19" s="2"/>
      <c r="AX19" s="2"/>
      <c r="AY19" s="2"/>
      <c r="AZ19" s="2"/>
      <c r="BA19" s="2"/>
      <c r="BB19" s="2"/>
    </row>
    <row r="20" spans="1:54" x14ac:dyDescent="0.25">
      <c r="A20" s="2"/>
      <c r="B20" s="2"/>
      <c r="C20" s="2"/>
      <c r="D20" s="6" t="s">
        <v>0</v>
      </c>
      <c r="E20" s="25">
        <f t="shared" si="1"/>
        <v>44593</v>
      </c>
      <c r="F20" s="6" t="s">
        <v>0</v>
      </c>
      <c r="G20" s="25">
        <f t="shared" si="0"/>
        <v>44593</v>
      </c>
      <c r="H20" s="2"/>
      <c r="I20" s="6"/>
      <c r="J20" s="2"/>
      <c r="K20" s="2"/>
      <c r="L20" s="6"/>
      <c r="M20" s="2"/>
      <c r="N20" s="2"/>
      <c r="O20" s="6"/>
      <c r="P20" s="2"/>
      <c r="Q20" s="2"/>
      <c r="R20" s="6" t="s">
        <v>0</v>
      </c>
      <c r="S20" s="45">
        <v>9</v>
      </c>
      <c r="T20" s="2"/>
      <c r="U20" s="6" t="s">
        <v>0</v>
      </c>
      <c r="V20" s="45">
        <v>9</v>
      </c>
      <c r="W20" s="6" t="s">
        <v>0</v>
      </c>
      <c r="X20" s="45" t="s">
        <v>201</v>
      </c>
      <c r="Y20" s="2"/>
      <c r="Z20" s="2"/>
      <c r="AA20" s="2"/>
      <c r="AB20" s="2"/>
      <c r="AC20" s="2"/>
      <c r="AD20" s="2"/>
      <c r="AE20" s="2"/>
      <c r="AF20" s="2"/>
      <c r="AG20" s="2"/>
      <c r="AH20" s="2"/>
      <c r="AI20" s="2"/>
      <c r="AJ20" s="2"/>
      <c r="AK20" s="6" t="s">
        <v>0</v>
      </c>
      <c r="AL20" s="26" t="s">
        <v>238</v>
      </c>
      <c r="AM20" s="2"/>
      <c r="AN20" s="2"/>
      <c r="AO20" s="2"/>
      <c r="AP20" s="2"/>
      <c r="AQ20" s="2"/>
      <c r="AR20" s="2"/>
      <c r="AS20" s="2"/>
      <c r="AT20" s="2"/>
      <c r="AU20" s="2"/>
      <c r="AV20" s="2"/>
      <c r="AW20" s="2"/>
      <c r="AX20" s="2"/>
      <c r="AY20" s="2"/>
      <c r="AZ20" s="2"/>
      <c r="BA20" s="2"/>
      <c r="BB20" s="2"/>
    </row>
    <row r="21" spans="1:54" x14ac:dyDescent="0.25">
      <c r="A21" s="2"/>
      <c r="B21" s="2"/>
      <c r="C21" s="2"/>
      <c r="D21" s="6" t="s">
        <v>0</v>
      </c>
      <c r="E21" s="25">
        <f t="shared" si="1"/>
        <v>44621</v>
      </c>
      <c r="F21" s="6" t="s">
        <v>0</v>
      </c>
      <c r="G21" s="25">
        <f t="shared" si="0"/>
        <v>44621</v>
      </c>
      <c r="H21" s="2"/>
      <c r="I21" s="6"/>
      <c r="J21" s="2"/>
      <c r="K21" s="2"/>
      <c r="L21" s="6"/>
      <c r="M21" s="2"/>
      <c r="N21" s="2"/>
      <c r="O21" s="6"/>
      <c r="P21" s="2"/>
      <c r="Q21" s="2"/>
      <c r="R21" s="6" t="s">
        <v>0</v>
      </c>
      <c r="S21" s="45">
        <v>10</v>
      </c>
      <c r="T21" s="2"/>
      <c r="U21" s="6" t="s">
        <v>0</v>
      </c>
      <c r="V21" s="45">
        <v>10</v>
      </c>
      <c r="W21" s="6" t="s">
        <v>0</v>
      </c>
      <c r="X21" s="45" t="s">
        <v>202</v>
      </c>
      <c r="Y21" s="2"/>
      <c r="Z21" s="2"/>
      <c r="AA21" s="2"/>
      <c r="AB21" s="2"/>
      <c r="AC21" s="2"/>
      <c r="AD21" s="2"/>
      <c r="AE21" s="2"/>
      <c r="AF21" s="2"/>
      <c r="AG21" s="2"/>
      <c r="AH21" s="2"/>
      <c r="AI21" s="2"/>
      <c r="AJ21" s="2"/>
      <c r="AK21" s="6" t="s">
        <v>0</v>
      </c>
      <c r="AL21" s="26" t="s">
        <v>254</v>
      </c>
      <c r="AM21" s="2"/>
      <c r="AN21" s="2"/>
      <c r="AO21" s="2"/>
      <c r="AP21" s="2"/>
      <c r="AQ21" s="2"/>
      <c r="AR21" s="2"/>
      <c r="AS21" s="2"/>
      <c r="AT21" s="2"/>
      <c r="AU21" s="2"/>
      <c r="AV21" s="2"/>
      <c r="AW21" s="2"/>
      <c r="AX21" s="2"/>
      <c r="AY21" s="2"/>
      <c r="AZ21" s="2"/>
      <c r="BA21" s="2"/>
      <c r="BB21" s="2"/>
    </row>
    <row r="22" spans="1:54" x14ac:dyDescent="0.25">
      <c r="A22" s="2"/>
      <c r="B22" s="2"/>
      <c r="C22" s="2"/>
      <c r="D22" s="6" t="s">
        <v>0</v>
      </c>
      <c r="E22" s="25">
        <f t="shared" si="1"/>
        <v>44652</v>
      </c>
      <c r="F22" s="6" t="s">
        <v>0</v>
      </c>
      <c r="G22" s="25">
        <f t="shared" si="0"/>
        <v>44652</v>
      </c>
      <c r="H22" s="2"/>
      <c r="I22" s="6"/>
      <c r="J22" s="2"/>
      <c r="K22" s="2"/>
      <c r="L22" s="6"/>
      <c r="M22" s="2"/>
      <c r="N22" s="2"/>
      <c r="O22" s="6"/>
      <c r="P22" s="2"/>
      <c r="Q22" s="2"/>
      <c r="R22" s="6" t="s">
        <v>0</v>
      </c>
      <c r="S22" s="45">
        <v>11</v>
      </c>
      <c r="T22" s="2"/>
      <c r="U22" s="6" t="s">
        <v>0</v>
      </c>
      <c r="V22" s="45">
        <v>11</v>
      </c>
      <c r="W22" s="6" t="s">
        <v>0</v>
      </c>
      <c r="X22" s="45" t="s">
        <v>203</v>
      </c>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x14ac:dyDescent="0.25">
      <c r="A23" s="2"/>
      <c r="B23" s="2"/>
      <c r="C23" s="2"/>
      <c r="D23" s="6" t="s">
        <v>0</v>
      </c>
      <c r="E23" s="25">
        <f t="shared" si="1"/>
        <v>44682</v>
      </c>
      <c r="F23" s="6" t="s">
        <v>0</v>
      </c>
      <c r="G23" s="25">
        <f t="shared" si="0"/>
        <v>44682</v>
      </c>
      <c r="H23" s="2"/>
      <c r="I23" s="6"/>
      <c r="J23" s="2"/>
      <c r="K23" s="2"/>
      <c r="L23" s="6"/>
      <c r="M23" s="2"/>
      <c r="N23" s="2"/>
      <c r="O23" s="6"/>
      <c r="P23" s="2"/>
      <c r="Q23" s="2"/>
      <c r="R23" s="6"/>
      <c r="S23" s="2"/>
      <c r="T23" s="2"/>
      <c r="U23" s="6" t="s">
        <v>0</v>
      </c>
      <c r="V23" s="45">
        <v>12</v>
      </c>
      <c r="W23" s="6" t="s">
        <v>0</v>
      </c>
      <c r="X23" s="45" t="s">
        <v>204</v>
      </c>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x14ac:dyDescent="0.25">
      <c r="A24" s="2"/>
      <c r="B24" s="2"/>
      <c r="C24" s="2"/>
      <c r="D24" s="6" t="s">
        <v>0</v>
      </c>
      <c r="E24" s="25">
        <f t="shared" si="1"/>
        <v>44713</v>
      </c>
      <c r="F24" s="6" t="s">
        <v>0</v>
      </c>
      <c r="G24" s="25">
        <f t="shared" si="0"/>
        <v>44713</v>
      </c>
      <c r="H24" s="2"/>
      <c r="I24" s="6"/>
      <c r="J24" s="2"/>
      <c r="K24" s="2"/>
      <c r="L24" s="6"/>
      <c r="M24" s="2"/>
      <c r="N24" s="2"/>
      <c r="O24" s="6"/>
      <c r="P24" s="2"/>
      <c r="Q24" s="2"/>
      <c r="R24" s="6"/>
      <c r="S24" s="2"/>
      <c r="T24" s="2"/>
      <c r="U24" s="6"/>
      <c r="V24" s="2"/>
      <c r="W24" s="6"/>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1:54" x14ac:dyDescent="0.25">
      <c r="A25" s="2"/>
      <c r="B25" s="2"/>
      <c r="C25" s="2"/>
      <c r="D25" s="6" t="s">
        <v>0</v>
      </c>
      <c r="E25" s="25">
        <f t="shared" si="1"/>
        <v>44743</v>
      </c>
      <c r="F25" s="6" t="s">
        <v>0</v>
      </c>
      <c r="G25" s="25">
        <f t="shared" si="0"/>
        <v>44743</v>
      </c>
      <c r="H25" s="2"/>
      <c r="I25" s="6"/>
      <c r="J25" s="2"/>
      <c r="K25" s="2"/>
      <c r="L25" s="6"/>
      <c r="M25" s="2"/>
      <c r="N25" s="2"/>
      <c r="O25" s="6"/>
      <c r="P25" s="2"/>
      <c r="Q25" s="2"/>
      <c r="R25" s="6"/>
      <c r="S25" s="2"/>
      <c r="T25" s="2"/>
      <c r="U25" s="6"/>
      <c r="V25" s="2"/>
      <c r="W25" s="6"/>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x14ac:dyDescent="0.25">
      <c r="A26" s="2"/>
      <c r="B26" s="2"/>
      <c r="C26" s="2"/>
      <c r="D26" s="6" t="s">
        <v>0</v>
      </c>
      <c r="E26" s="25">
        <f t="shared" si="1"/>
        <v>44774</v>
      </c>
      <c r="F26" s="6" t="s">
        <v>0</v>
      </c>
      <c r="G26" s="25">
        <f t="shared" si="0"/>
        <v>44774</v>
      </c>
      <c r="H26" s="2"/>
      <c r="I26" s="6"/>
      <c r="J26" s="2"/>
      <c r="K26" s="2"/>
      <c r="L26" s="6"/>
      <c r="M26" s="2"/>
      <c r="N26" s="2"/>
      <c r="O26" s="6"/>
      <c r="P26" s="2"/>
      <c r="Q26" s="2"/>
      <c r="R26" s="6"/>
      <c r="S26" s="2"/>
      <c r="T26" s="2"/>
      <c r="U26" s="6"/>
      <c r="V26" s="2"/>
      <c r="W26" s="6"/>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x14ac:dyDescent="0.25">
      <c r="A27" s="2"/>
      <c r="B27" s="2"/>
      <c r="C27" s="2"/>
      <c r="D27" s="6" t="s">
        <v>0</v>
      </c>
      <c r="E27" s="25">
        <f t="shared" si="1"/>
        <v>44805</v>
      </c>
      <c r="F27" s="6" t="s">
        <v>0</v>
      </c>
      <c r="G27" s="25">
        <f t="shared" si="0"/>
        <v>44805</v>
      </c>
      <c r="H27" s="2"/>
      <c r="I27" s="6"/>
      <c r="J27" s="2"/>
      <c r="K27" s="2"/>
      <c r="L27" s="6"/>
      <c r="M27" s="2"/>
      <c r="N27" s="2"/>
      <c r="O27" s="6"/>
      <c r="P27" s="2"/>
      <c r="Q27" s="2"/>
      <c r="R27" s="6"/>
      <c r="S27" s="2"/>
      <c r="T27" s="2"/>
      <c r="U27" s="6"/>
      <c r="V27" s="2"/>
      <c r="W27" s="6"/>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x14ac:dyDescent="0.25">
      <c r="A28" s="2"/>
      <c r="B28" s="2"/>
      <c r="C28" s="2"/>
      <c r="D28" s="6" t="s">
        <v>0</v>
      </c>
      <c r="E28" s="25">
        <f t="shared" si="1"/>
        <v>44835</v>
      </c>
      <c r="F28" s="6" t="s">
        <v>0</v>
      </c>
      <c r="G28" s="25">
        <f t="shared" si="0"/>
        <v>44835</v>
      </c>
      <c r="H28" s="2"/>
      <c r="I28" s="6"/>
      <c r="J28" s="2"/>
      <c r="K28" s="2"/>
      <c r="L28" s="6"/>
      <c r="M28" s="2"/>
      <c r="N28" s="2"/>
      <c r="O28" s="6"/>
      <c r="P28" s="2"/>
      <c r="Q28" s="2"/>
      <c r="R28" s="6"/>
      <c r="S28" s="2"/>
      <c r="T28" s="2"/>
      <c r="U28" s="6"/>
      <c r="V28" s="2"/>
      <c r="W28" s="6"/>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x14ac:dyDescent="0.25">
      <c r="A29" s="2"/>
      <c r="B29" s="2"/>
      <c r="C29" s="2"/>
      <c r="D29" s="6" t="s">
        <v>0</v>
      </c>
      <c r="E29" s="25">
        <f t="shared" si="1"/>
        <v>44866</v>
      </c>
      <c r="F29" s="6" t="s">
        <v>0</v>
      </c>
      <c r="G29" s="25">
        <f t="shared" si="0"/>
        <v>44866</v>
      </c>
      <c r="H29" s="2"/>
      <c r="I29" s="6"/>
      <c r="J29" s="2"/>
      <c r="K29" s="2"/>
      <c r="L29" s="6"/>
      <c r="M29" s="2"/>
      <c r="N29" s="2"/>
      <c r="O29" s="6"/>
      <c r="P29" s="2"/>
      <c r="Q29" s="2"/>
      <c r="R29" s="6"/>
      <c r="S29" s="2"/>
      <c r="T29" s="2"/>
      <c r="U29" s="6"/>
      <c r="V29" s="2"/>
      <c r="W29" s="6"/>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x14ac:dyDescent="0.25">
      <c r="A30" s="2"/>
      <c r="B30" s="2"/>
      <c r="C30" s="2"/>
      <c r="D30" s="6" t="s">
        <v>0</v>
      </c>
      <c r="E30" s="25">
        <f t="shared" si="1"/>
        <v>44896</v>
      </c>
      <c r="F30" s="6" t="s">
        <v>0</v>
      </c>
      <c r="G30" s="25">
        <f t="shared" si="0"/>
        <v>44896</v>
      </c>
      <c r="H30" s="2"/>
      <c r="I30" s="6"/>
      <c r="J30" s="2"/>
      <c r="K30" s="2"/>
      <c r="L30" s="6"/>
      <c r="M30" s="2"/>
      <c r="N30" s="2"/>
      <c r="O30" s="6"/>
      <c r="P30" s="2"/>
      <c r="Q30" s="2"/>
      <c r="R30" s="6"/>
      <c r="S30" s="2"/>
      <c r="T30" s="2"/>
      <c r="U30" s="6"/>
      <c r="V30" s="2"/>
      <c r="W30" s="6"/>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x14ac:dyDescent="0.25">
      <c r="A31" s="2"/>
      <c r="B31" s="2"/>
      <c r="C31" s="2"/>
      <c r="D31" s="6" t="s">
        <v>0</v>
      </c>
      <c r="E31" s="25">
        <f t="shared" si="1"/>
        <v>44927</v>
      </c>
      <c r="F31" s="6" t="s">
        <v>0</v>
      </c>
      <c r="G31" s="25">
        <f t="shared" si="0"/>
        <v>44927</v>
      </c>
      <c r="H31" s="2"/>
      <c r="I31" s="6"/>
      <c r="J31" s="2"/>
      <c r="K31" s="2"/>
      <c r="L31" s="6"/>
      <c r="M31" s="2"/>
      <c r="N31" s="2"/>
      <c r="O31" s="6"/>
      <c r="P31" s="2"/>
      <c r="Q31" s="2"/>
      <c r="R31" s="6"/>
      <c r="S31" s="2"/>
      <c r="T31" s="2"/>
      <c r="U31" s="6"/>
      <c r="V31" s="2"/>
      <c r="W31" s="6"/>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x14ac:dyDescent="0.25">
      <c r="A32" s="2"/>
      <c r="B32" s="2"/>
      <c r="C32" s="2"/>
      <c r="D32" s="6" t="s">
        <v>0</v>
      </c>
      <c r="E32" s="25">
        <f t="shared" si="1"/>
        <v>44958</v>
      </c>
      <c r="F32" s="6" t="s">
        <v>0</v>
      </c>
      <c r="G32" s="25">
        <f t="shared" si="0"/>
        <v>44958</v>
      </c>
      <c r="H32" s="2"/>
      <c r="I32" s="6"/>
      <c r="J32" s="2"/>
      <c r="K32" s="2"/>
      <c r="L32" s="6"/>
      <c r="M32" s="2"/>
      <c r="N32" s="2"/>
      <c r="O32" s="6"/>
      <c r="P32" s="2"/>
      <c r="Q32" s="2"/>
      <c r="R32" s="6"/>
      <c r="S32" s="2"/>
      <c r="T32" s="2"/>
      <c r="U32" s="6"/>
      <c r="V32" s="2"/>
      <c r="W32" s="6"/>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x14ac:dyDescent="0.25">
      <c r="A33" s="2"/>
      <c r="B33" s="2"/>
      <c r="C33" s="2"/>
      <c r="D33" s="6" t="s">
        <v>0</v>
      </c>
      <c r="E33" s="25">
        <f t="shared" si="1"/>
        <v>44986</v>
      </c>
      <c r="F33" s="6" t="s">
        <v>0</v>
      </c>
      <c r="G33" s="25">
        <f t="shared" si="0"/>
        <v>44986</v>
      </c>
      <c r="H33" s="2"/>
      <c r="I33" s="6"/>
      <c r="J33" s="2"/>
      <c r="K33" s="2"/>
      <c r="L33" s="6"/>
      <c r="M33" s="2"/>
      <c r="N33" s="2"/>
      <c r="O33" s="6"/>
      <c r="P33" s="2"/>
      <c r="Q33" s="2"/>
      <c r="R33" s="6"/>
      <c r="S33" s="2"/>
      <c r="T33" s="2"/>
      <c r="U33" s="6"/>
      <c r="V33" s="2"/>
      <c r="W33" s="6"/>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x14ac:dyDescent="0.25">
      <c r="A34" s="2"/>
      <c r="B34" s="2"/>
      <c r="C34" s="2"/>
      <c r="D34" s="6" t="s">
        <v>0</v>
      </c>
      <c r="E34" s="25">
        <f t="shared" si="1"/>
        <v>45017</v>
      </c>
      <c r="F34" s="6" t="s">
        <v>0</v>
      </c>
      <c r="G34" s="25">
        <f t="shared" si="0"/>
        <v>45017</v>
      </c>
      <c r="H34" s="2"/>
      <c r="I34" s="6"/>
      <c r="J34" s="2"/>
      <c r="K34" s="2"/>
      <c r="L34" s="6"/>
      <c r="M34" s="2"/>
      <c r="N34" s="2"/>
      <c r="O34" s="6"/>
      <c r="P34" s="2"/>
      <c r="Q34" s="2"/>
      <c r="R34" s="6"/>
      <c r="S34" s="2"/>
      <c r="T34" s="2"/>
      <c r="U34" s="6"/>
      <c r="V34" s="2"/>
      <c r="W34" s="6"/>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x14ac:dyDescent="0.25">
      <c r="A35" s="2"/>
      <c r="B35" s="2"/>
      <c r="C35" s="2"/>
      <c r="D35" s="6" t="s">
        <v>0</v>
      </c>
      <c r="E35" s="25">
        <f t="shared" si="1"/>
        <v>45047</v>
      </c>
      <c r="F35" s="6" t="s">
        <v>0</v>
      </c>
      <c r="G35" s="25">
        <f t="shared" si="0"/>
        <v>45047</v>
      </c>
      <c r="H35" s="2"/>
      <c r="I35" s="6"/>
      <c r="J35" s="2"/>
      <c r="K35" s="2"/>
      <c r="L35" s="6"/>
      <c r="M35" s="2"/>
      <c r="N35" s="2"/>
      <c r="O35" s="6"/>
      <c r="P35" s="2"/>
      <c r="Q35" s="2"/>
      <c r="R35" s="6"/>
      <c r="S35" s="2"/>
      <c r="T35" s="2"/>
      <c r="U35" s="6"/>
      <c r="V35" s="2"/>
      <c r="W35" s="6"/>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x14ac:dyDescent="0.25">
      <c r="A36" s="2"/>
      <c r="B36" s="2"/>
      <c r="C36" s="2"/>
      <c r="D36" s="6" t="s">
        <v>0</v>
      </c>
      <c r="E36" s="25"/>
      <c r="F36" s="6" t="s">
        <v>0</v>
      </c>
      <c r="G36" s="25"/>
      <c r="H36" s="2"/>
      <c r="I36" s="6"/>
      <c r="J36" s="2"/>
      <c r="K36" s="2"/>
      <c r="L36" s="6"/>
      <c r="M36" s="2"/>
      <c r="N36" s="2"/>
      <c r="O36" s="6"/>
      <c r="P36" s="2"/>
      <c r="Q36" s="2"/>
      <c r="R36" s="6"/>
      <c r="S36" s="2"/>
      <c r="T36" s="2"/>
      <c r="U36" s="6"/>
      <c r="V36" s="2"/>
      <c r="W36" s="6"/>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1:54"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row>
    <row r="41" spans="1:54"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1:54"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1:54"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1:54"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54"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54"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1:54"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1:54"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1:54"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1:54"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sheetData>
  <conditionalFormatting sqref="E10">
    <cfRule type="containsBlanks" dxfId="5495" priority="60">
      <formula>LEN(TRIM(E10))=0</formula>
    </cfRule>
  </conditionalFormatting>
  <conditionalFormatting sqref="E8">
    <cfRule type="containsBlanks" dxfId="5494" priority="59">
      <formula>LEN(TRIM(E8))=0</formula>
    </cfRule>
  </conditionalFormatting>
  <conditionalFormatting sqref="G10">
    <cfRule type="containsBlanks" dxfId="5493" priority="58">
      <formula>LEN(TRIM(G10))=0</formula>
    </cfRule>
  </conditionalFormatting>
  <conditionalFormatting sqref="E12:E36">
    <cfRule type="containsBlanks" dxfId="5492" priority="57">
      <formula>LEN(TRIM(E12))=0</formula>
    </cfRule>
  </conditionalFormatting>
  <conditionalFormatting sqref="AL12">
    <cfRule type="containsBlanks" dxfId="5491" priority="53">
      <formula>LEN(TRIM(AL12))=0</formula>
    </cfRule>
  </conditionalFormatting>
  <conditionalFormatting sqref="G12:G36">
    <cfRule type="containsBlanks" dxfId="5490" priority="55">
      <formula>LEN(TRIM(G12))=0</formula>
    </cfRule>
  </conditionalFormatting>
  <conditionalFormatting sqref="AL8">
    <cfRule type="containsBlanks" dxfId="5489" priority="54">
      <formula>LEN(TRIM(AL8))=0</formula>
    </cfRule>
  </conditionalFormatting>
  <conditionalFormatting sqref="AA12">
    <cfRule type="containsBlanks" dxfId="5488" priority="51">
      <formula>LEN(TRIM(AA12))=0</formula>
    </cfRule>
  </conditionalFormatting>
  <conditionalFormatting sqref="AA8">
    <cfRule type="containsBlanks" dxfId="5487" priority="52">
      <formula>LEN(TRIM(AA8))=0</formula>
    </cfRule>
  </conditionalFormatting>
  <conditionalFormatting sqref="AA13:AA14">
    <cfRule type="containsBlanks" dxfId="5486" priority="50">
      <formula>LEN(TRIM(AA13))=0</formula>
    </cfRule>
  </conditionalFormatting>
  <conditionalFormatting sqref="AA15">
    <cfRule type="containsBlanks" dxfId="5485" priority="49">
      <formula>LEN(TRIM(AA15))=0</formula>
    </cfRule>
  </conditionalFormatting>
  <conditionalFormatting sqref="AD12">
    <cfRule type="containsBlanks" dxfId="5484" priority="47">
      <formula>LEN(TRIM(AD12))=0</formula>
    </cfRule>
  </conditionalFormatting>
  <conditionalFormatting sqref="AD10">
    <cfRule type="containsBlanks" dxfId="5483" priority="48">
      <formula>LEN(TRIM(AD10))=0</formula>
    </cfRule>
  </conditionalFormatting>
  <conditionalFormatting sqref="AD13:AD14">
    <cfRule type="containsBlanks" dxfId="5482" priority="46">
      <formula>LEN(TRIM(AD13))=0</formula>
    </cfRule>
  </conditionalFormatting>
  <conditionalFormatting sqref="AD15">
    <cfRule type="containsBlanks" dxfId="5481" priority="45">
      <formula>LEN(TRIM(AD15))=0</formula>
    </cfRule>
  </conditionalFormatting>
  <conditionalFormatting sqref="AD16:AD18">
    <cfRule type="containsBlanks" dxfId="5480" priority="44">
      <formula>LEN(TRIM(AD16))=0</formula>
    </cfRule>
  </conditionalFormatting>
  <conditionalFormatting sqref="AF12">
    <cfRule type="containsBlanks" dxfId="5479" priority="42">
      <formula>LEN(TRIM(AF12))=0</formula>
    </cfRule>
  </conditionalFormatting>
  <conditionalFormatting sqref="AF10">
    <cfRule type="containsBlanks" dxfId="5478" priority="43">
      <formula>LEN(TRIM(AF10))=0</formula>
    </cfRule>
  </conditionalFormatting>
  <conditionalFormatting sqref="AF12:AF14">
    <cfRule type="containsBlanks" dxfId="5477" priority="41">
      <formula>LEN(TRIM(AF12))=0</formula>
    </cfRule>
  </conditionalFormatting>
  <conditionalFormatting sqref="AF15">
    <cfRule type="containsBlanks" dxfId="5476" priority="40">
      <formula>LEN(TRIM(AF15))=0</formula>
    </cfRule>
  </conditionalFormatting>
  <conditionalFormatting sqref="AF16:AF18">
    <cfRule type="containsBlanks" dxfId="5475" priority="39">
      <formula>LEN(TRIM(AF16))=0</formula>
    </cfRule>
  </conditionalFormatting>
  <conditionalFormatting sqref="AD13">
    <cfRule type="containsBlanks" dxfId="5474" priority="38">
      <formula>LEN(TRIM(AD13))=0</formula>
    </cfRule>
  </conditionalFormatting>
  <conditionalFormatting sqref="AD14:AD15">
    <cfRule type="containsBlanks" dxfId="5473" priority="37">
      <formula>LEN(TRIM(AD14))=0</formula>
    </cfRule>
  </conditionalFormatting>
  <conditionalFormatting sqref="AD16">
    <cfRule type="containsBlanks" dxfId="5472" priority="36">
      <formula>LEN(TRIM(AD16))=0</formula>
    </cfRule>
  </conditionalFormatting>
  <conditionalFormatting sqref="AD16">
    <cfRule type="containsBlanks" dxfId="5471" priority="35">
      <formula>LEN(TRIM(AD16))=0</formula>
    </cfRule>
  </conditionalFormatting>
  <conditionalFormatting sqref="AL13">
    <cfRule type="containsBlanks" dxfId="5470" priority="34">
      <formula>LEN(TRIM(AL13))=0</formula>
    </cfRule>
  </conditionalFormatting>
  <conditionalFormatting sqref="AL14">
    <cfRule type="containsBlanks" dxfId="5469" priority="33">
      <formula>LEN(TRIM(AL14))=0</formula>
    </cfRule>
  </conditionalFormatting>
  <conditionalFormatting sqref="AD8">
    <cfRule type="containsBlanks" dxfId="5468" priority="30">
      <formula>LEN(TRIM(AD8))=0</formula>
    </cfRule>
  </conditionalFormatting>
  <conditionalFormatting sqref="AL15">
    <cfRule type="containsBlanks" dxfId="5467" priority="29">
      <formula>LEN(TRIM(AL15))=0</formula>
    </cfRule>
  </conditionalFormatting>
  <conditionalFormatting sqref="AL17">
    <cfRule type="containsBlanks" dxfId="5466" priority="27">
      <formula>LEN(TRIM(AL17))=0</formula>
    </cfRule>
  </conditionalFormatting>
  <conditionalFormatting sqref="AI15">
    <cfRule type="containsBlanks" dxfId="5465" priority="23">
      <formula>LEN(TRIM(AI15))=0</formula>
    </cfRule>
  </conditionalFormatting>
  <conditionalFormatting sqref="AL16">
    <cfRule type="containsBlanks" dxfId="5464" priority="28">
      <formula>LEN(TRIM(AL16))=0</formula>
    </cfRule>
  </conditionalFormatting>
  <conditionalFormatting sqref="AI12">
    <cfRule type="containsBlanks" dxfId="5463" priority="25">
      <formula>LEN(TRIM(AI12))=0</formula>
    </cfRule>
  </conditionalFormatting>
  <conditionalFormatting sqref="AI8">
    <cfRule type="containsBlanks" dxfId="5462" priority="26">
      <formula>LEN(TRIM(AI8))=0</formula>
    </cfRule>
  </conditionalFormatting>
  <conditionalFormatting sqref="AI13:AI14">
    <cfRule type="containsBlanks" dxfId="5461" priority="24">
      <formula>LEN(TRIM(AI13))=0</formula>
    </cfRule>
  </conditionalFormatting>
  <conditionalFormatting sqref="S8">
    <cfRule type="containsBlanks" dxfId="5460" priority="21">
      <formula>LEN(TRIM(S8))=0</formula>
    </cfRule>
  </conditionalFormatting>
  <conditionalFormatting sqref="S12:S22">
    <cfRule type="containsBlanks" dxfId="5459" priority="20">
      <formula>LEN(TRIM(S12))=0</formula>
    </cfRule>
  </conditionalFormatting>
  <conditionalFormatting sqref="V8">
    <cfRule type="containsBlanks" dxfId="5458" priority="19">
      <formula>LEN(TRIM(V8))=0</formula>
    </cfRule>
  </conditionalFormatting>
  <conditionalFormatting sqref="V12:V22">
    <cfRule type="containsBlanks" dxfId="5457" priority="18">
      <formula>LEN(TRIM(V12))=0</formula>
    </cfRule>
  </conditionalFormatting>
  <conditionalFormatting sqref="V23">
    <cfRule type="containsBlanks" dxfId="5456" priority="17">
      <formula>LEN(TRIM(V23))=0</formula>
    </cfRule>
  </conditionalFormatting>
  <conditionalFormatting sqref="X8">
    <cfRule type="containsBlanks" dxfId="5455" priority="16">
      <formula>LEN(TRIM(X8))=0</formula>
    </cfRule>
  </conditionalFormatting>
  <conditionalFormatting sqref="X12:X23">
    <cfRule type="containsBlanks" dxfId="5454" priority="15">
      <formula>LEN(TRIM(X12))=0</formula>
    </cfRule>
  </conditionalFormatting>
  <conditionalFormatting sqref="AL18">
    <cfRule type="containsBlanks" dxfId="5453" priority="13">
      <formula>LEN(TRIM(AL18))=0</formula>
    </cfRule>
  </conditionalFormatting>
  <conditionalFormatting sqref="AL19">
    <cfRule type="containsBlanks" dxfId="5452" priority="12">
      <formula>LEN(TRIM(AL19))=0</formula>
    </cfRule>
  </conditionalFormatting>
  <conditionalFormatting sqref="AL20">
    <cfRule type="containsBlanks" dxfId="5451" priority="11">
      <formula>LEN(TRIM(AL20))=0</formula>
    </cfRule>
  </conditionalFormatting>
  <conditionalFormatting sqref="J8">
    <cfRule type="containsBlanks" dxfId="5450" priority="10">
      <formula>LEN(TRIM(J8))=0</formula>
    </cfRule>
  </conditionalFormatting>
  <conditionalFormatting sqref="J12:J16">
    <cfRule type="containsBlanks" dxfId="5449" priority="9">
      <formula>LEN(TRIM(J12))=0</formula>
    </cfRule>
  </conditionalFormatting>
  <conditionalFormatting sqref="AL21">
    <cfRule type="containsBlanks" dxfId="5448" priority="8">
      <formula>LEN(TRIM(AL21))=0</formula>
    </cfRule>
  </conditionalFormatting>
  <conditionalFormatting sqref="M8">
    <cfRule type="containsBlanks" dxfId="5447" priority="7">
      <formula>LEN(TRIM(M8))=0</formula>
    </cfRule>
  </conditionalFormatting>
  <conditionalFormatting sqref="M12:M15">
    <cfRule type="containsBlanks" dxfId="5446" priority="6">
      <formula>LEN(TRIM(M12))=0</formula>
    </cfRule>
  </conditionalFormatting>
  <conditionalFormatting sqref="P8">
    <cfRule type="containsBlanks" dxfId="5445" priority="5">
      <formula>LEN(TRIM(P8))=0</formula>
    </cfRule>
  </conditionalFormatting>
  <conditionalFormatting sqref="P12:P16">
    <cfRule type="containsBlanks" dxfId="5444" priority="4">
      <formula>LEN(TRIM(P12))=0</formula>
    </cfRule>
  </conditionalFormatting>
  <conditionalFormatting sqref="P17">
    <cfRule type="containsBlanks" dxfId="5443" priority="3">
      <formula>LEN(TRIM(P17))=0</formula>
    </cfRule>
  </conditionalFormatting>
  <conditionalFormatting sqref="C3:E6">
    <cfRule type="cellIs" dxfId="5442" priority="2" operator="equal">
      <formula>0</formula>
    </cfRule>
  </conditionalFormatting>
  <conditionalFormatting sqref="A1:D1">
    <cfRule type="cellIs" dxfId="5441" priority="1" operator="equal">
      <formula>0</formula>
    </cfRule>
  </conditionalFormatting>
  <hyperlinks>
    <hyperlink ref="A1:D1" location="оглавление!A1" tooltip="оглавление" display="оглавление"/>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418"/>
  <sheetViews>
    <sheetView workbookViewId="0">
      <pane xSplit="14" ySplit="10" topLeftCell="O11" activePane="bottomRight" state="frozen"/>
      <selection pane="topRight" activeCell="O1" sqref="O1"/>
      <selection pane="bottomLeft" activeCell="A11" sqref="A11"/>
      <selection pane="bottomRight" activeCell="A12" sqref="A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0</v>
      </c>
      <c r="Q1" s="43" t="str">
        <f t="shared" ref="Q1:AA1" si="0">IF(P1="","",IF(P1+1&gt;$J$16,"",P1+1))</f>
        <v/>
      </c>
      <c r="R1" s="43" t="str">
        <f t="shared" si="0"/>
        <v/>
      </c>
      <c r="S1" s="43" t="str">
        <f t="shared" si="0"/>
        <v/>
      </c>
      <c r="T1" s="43" t="str">
        <f t="shared" si="0"/>
        <v/>
      </c>
      <c r="U1" s="43" t="str">
        <f t="shared" si="0"/>
        <v/>
      </c>
      <c r="V1" s="43" t="str">
        <f t="shared" si="0"/>
        <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2"/>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2"/>
      <c r="H6" s="2"/>
      <c r="I6" s="28"/>
      <c r="J6" s="2"/>
      <c r="K6" s="28"/>
      <c r="L6" s="2"/>
      <c r="M6" s="52"/>
      <c r="N6" s="2"/>
      <c r="O6" s="2"/>
      <c r="P6" s="96" t="str">
        <f>IF(P$1="","",IF(P$1&gt;0,YEAR(P8)&amp;"г.",""))</f>
        <v/>
      </c>
      <c r="Q6" s="96" t="str">
        <f t="shared" ref="Q6:AA6" si="1">IF(Q$1="","",IF(Q$1&gt;0,YEAR(Q8)&amp;"г.",""))</f>
        <v/>
      </c>
      <c r="R6" s="96" t="str">
        <f t="shared" si="1"/>
        <v/>
      </c>
      <c r="S6" s="96" t="str">
        <f t="shared" si="1"/>
        <v/>
      </c>
      <c r="T6" s="96" t="str">
        <f t="shared" si="1"/>
        <v/>
      </c>
      <c r="U6" s="96" t="str">
        <f t="shared" si="1"/>
        <v/>
      </c>
      <c r="V6" s="96" t="str">
        <f t="shared" si="1"/>
        <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32</v>
      </c>
      <c r="Q7" s="94" t="str">
        <f>IF(Q$1="","",P8+1)</f>
        <v/>
      </c>
      <c r="R7" s="94" t="str">
        <f t="shared" ref="R7:AA7" si="2">IF(R$1="","",Q8+1)</f>
        <v/>
      </c>
      <c r="S7" s="94" t="str">
        <f t="shared" si="2"/>
        <v/>
      </c>
      <c r="T7" s="94" t="str">
        <f t="shared" si="2"/>
        <v/>
      </c>
      <c r="U7" s="94" t="str">
        <f t="shared" si="2"/>
        <v/>
      </c>
      <c r="V7" s="94" t="str">
        <f t="shared" si="2"/>
        <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366</v>
      </c>
      <c r="Q8" s="95" t="str">
        <f>IF(Q$1="","",EOMONTH(Q$7,11))</f>
        <v/>
      </c>
      <c r="R8" s="95" t="str">
        <f t="shared" ref="R8:AA8" si="3">IF(R$1="","",EOMONTH(R$7,11))</f>
        <v/>
      </c>
      <c r="S8" s="95" t="str">
        <f t="shared" si="3"/>
        <v/>
      </c>
      <c r="T8" s="95" t="str">
        <f t="shared" si="3"/>
        <v/>
      </c>
      <c r="U8" s="95" t="str">
        <f t="shared" si="3"/>
        <v/>
      </c>
      <c r="V8" s="95" t="str">
        <f t="shared" si="3"/>
        <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32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c r="J16" s="204">
        <f>операции!J16</f>
        <v>0</v>
      </c>
      <c r="K16" s="30"/>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сценарии!$J$4</f>
        <v>сценарий-1</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v>
      </c>
      <c r="Q20" s="102">
        <f>IF(Q$1="",0,SUMIFS(сценарии!Q:Q,сценарии!$E:$E,$E20,сценарии!$J:$J,$J20,сценарии!$M:$M,$P$19))</f>
        <v>0</v>
      </c>
      <c r="R20" s="102">
        <f>IF(R$1="",0,SUMIFS(сценарии!R:R,сценарии!$E:$E,$E20,сценарии!$J:$J,$J20,сценарии!$M:$M,$P$19))</f>
        <v>0</v>
      </c>
      <c r="S20" s="102">
        <f>IF(S$1="",0,SUMIFS(сценарии!S:S,сценарии!$E:$E,$E20,сценарии!$J:$J,$J20,сценарии!$M:$M,$P$19))</f>
        <v>0</v>
      </c>
      <c r="T20" s="102">
        <f>IF(T$1="",0,SUMIFS(сценарии!T:T,сценарии!$E:$E,$E20,сценарии!$J:$J,$J20,сценарии!$M:$M,$P$19))</f>
        <v>0</v>
      </c>
      <c r="U20" s="102">
        <f>IF(U$1="",0,SUMIFS(сценарии!U:U,сценарии!$E:$E,$E20,сценарии!$J:$J,$J20,сценарии!$M:$M,$P$19))</f>
        <v>0</v>
      </c>
      <c r="V20" s="102">
        <f>IF(V$1="",0,SUMIFS(сценарии!V:V,сценарии!$E:$E,$E20,сценарии!$J:$J,$J20,сценарии!$M:$M,$P$19))</f>
        <v>0</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v>
      </c>
      <c r="Q21" s="102">
        <f>IF(Q$1="",0,SUMIFS(сценарии!Q:Q,сценарии!$E:$E,$E21,сценарии!$J:$J,$J21,сценарии!$M:$M,$P$19))</f>
        <v>0</v>
      </c>
      <c r="R21" s="102">
        <f>IF(R$1="",0,SUMIFS(сценарии!R:R,сценарии!$E:$E,$E21,сценарии!$J:$J,$J21,сценарии!$M:$M,$P$19))</f>
        <v>0</v>
      </c>
      <c r="S21" s="102">
        <f>IF(S$1="",0,SUMIFS(сценарии!S:S,сценарии!$E:$E,$E21,сценарии!$J:$J,$J21,сценарии!$M:$M,$P$19))</f>
        <v>0</v>
      </c>
      <c r="T21" s="102">
        <f>IF(T$1="",0,SUMIFS(сценарии!T:T,сценарии!$E:$E,$E21,сценарии!$J:$J,$J21,сценарии!$M:$M,$P$19))</f>
        <v>0</v>
      </c>
      <c r="U21" s="102">
        <f>IF(U$1="",0,SUMIFS(сценарии!U:U,сценарии!$E:$E,$E21,сценарии!$J:$J,$J21,сценарии!$M:$M,$P$19))</f>
        <v>0</v>
      </c>
      <c r="V21" s="102">
        <f>IF(V$1="",0,SUMIFS(сценарии!V:V,сценарии!$E:$E,$E21,сценарии!$J:$J,$J21,сценарии!$M:$M,$P$19))</f>
        <v>0</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v>
      </c>
      <c r="Q22" s="102">
        <f>IF(Q$1="",0,SUMIFS(сценарии!Q:Q,сценарии!$E:$E,$E22,сценарии!$J:$J,$J22,сценарии!$M:$M,$P$19))</f>
        <v>0</v>
      </c>
      <c r="R22" s="102">
        <f>IF(R$1="",0,SUMIFS(сценарии!R:R,сценарии!$E:$E,$E22,сценарии!$J:$J,$J22,сценарии!$M:$M,$P$19))</f>
        <v>0</v>
      </c>
      <c r="S22" s="102">
        <f>IF(S$1="",0,SUMIFS(сценарии!S:S,сценарии!$E:$E,$E22,сценарии!$J:$J,$J22,сценарии!$M:$M,$P$19))</f>
        <v>0</v>
      </c>
      <c r="T22" s="102">
        <f>IF(T$1="",0,SUMIFS(сценарии!T:T,сценарии!$E:$E,$E22,сценарии!$J:$J,$J22,сценарии!$M:$M,$P$19))</f>
        <v>0</v>
      </c>
      <c r="U22" s="102">
        <f>IF(U$1="",0,SUMIFS(сценарии!U:U,сценарии!$E:$E,$E22,сценарии!$J:$J,$J22,сценарии!$M:$M,$P$19))</f>
        <v>0</v>
      </c>
      <c r="V22" s="102">
        <f>IF(V$1="",0,SUMIFS(сценарии!V:V,сценарии!$E:$E,$E22,сценарии!$J:$J,$J22,сценарии!$M:$M,$P$19))</f>
        <v>0</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v>
      </c>
      <c r="Q23" s="102">
        <f>IF(Q$1="",0,SUMIFS(сценарии!Q:Q,сценарии!$E:$E,$E23,сценарии!$J:$J,$J23,сценарии!$M:$M,$P$19))</f>
        <v>0</v>
      </c>
      <c r="R23" s="102">
        <f>IF(R$1="",0,SUMIFS(сценарии!R:R,сценарии!$E:$E,$E23,сценарии!$J:$J,$J23,сценарии!$M:$M,$P$19))</f>
        <v>0</v>
      </c>
      <c r="S23" s="102">
        <f>IF(S$1="",0,SUMIFS(сценарии!S:S,сценарии!$E:$E,$E23,сценарии!$J:$J,$J23,сценарии!$M:$M,$P$19))</f>
        <v>0</v>
      </c>
      <c r="T23" s="102">
        <f>IF(T$1="",0,SUMIFS(сценарии!T:T,сценарии!$E:$E,$E23,сценарии!$J:$J,$J23,сценарии!$M:$M,$P$19))</f>
        <v>0</v>
      </c>
      <c r="U23" s="102">
        <f>IF(U$1="",0,SUMIFS(сценарии!U:U,сценарии!$E:$E,$E23,сценарии!$J:$J,$J23,сценарии!$M:$M,$P$19))</f>
        <v>0</v>
      </c>
      <c r="V23" s="102">
        <f>IF(V$1="",0,SUMIFS(сценарии!V:V,сценарии!$E:$E,$E23,сценарии!$J:$J,$J23,сценарии!$M:$M,$P$19))</f>
        <v>0</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v>
      </c>
      <c r="Q24" s="102">
        <f>IF(Q$1="",0,SUMIFS(сценарии!Q:Q,сценарии!$E:$E,$E24,сценарии!$J:$J,$J24,сценарии!$M:$M,$P$19))</f>
        <v>0</v>
      </c>
      <c r="R24" s="102">
        <f>IF(R$1="",0,SUMIFS(сценарии!R:R,сценарии!$E:$E,$E24,сценарии!$J:$J,$J24,сценарии!$M:$M,$P$19))</f>
        <v>0</v>
      </c>
      <c r="S24" s="102">
        <f>IF(S$1="",0,SUMIFS(сценарии!S:S,сценарии!$E:$E,$E24,сценарии!$J:$J,$J24,сценарии!$M:$M,$P$19))</f>
        <v>0</v>
      </c>
      <c r="T24" s="102">
        <f>IF(T$1="",0,SUMIFS(сценарии!T:T,сценарии!$E:$E,$E24,сценарии!$J:$J,$J24,сценарии!$M:$M,$P$19))</f>
        <v>0</v>
      </c>
      <c r="U24" s="102">
        <f>IF(U$1="",0,SUMIFS(сценарии!U:U,сценарии!$E:$E,$E24,сценарии!$J:$J,$J24,сценарии!$M:$M,$P$19))</f>
        <v>0</v>
      </c>
      <c r="V24" s="102">
        <f>IF(V$1="",0,SUMIFS(сценарии!V:V,сценарии!$E:$E,$E24,сценарии!$J:$J,$J24,сценарии!$M:$M,$P$19))</f>
        <v>0</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v>
      </c>
      <c r="Q25" s="102">
        <f>IF(Q$1="",0,SUMIFS(сценарии!Q:Q,сценарии!$E:$E,$E25,сценарии!$J:$J,$J25,сценарии!$M:$M,$P$19))</f>
        <v>0</v>
      </c>
      <c r="R25" s="102">
        <f>IF(R$1="",0,SUMIFS(сценарии!R:R,сценарии!$E:$E,$E25,сценарии!$J:$J,$J25,сценарии!$M:$M,$P$19))</f>
        <v>0</v>
      </c>
      <c r="S25" s="102">
        <f>IF(S$1="",0,SUMIFS(сценарии!S:S,сценарии!$E:$E,$E25,сценарии!$J:$J,$J25,сценарии!$M:$M,$P$19))</f>
        <v>0</v>
      </c>
      <c r="T25" s="102">
        <f>IF(T$1="",0,SUMIFS(сценарии!T:T,сценарии!$E:$E,$E25,сценарии!$J:$J,$J25,сценарии!$M:$M,$P$19))</f>
        <v>0</v>
      </c>
      <c r="U25" s="102">
        <f>IF(U$1="",0,SUMIFS(сценарии!U:U,сценарии!$E:$E,$E25,сценарии!$J:$J,$J25,сценарии!$M:$M,$P$19))</f>
        <v>0</v>
      </c>
      <c r="V25" s="102">
        <f>IF(V$1="",0,SUMIFS(сценарии!V:V,сценарии!$E:$E,$E25,сценарии!$J:$J,$J25,сценарии!$M:$M,$P$19))</f>
        <v>0</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v>
      </c>
      <c r="Q26" s="102">
        <f>IF(Q$1="",0,SUMIFS(сценарии!Q:Q,сценарии!$E:$E,$E26,сценарии!$J:$J,$J26,сценарии!$M:$M,$P$19))</f>
        <v>0</v>
      </c>
      <c r="R26" s="102">
        <f>IF(R$1="",0,SUMIFS(сценарии!R:R,сценарии!$E:$E,$E26,сценарии!$J:$J,$J26,сценарии!$M:$M,$P$19))</f>
        <v>0</v>
      </c>
      <c r="S26" s="102">
        <f>IF(S$1="",0,SUMIFS(сценарии!S:S,сценарии!$E:$E,$E26,сценарии!$J:$J,$J26,сценарии!$M:$M,$P$19))</f>
        <v>0</v>
      </c>
      <c r="T26" s="102">
        <f>IF(T$1="",0,SUMIFS(сценарии!T:T,сценарии!$E:$E,$E26,сценарии!$J:$J,$J26,сценарии!$M:$M,$P$19))</f>
        <v>0</v>
      </c>
      <c r="U26" s="102">
        <f>IF(U$1="",0,SUMIFS(сценарии!U:U,сценарии!$E:$E,$E26,сценарии!$J:$J,$J26,сценарии!$M:$M,$P$19))</f>
        <v>0</v>
      </c>
      <c r="V26" s="102">
        <f>IF(V$1="",0,SUMIFS(сценарии!V:V,сценарии!$E:$E,$E26,сценарии!$J:$J,$J26,сценарии!$M:$M,$P$19))</f>
        <v>0</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v>
      </c>
      <c r="Q27" s="102">
        <f>IF(Q$1="",0,SUMIFS(сценарии!Q:Q,сценарии!$E:$E,$E27,сценарии!$J:$J,$J27,сценарии!$M:$M,$P$19))</f>
        <v>0</v>
      </c>
      <c r="R27" s="102">
        <f>IF(R$1="",0,SUMIFS(сценарии!R:R,сценарии!$E:$E,$E27,сценарии!$J:$J,$J27,сценарии!$M:$M,$P$19))</f>
        <v>0</v>
      </c>
      <c r="S27" s="102">
        <f>IF(S$1="",0,SUMIFS(сценарии!S:S,сценарии!$E:$E,$E27,сценарии!$J:$J,$J27,сценарии!$M:$M,$P$19))</f>
        <v>0</v>
      </c>
      <c r="T27" s="102">
        <f>IF(T$1="",0,SUMIFS(сценарии!T:T,сценарии!$E:$E,$E27,сценарии!$J:$J,$J27,сценарии!$M:$M,$P$19))</f>
        <v>0</v>
      </c>
      <c r="U27" s="102">
        <f>IF(U$1="",0,SUMIFS(сценарии!U:U,сценарии!$E:$E,$E27,сценарии!$J:$J,$J27,сценарии!$M:$M,$P$19))</f>
        <v>0</v>
      </c>
      <c r="V27" s="102">
        <f>IF(V$1="",0,SUMIFS(сценарии!V:V,сценарии!$E:$E,$E27,сценарии!$J:$J,$J27,сценарии!$M:$M,$P$19))</f>
        <v>0</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v>
      </c>
      <c r="Q28" s="102">
        <f>IF(Q$1="",0,SUMIFS(сценарии!Q:Q,сценарии!$E:$E,$E28,сценарии!$J:$J,$J28,сценарии!$M:$M,$P$19))</f>
        <v>0</v>
      </c>
      <c r="R28" s="102">
        <f>IF(R$1="",0,SUMIFS(сценарии!R:R,сценарии!$E:$E,$E28,сценарии!$J:$J,$J28,сценарии!$M:$M,$P$19))</f>
        <v>0</v>
      </c>
      <c r="S28" s="102">
        <f>IF(S$1="",0,SUMIFS(сценарии!S:S,сценарии!$E:$E,$E28,сценарии!$J:$J,$J28,сценарии!$M:$M,$P$19))</f>
        <v>0</v>
      </c>
      <c r="T28" s="102">
        <f>IF(T$1="",0,SUMIFS(сценарии!T:T,сценарии!$E:$E,$E28,сценарии!$J:$J,$J28,сценарии!$M:$M,$P$19))</f>
        <v>0</v>
      </c>
      <c r="U28" s="102">
        <f>IF(U$1="",0,SUMIFS(сценарии!U:U,сценарии!$E:$E,$E28,сценарии!$J:$J,$J28,сценарии!$M:$M,$P$19))</f>
        <v>0</v>
      </c>
      <c r="V28" s="102">
        <f>IF(V$1="",0,SUMIFS(сценарии!V:V,сценарии!$E:$E,$E28,сценарии!$J:$J,$J28,сценарии!$M:$M,$P$19))</f>
        <v>0</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v>
      </c>
      <c r="Q29" s="102">
        <f>IF(Q$1="",0,SUMIFS(сценарии!Q:Q,сценарии!$E:$E,$E29,сценарии!$J:$J,$J29,сценарии!$M:$M,$P$19))</f>
        <v>0</v>
      </c>
      <c r="R29" s="102">
        <f>IF(R$1="",0,SUMIFS(сценарии!R:R,сценарии!$E:$E,$E29,сценарии!$J:$J,$J29,сценарии!$M:$M,$P$19))</f>
        <v>0</v>
      </c>
      <c r="S29" s="102">
        <f>IF(S$1="",0,SUMIFS(сценарии!S:S,сценарии!$E:$E,$E29,сценарии!$J:$J,$J29,сценарии!$M:$M,$P$19))</f>
        <v>0</v>
      </c>
      <c r="T29" s="102">
        <f>IF(T$1="",0,SUMIFS(сценарии!T:T,сценарии!$E:$E,$E29,сценарии!$J:$J,$J29,сценарии!$M:$M,$P$19))</f>
        <v>0</v>
      </c>
      <c r="U29" s="102">
        <f>IF(U$1="",0,SUMIFS(сценарии!U:U,сценарии!$E:$E,$E29,сценарии!$J:$J,$J29,сценарии!$M:$M,$P$19))</f>
        <v>0</v>
      </c>
      <c r="V29" s="102">
        <f>IF(V$1="",0,SUMIFS(сценарии!V:V,сценарии!$E:$E,$E29,сценарии!$J:$J,$J29,сценарии!$M:$M,$P$19))</f>
        <v>0</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v>
      </c>
      <c r="Q30" s="102">
        <f>IF(Q$1="",0,SUMIFS(сценарии!Q:Q,сценарии!$E:$E,$E30,сценарии!$J:$J,$J30,сценарии!$M:$M,$P$19))</f>
        <v>0</v>
      </c>
      <c r="R30" s="102">
        <f>IF(R$1="",0,SUMIFS(сценарии!R:R,сценарии!$E:$E,$E30,сценарии!$J:$J,$J30,сценарии!$M:$M,$P$19))</f>
        <v>0</v>
      </c>
      <c r="S30" s="102">
        <f>IF(S$1="",0,SUMIFS(сценарии!S:S,сценарии!$E:$E,$E30,сценарии!$J:$J,$J30,сценарии!$M:$M,$P$19))</f>
        <v>0</v>
      </c>
      <c r="T30" s="102">
        <f>IF(T$1="",0,SUMIFS(сценарии!T:T,сценарии!$E:$E,$E30,сценарии!$J:$J,$J30,сценарии!$M:$M,$P$19))</f>
        <v>0</v>
      </c>
      <c r="U30" s="102">
        <f>IF(U$1="",0,SUMIFS(сценарии!U:U,сценарии!$E:$E,$E30,сценарии!$J:$J,$J30,сценарии!$M:$M,$P$19))</f>
        <v>0</v>
      </c>
      <c r="V30" s="102">
        <f>IF(V$1="",0,SUMIFS(сценарии!V:V,сценарии!$E:$E,$E30,сценарии!$J:$J,$J30,сценарии!$M:$M,$P$19))</f>
        <v>0</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v>
      </c>
      <c r="Q31" s="102">
        <f>IF(Q$1="",0,SUMIFS(сценарии!Q:Q,сценарии!$E:$E,$E31,сценарии!$J:$J,$J31,сценарии!$M:$M,$P$19))</f>
        <v>0</v>
      </c>
      <c r="R31" s="102">
        <f>IF(R$1="",0,SUMIFS(сценарии!R:R,сценарии!$E:$E,$E31,сценарии!$J:$J,$J31,сценарии!$M:$M,$P$19))</f>
        <v>0</v>
      </c>
      <c r="S31" s="102">
        <f>IF(S$1="",0,SUMIFS(сценарии!S:S,сценарии!$E:$E,$E31,сценарии!$J:$J,$J31,сценарии!$M:$M,$P$19))</f>
        <v>0</v>
      </c>
      <c r="T31" s="102">
        <f>IF(T$1="",0,SUMIFS(сценарии!T:T,сценарии!$E:$E,$E31,сценарии!$J:$J,$J31,сценарии!$M:$M,$P$19))</f>
        <v>0</v>
      </c>
      <c r="U31" s="102">
        <f>IF(U$1="",0,SUMIFS(сценарии!U:U,сценарии!$E:$E,$E31,сценарии!$J:$J,$J31,сценарии!$M:$M,$P$19))</f>
        <v>0</v>
      </c>
      <c r="V31" s="102">
        <f>IF(V$1="",0,SUMIFS(сценарии!V:V,сценарии!$E:$E,$E31,сценарии!$J:$J,$J31,сценарии!$M:$M,$P$19))</f>
        <v>0</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c r="J36" s="204">
        <f>операции!J36</f>
        <v>0</v>
      </c>
      <c r="K36" s="28"/>
      <c r="L36" s="2"/>
      <c r="M36" s="52"/>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c r="J37" s="204">
        <f>операции!J37</f>
        <v>0</v>
      </c>
      <c r="K37" s="28"/>
      <c r="L37" s="2"/>
      <c r="M37" s="52"/>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c r="J38" s="204">
        <f>операции!J38</f>
        <v>0</v>
      </c>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0</v>
      </c>
      <c r="N41" s="3"/>
      <c r="O41" s="3"/>
      <c r="P41" s="93">
        <f>IF(P1="",0,IF(SUM(капитал!$J$67:$J$70)=0,0,SUMPRODUCT(капитал!$J$67:$J$70,$J$36:$J$39)/SUM(капитал!$J$67:$J$70)))</f>
        <v>0</v>
      </c>
      <c r="Q41" s="93">
        <f>IF(Q1="",0,IF(SUM(капитал!$J$67:$J$70)=0,0,SUMPRODUCT(капитал!$J$67:$J$70,$J$36:$J$39)/SUM(капитал!$J$67:$J$70)))</f>
        <v>0</v>
      </c>
      <c r="R41" s="93">
        <f>IF(R1="",0,IF(SUM(капитал!$J$67:$J$70)=0,0,SUMPRODUCT(капитал!$J$67:$J$70,$J$36:$J$39)/SUM(капитал!$J$67:$J$70)))</f>
        <v>0</v>
      </c>
      <c r="S41" s="93">
        <f>IF(S1="",0,IF(SUM(капитал!$J$67:$J$70)=0,0,SUMPRODUCT(капитал!$J$67:$J$70,$J$36:$J$39)/SUM(капитал!$J$67:$J$70)))</f>
        <v>0</v>
      </c>
      <c r="T41" s="93">
        <f>IF(T1="",0,IF(SUM(капитал!$J$67:$J$70)=0,0,SUMPRODUCT(капитал!$J$67:$J$70,$J$36:$J$39)/SUM(капитал!$J$67:$J$70)))</f>
        <v>0</v>
      </c>
      <c r="U41" s="93">
        <f>IF(U1="",0,IF(SUM(капитал!$J$67:$J$70)=0,0,SUMPRODUCT(капитал!$J$67:$J$70,$J$36:$J$39)/SUM(капитал!$J$67:$J$70)))</f>
        <v>0</v>
      </c>
      <c r="V41" s="93">
        <f>IF(V1="",0,IF(SUM(капитал!$J$67:$J$70)=0,0,SUMPRODUCT(капитал!$J$67:$J$70,$J$36:$J$39)/SUM(капитал!$J$67:$J$70)))</f>
        <v>0</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0</v>
      </c>
      <c r="Q43" s="46">
        <f t="shared" ref="Q43:AA43" si="4">IF(Q$1="",0,SUM(Q44:Q55))</f>
        <v>0</v>
      </c>
      <c r="R43" s="46">
        <f t="shared" si="4"/>
        <v>0</v>
      </c>
      <c r="S43" s="46">
        <f t="shared" si="4"/>
        <v>0</v>
      </c>
      <c r="T43" s="46">
        <f t="shared" si="4"/>
        <v>0</v>
      </c>
      <c r="U43" s="46">
        <f t="shared" si="4"/>
        <v>0</v>
      </c>
      <c r="V43" s="46">
        <f t="shared" si="4"/>
        <v>0</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0</v>
      </c>
      <c r="Q44" s="101">
        <f>IF(Q$1="",0,INT(SUM(капитал!$J$67:$J$70)*DAY(EOMONTH(Q$8,$H44-MONTH(Q$8)))*Q20))</f>
        <v>0</v>
      </c>
      <c r="R44" s="101">
        <f>IF(R$1="",0,INT(SUM(капитал!$J$67:$J$70)*DAY(EOMONTH(R$8,$H44-MONTH(R$8)))*R20))</f>
        <v>0</v>
      </c>
      <c r="S44" s="101">
        <f>IF(S$1="",0,INT(SUM(капитал!$J$67:$J$70)*DAY(EOMONTH(S$8,$H44-MONTH(S$8)))*S20))</f>
        <v>0</v>
      </c>
      <c r="T44" s="101">
        <f>IF(T$1="",0,INT(SUM(капитал!$J$67:$J$70)*DAY(EOMONTH(T$8,$H44-MONTH(T$8)))*T20))</f>
        <v>0</v>
      </c>
      <c r="U44" s="101">
        <f>IF(U$1="",0,INT(SUM(капитал!$J$67:$J$70)*DAY(EOMONTH(U$8,$H44-MONTH(U$8)))*U20))</f>
        <v>0</v>
      </c>
      <c r="V44" s="101">
        <f>IF(V$1="",0,INT(SUM(капитал!$J$67:$J$70)*DAY(EOMONTH(V$8,$H44-MONTH(V$8)))*V20))</f>
        <v>0</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0</v>
      </c>
      <c r="Q45" s="101">
        <f>IF(Q$1="",0,INT(SUM(капитал!$J$67:$J$70)*DAY(EOMONTH(Q$8,$H45-MONTH(Q$8)))*Q21))</f>
        <v>0</v>
      </c>
      <c r="R45" s="101">
        <f>IF(R$1="",0,INT(SUM(капитал!$J$67:$J$70)*DAY(EOMONTH(R$8,$H45-MONTH(R$8)))*R21))</f>
        <v>0</v>
      </c>
      <c r="S45" s="101">
        <f>IF(S$1="",0,INT(SUM(капитал!$J$67:$J$70)*DAY(EOMONTH(S$8,$H45-MONTH(S$8)))*S21))</f>
        <v>0</v>
      </c>
      <c r="T45" s="101">
        <f>IF(T$1="",0,INT(SUM(капитал!$J$67:$J$70)*DAY(EOMONTH(T$8,$H45-MONTH(T$8)))*T21))</f>
        <v>0</v>
      </c>
      <c r="U45" s="101">
        <f>IF(U$1="",0,INT(SUM(капитал!$J$67:$J$70)*DAY(EOMONTH(U$8,$H45-MONTH(U$8)))*U21))</f>
        <v>0</v>
      </c>
      <c r="V45" s="101">
        <f>IF(V$1="",0,INT(SUM(капитал!$J$67:$J$70)*DAY(EOMONTH(V$8,$H45-MONTH(V$8)))*V21))</f>
        <v>0</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0</v>
      </c>
      <c r="Q46" s="101">
        <f>IF(Q$1="",0,INT(SUM(капитал!$J$67:$J$70)*DAY(EOMONTH(Q$8,$H46-MONTH(Q$8)))*Q22))</f>
        <v>0</v>
      </c>
      <c r="R46" s="101">
        <f>IF(R$1="",0,INT(SUM(капитал!$J$67:$J$70)*DAY(EOMONTH(R$8,$H46-MONTH(R$8)))*R22))</f>
        <v>0</v>
      </c>
      <c r="S46" s="101">
        <f>IF(S$1="",0,INT(SUM(капитал!$J$67:$J$70)*DAY(EOMONTH(S$8,$H46-MONTH(S$8)))*S22))</f>
        <v>0</v>
      </c>
      <c r="T46" s="101">
        <f>IF(T$1="",0,INT(SUM(капитал!$J$67:$J$70)*DAY(EOMONTH(T$8,$H46-MONTH(T$8)))*T22))</f>
        <v>0</v>
      </c>
      <c r="U46" s="101">
        <f>IF(U$1="",0,INT(SUM(капитал!$J$67:$J$70)*DAY(EOMONTH(U$8,$H46-MONTH(U$8)))*U22))</f>
        <v>0</v>
      </c>
      <c r="V46" s="101">
        <f>IF(V$1="",0,INT(SUM(капитал!$J$67:$J$70)*DAY(EOMONTH(V$8,$H46-MONTH(V$8)))*V22))</f>
        <v>0</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0</v>
      </c>
      <c r="Q47" s="101">
        <f>IF(Q$1="",0,INT(SUM(капитал!$J$67:$J$70)*DAY(EOMONTH(Q$8,$H47-MONTH(Q$8)))*Q23))</f>
        <v>0</v>
      </c>
      <c r="R47" s="101">
        <f>IF(R$1="",0,INT(SUM(капитал!$J$67:$J$70)*DAY(EOMONTH(R$8,$H47-MONTH(R$8)))*R23))</f>
        <v>0</v>
      </c>
      <c r="S47" s="101">
        <f>IF(S$1="",0,INT(SUM(капитал!$J$67:$J$70)*DAY(EOMONTH(S$8,$H47-MONTH(S$8)))*S23))</f>
        <v>0</v>
      </c>
      <c r="T47" s="101">
        <f>IF(T$1="",0,INT(SUM(капитал!$J$67:$J$70)*DAY(EOMONTH(T$8,$H47-MONTH(T$8)))*T23))</f>
        <v>0</v>
      </c>
      <c r="U47" s="101">
        <f>IF(U$1="",0,INT(SUM(капитал!$J$67:$J$70)*DAY(EOMONTH(U$8,$H47-MONTH(U$8)))*U23))</f>
        <v>0</v>
      </c>
      <c r="V47" s="101">
        <f>IF(V$1="",0,INT(SUM(капитал!$J$67:$J$70)*DAY(EOMONTH(V$8,$H47-MONTH(V$8)))*V23))</f>
        <v>0</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0</v>
      </c>
      <c r="Q48" s="101">
        <f>IF(Q$1="",0,INT(SUM(капитал!$J$67:$J$70)*DAY(EOMONTH(Q$8,$H48-MONTH(Q$8)))*Q24))</f>
        <v>0</v>
      </c>
      <c r="R48" s="101">
        <f>IF(R$1="",0,INT(SUM(капитал!$J$67:$J$70)*DAY(EOMONTH(R$8,$H48-MONTH(R$8)))*R24))</f>
        <v>0</v>
      </c>
      <c r="S48" s="101">
        <f>IF(S$1="",0,INT(SUM(капитал!$J$67:$J$70)*DAY(EOMONTH(S$8,$H48-MONTH(S$8)))*S24))</f>
        <v>0</v>
      </c>
      <c r="T48" s="101">
        <f>IF(T$1="",0,INT(SUM(капитал!$J$67:$J$70)*DAY(EOMONTH(T$8,$H48-MONTH(T$8)))*T24))</f>
        <v>0</v>
      </c>
      <c r="U48" s="101">
        <f>IF(U$1="",0,INT(SUM(капитал!$J$67:$J$70)*DAY(EOMONTH(U$8,$H48-MONTH(U$8)))*U24))</f>
        <v>0</v>
      </c>
      <c r="V48" s="101">
        <f>IF(V$1="",0,INT(SUM(капитал!$J$67:$J$70)*DAY(EOMONTH(V$8,$H48-MONTH(V$8)))*V24))</f>
        <v>0</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0</v>
      </c>
      <c r="Q49" s="101">
        <f>IF(Q$1="",0,INT(SUM(капитал!$J$67:$J$70)*DAY(EOMONTH(Q$8,$H49-MONTH(Q$8)))*Q25))</f>
        <v>0</v>
      </c>
      <c r="R49" s="101">
        <f>IF(R$1="",0,INT(SUM(капитал!$J$67:$J$70)*DAY(EOMONTH(R$8,$H49-MONTH(R$8)))*R25))</f>
        <v>0</v>
      </c>
      <c r="S49" s="101">
        <f>IF(S$1="",0,INT(SUM(капитал!$J$67:$J$70)*DAY(EOMONTH(S$8,$H49-MONTH(S$8)))*S25))</f>
        <v>0</v>
      </c>
      <c r="T49" s="101">
        <f>IF(T$1="",0,INT(SUM(капитал!$J$67:$J$70)*DAY(EOMONTH(T$8,$H49-MONTH(T$8)))*T25))</f>
        <v>0</v>
      </c>
      <c r="U49" s="101">
        <f>IF(U$1="",0,INT(SUM(капитал!$J$67:$J$70)*DAY(EOMONTH(U$8,$H49-MONTH(U$8)))*U25))</f>
        <v>0</v>
      </c>
      <c r="V49" s="101">
        <f>IF(V$1="",0,INT(SUM(капитал!$J$67:$J$70)*DAY(EOMONTH(V$8,$H49-MONTH(V$8)))*V25))</f>
        <v>0</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0</v>
      </c>
      <c r="Q50" s="101">
        <f>IF(Q$1="",0,INT(SUM(капитал!$J$67:$J$70)*DAY(EOMONTH(Q$8,$H50-MONTH(Q$8)))*Q26))</f>
        <v>0</v>
      </c>
      <c r="R50" s="101">
        <f>IF(R$1="",0,INT(SUM(капитал!$J$67:$J$70)*DAY(EOMONTH(R$8,$H50-MONTH(R$8)))*R26))</f>
        <v>0</v>
      </c>
      <c r="S50" s="101">
        <f>IF(S$1="",0,INT(SUM(капитал!$J$67:$J$70)*DAY(EOMONTH(S$8,$H50-MONTH(S$8)))*S26))</f>
        <v>0</v>
      </c>
      <c r="T50" s="101">
        <f>IF(T$1="",0,INT(SUM(капитал!$J$67:$J$70)*DAY(EOMONTH(T$8,$H50-MONTH(T$8)))*T26))</f>
        <v>0</v>
      </c>
      <c r="U50" s="101">
        <f>IF(U$1="",0,INT(SUM(капитал!$J$67:$J$70)*DAY(EOMONTH(U$8,$H50-MONTH(U$8)))*U26))</f>
        <v>0</v>
      </c>
      <c r="V50" s="101">
        <f>IF(V$1="",0,INT(SUM(капитал!$J$67:$J$70)*DAY(EOMONTH(V$8,$H50-MONTH(V$8)))*V26))</f>
        <v>0</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0</v>
      </c>
      <c r="Q51" s="101">
        <f>IF(Q$1="",0,INT(SUM(капитал!$J$67:$J$70)*DAY(EOMONTH(Q$8,$H51-MONTH(Q$8)))*Q27))</f>
        <v>0</v>
      </c>
      <c r="R51" s="101">
        <f>IF(R$1="",0,INT(SUM(капитал!$J$67:$J$70)*DAY(EOMONTH(R$8,$H51-MONTH(R$8)))*R27))</f>
        <v>0</v>
      </c>
      <c r="S51" s="101">
        <f>IF(S$1="",0,INT(SUM(капитал!$J$67:$J$70)*DAY(EOMONTH(S$8,$H51-MONTH(S$8)))*S27))</f>
        <v>0</v>
      </c>
      <c r="T51" s="101">
        <f>IF(T$1="",0,INT(SUM(капитал!$J$67:$J$70)*DAY(EOMONTH(T$8,$H51-MONTH(T$8)))*T27))</f>
        <v>0</v>
      </c>
      <c r="U51" s="101">
        <f>IF(U$1="",0,INT(SUM(капитал!$J$67:$J$70)*DAY(EOMONTH(U$8,$H51-MONTH(U$8)))*U27))</f>
        <v>0</v>
      </c>
      <c r="V51" s="101">
        <f>IF(V$1="",0,INT(SUM(капитал!$J$67:$J$70)*DAY(EOMONTH(V$8,$H51-MONTH(V$8)))*V27))</f>
        <v>0</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0</v>
      </c>
      <c r="Q52" s="101">
        <f>IF(Q$1="",0,INT(SUM(капитал!$J$67:$J$70)*DAY(EOMONTH(Q$8,$H52-MONTH(Q$8)))*Q28))</f>
        <v>0</v>
      </c>
      <c r="R52" s="101">
        <f>IF(R$1="",0,INT(SUM(капитал!$J$67:$J$70)*DAY(EOMONTH(R$8,$H52-MONTH(R$8)))*R28))</f>
        <v>0</v>
      </c>
      <c r="S52" s="101">
        <f>IF(S$1="",0,INT(SUM(капитал!$J$67:$J$70)*DAY(EOMONTH(S$8,$H52-MONTH(S$8)))*S28))</f>
        <v>0</v>
      </c>
      <c r="T52" s="101">
        <f>IF(T$1="",0,INT(SUM(капитал!$J$67:$J$70)*DAY(EOMONTH(T$8,$H52-MONTH(T$8)))*T28))</f>
        <v>0</v>
      </c>
      <c r="U52" s="101">
        <f>IF(U$1="",0,INT(SUM(капитал!$J$67:$J$70)*DAY(EOMONTH(U$8,$H52-MONTH(U$8)))*U28))</f>
        <v>0</v>
      </c>
      <c r="V52" s="101">
        <f>IF(V$1="",0,INT(SUM(капитал!$J$67:$J$70)*DAY(EOMONTH(V$8,$H52-MONTH(V$8)))*V28))</f>
        <v>0</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0</v>
      </c>
      <c r="Q53" s="101">
        <f>IF(Q$1="",0,INT(SUM(капитал!$J$67:$J$70)*DAY(EOMONTH(Q$8,$H53-MONTH(Q$8)))*Q29))</f>
        <v>0</v>
      </c>
      <c r="R53" s="101">
        <f>IF(R$1="",0,INT(SUM(капитал!$J$67:$J$70)*DAY(EOMONTH(R$8,$H53-MONTH(R$8)))*R29))</f>
        <v>0</v>
      </c>
      <c r="S53" s="101">
        <f>IF(S$1="",0,INT(SUM(капитал!$J$67:$J$70)*DAY(EOMONTH(S$8,$H53-MONTH(S$8)))*S29))</f>
        <v>0</v>
      </c>
      <c r="T53" s="101">
        <f>IF(T$1="",0,INT(SUM(капитал!$J$67:$J$70)*DAY(EOMONTH(T$8,$H53-MONTH(T$8)))*T29))</f>
        <v>0</v>
      </c>
      <c r="U53" s="101">
        <f>IF(U$1="",0,INT(SUM(капитал!$J$67:$J$70)*DAY(EOMONTH(U$8,$H53-MONTH(U$8)))*U29))</f>
        <v>0</v>
      </c>
      <c r="V53" s="101">
        <f>IF(V$1="",0,INT(SUM(капитал!$J$67:$J$70)*DAY(EOMONTH(V$8,$H53-MONTH(V$8)))*V29))</f>
        <v>0</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0</v>
      </c>
      <c r="Q54" s="101">
        <f>IF(Q$1="",0,INT(SUM(капитал!$J$67:$J$70)*DAY(EOMONTH(Q$8,$H54-MONTH(Q$8)))*Q30))</f>
        <v>0</v>
      </c>
      <c r="R54" s="101">
        <f>IF(R$1="",0,INT(SUM(капитал!$J$67:$J$70)*DAY(EOMONTH(R$8,$H54-MONTH(R$8)))*R30))</f>
        <v>0</v>
      </c>
      <c r="S54" s="101">
        <f>IF(S$1="",0,INT(SUM(капитал!$J$67:$J$70)*DAY(EOMONTH(S$8,$H54-MONTH(S$8)))*S30))</f>
        <v>0</v>
      </c>
      <c r="T54" s="101">
        <f>IF(T$1="",0,INT(SUM(капитал!$J$67:$J$70)*DAY(EOMONTH(T$8,$H54-MONTH(T$8)))*T30))</f>
        <v>0</v>
      </c>
      <c r="U54" s="101">
        <f>IF(U$1="",0,INT(SUM(капитал!$J$67:$J$70)*DAY(EOMONTH(U$8,$H54-MONTH(U$8)))*U30))</f>
        <v>0</v>
      </c>
      <c r="V54" s="101">
        <f>IF(V$1="",0,INT(SUM(капитал!$J$67:$J$70)*DAY(EOMONTH(V$8,$H54-MONTH(V$8)))*V30))</f>
        <v>0</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0</v>
      </c>
      <c r="Q55" s="101">
        <f>IF(Q$1="",0,INT(SUM(капитал!$J$67:$J$70)*DAY(EOMONTH(Q$8,$H55-MONTH(Q$8)))*Q31))</f>
        <v>0</v>
      </c>
      <c r="R55" s="101">
        <f>IF(R$1="",0,INT(SUM(капитал!$J$67:$J$70)*DAY(EOMONTH(R$8,$H55-MONTH(R$8)))*R31))</f>
        <v>0</v>
      </c>
      <c r="S55" s="101">
        <f>IF(S$1="",0,INT(SUM(капитал!$J$67:$J$70)*DAY(EOMONTH(S$8,$H55-MONTH(S$8)))*S31))</f>
        <v>0</v>
      </c>
      <c r="T55" s="101">
        <f>IF(T$1="",0,INT(SUM(капитал!$J$67:$J$70)*DAY(EOMONTH(T$8,$H55-MONTH(T$8)))*T31))</f>
        <v>0</v>
      </c>
      <c r="U55" s="101">
        <f>IF(U$1="",0,INT(SUM(капитал!$J$67:$J$70)*DAY(EOMONTH(U$8,$H55-MONTH(U$8)))*U31))</f>
        <v>0</v>
      </c>
      <c r="V55" s="101">
        <f>IF(V$1="",0,INT(SUM(капитал!$J$67:$J$70)*DAY(EOMONTH(V$8,$H55-MONTH(V$8)))*V31))</f>
        <v>0</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0</v>
      </c>
      <c r="N58" s="3"/>
      <c r="O58" s="3"/>
      <c r="P58" s="46">
        <f>IF(P$1="",0,IF(P$1=0,SUMIFS(P59:P70,H59:H70,"&gt;="&amp;MONTH($J$13)),SUM(P59:P70)))</f>
        <v>0</v>
      </c>
      <c r="Q58" s="46">
        <f t="shared" ref="Q58" si="6">IF(Q$1="",0,SUM(Q59:Q70))</f>
        <v>0</v>
      </c>
      <c r="R58" s="46">
        <f t="shared" ref="R58:AA58" si="7">IF(R$1="",0,SUM(R59:R70))</f>
        <v>0</v>
      </c>
      <c r="S58" s="46">
        <f t="shared" si="7"/>
        <v>0</v>
      </c>
      <c r="T58" s="46">
        <f t="shared" si="7"/>
        <v>0</v>
      </c>
      <c r="U58" s="46">
        <f t="shared" si="7"/>
        <v>0</v>
      </c>
      <c r="V58" s="46">
        <f t="shared" si="7"/>
        <v>0</v>
      </c>
      <c r="W58" s="46">
        <f t="shared" si="7"/>
        <v>0</v>
      </c>
      <c r="X58" s="46">
        <f t="shared" si="7"/>
        <v>0</v>
      </c>
      <c r="Y58" s="46">
        <f t="shared" si="7"/>
        <v>0</v>
      </c>
      <c r="Z58" s="46">
        <f t="shared" si="7"/>
        <v>0</v>
      </c>
      <c r="AA58" s="46">
        <f t="shared" si="7"/>
        <v>0</v>
      </c>
      <c r="AB58" s="3"/>
    </row>
    <row r="59" spans="1:28" s="23" customFormat="1" ht="10.199999999999999" x14ac:dyDescent="0.2">
      <c r="A59" s="22"/>
      <c r="B59" s="22"/>
      <c r="C59" s="22"/>
      <c r="D59" s="22"/>
      <c r="E59" s="22" t="str">
        <f t="shared" ref="E59:E70" si="8">$E$58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70" si="9">IF(P$1="",0,P$41*P44/1000)</f>
        <v>0</v>
      </c>
      <c r="Q59" s="101">
        <f t="shared" si="9"/>
        <v>0</v>
      </c>
      <c r="R59" s="101">
        <f t="shared" si="9"/>
        <v>0</v>
      </c>
      <c r="S59" s="101">
        <f t="shared" si="9"/>
        <v>0</v>
      </c>
      <c r="T59" s="101">
        <f t="shared" si="9"/>
        <v>0</v>
      </c>
      <c r="U59" s="101">
        <f t="shared" si="9"/>
        <v>0</v>
      </c>
      <c r="V59" s="101">
        <f t="shared" si="9"/>
        <v>0</v>
      </c>
      <c r="W59" s="101">
        <f t="shared" si="9"/>
        <v>0</v>
      </c>
      <c r="X59" s="101">
        <f t="shared" si="9"/>
        <v>0</v>
      </c>
      <c r="Y59" s="101">
        <f t="shared" si="9"/>
        <v>0</v>
      </c>
      <c r="Z59" s="101">
        <f t="shared" si="9"/>
        <v>0</v>
      </c>
      <c r="AA59" s="101">
        <f t="shared" si="9"/>
        <v>0</v>
      </c>
      <c r="AB59" s="22"/>
    </row>
    <row r="60" spans="1:28" s="23" customFormat="1" ht="10.199999999999999" x14ac:dyDescent="0.2">
      <c r="A60" s="22"/>
      <c r="B60" s="22"/>
      <c r="C60" s="22"/>
      <c r="D60" s="22"/>
      <c r="E60" s="22" t="str">
        <f t="shared" si="8"/>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si="9"/>
        <v>0</v>
      </c>
      <c r="Q60" s="101">
        <f t="shared" si="9"/>
        <v>0</v>
      </c>
      <c r="R60" s="101">
        <f t="shared" si="9"/>
        <v>0</v>
      </c>
      <c r="S60" s="101">
        <f t="shared" si="9"/>
        <v>0</v>
      </c>
      <c r="T60" s="101">
        <f t="shared" si="9"/>
        <v>0</v>
      </c>
      <c r="U60" s="101">
        <f t="shared" si="9"/>
        <v>0</v>
      </c>
      <c r="V60" s="101">
        <f t="shared" si="9"/>
        <v>0</v>
      </c>
      <c r="W60" s="101">
        <f t="shared" si="9"/>
        <v>0</v>
      </c>
      <c r="X60" s="101">
        <f t="shared" si="9"/>
        <v>0</v>
      </c>
      <c r="Y60" s="101">
        <f t="shared" si="9"/>
        <v>0</v>
      </c>
      <c r="Z60" s="101">
        <f t="shared" si="9"/>
        <v>0</v>
      </c>
      <c r="AA60" s="101">
        <f t="shared" si="9"/>
        <v>0</v>
      </c>
      <c r="AB60" s="22"/>
    </row>
    <row r="61" spans="1:28" s="23" customFormat="1" ht="10.199999999999999" x14ac:dyDescent="0.2">
      <c r="A61" s="22"/>
      <c r="B61" s="22"/>
      <c r="C61" s="22"/>
      <c r="D61" s="22"/>
      <c r="E61" s="22" t="str">
        <f t="shared" si="8"/>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si="9"/>
        <v>0</v>
      </c>
      <c r="Q61" s="101">
        <f t="shared" si="9"/>
        <v>0</v>
      </c>
      <c r="R61" s="101">
        <f t="shared" si="9"/>
        <v>0</v>
      </c>
      <c r="S61" s="101">
        <f t="shared" si="9"/>
        <v>0</v>
      </c>
      <c r="T61" s="101">
        <f t="shared" si="9"/>
        <v>0</v>
      </c>
      <c r="U61" s="101">
        <f t="shared" si="9"/>
        <v>0</v>
      </c>
      <c r="V61" s="101">
        <f t="shared" si="9"/>
        <v>0</v>
      </c>
      <c r="W61" s="101">
        <f t="shared" si="9"/>
        <v>0</v>
      </c>
      <c r="X61" s="101">
        <f t="shared" si="9"/>
        <v>0</v>
      </c>
      <c r="Y61" s="101">
        <f t="shared" si="9"/>
        <v>0</v>
      </c>
      <c r="Z61" s="101">
        <f t="shared" si="9"/>
        <v>0</v>
      </c>
      <c r="AA61" s="101">
        <f t="shared" si="9"/>
        <v>0</v>
      </c>
      <c r="AB61" s="22"/>
    </row>
    <row r="62" spans="1:28" s="23" customFormat="1" ht="10.199999999999999" x14ac:dyDescent="0.2">
      <c r="A62" s="22"/>
      <c r="B62" s="22"/>
      <c r="C62" s="22"/>
      <c r="D62" s="22"/>
      <c r="E62" s="22" t="str">
        <f t="shared" si="8"/>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si="9"/>
        <v>0</v>
      </c>
      <c r="Q62" s="101">
        <f t="shared" si="9"/>
        <v>0</v>
      </c>
      <c r="R62" s="101">
        <f t="shared" si="9"/>
        <v>0</v>
      </c>
      <c r="S62" s="101">
        <f t="shared" si="9"/>
        <v>0</v>
      </c>
      <c r="T62" s="101">
        <f t="shared" si="9"/>
        <v>0</v>
      </c>
      <c r="U62" s="101">
        <f t="shared" si="9"/>
        <v>0</v>
      </c>
      <c r="V62" s="101">
        <f t="shared" si="9"/>
        <v>0</v>
      </c>
      <c r="W62" s="101">
        <f t="shared" si="9"/>
        <v>0</v>
      </c>
      <c r="X62" s="101">
        <f t="shared" si="9"/>
        <v>0</v>
      </c>
      <c r="Y62" s="101">
        <f t="shared" si="9"/>
        <v>0</v>
      </c>
      <c r="Z62" s="101">
        <f t="shared" si="9"/>
        <v>0</v>
      </c>
      <c r="AA62" s="101">
        <f t="shared" si="9"/>
        <v>0</v>
      </c>
      <c r="AB62" s="22"/>
    </row>
    <row r="63" spans="1:28" s="23" customFormat="1" ht="10.199999999999999" x14ac:dyDescent="0.2">
      <c r="A63" s="22"/>
      <c r="B63" s="22"/>
      <c r="C63" s="22"/>
      <c r="D63" s="22"/>
      <c r="E63" s="22" t="str">
        <f t="shared" si="8"/>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si="9"/>
        <v>0</v>
      </c>
      <c r="Q63" s="101">
        <f t="shared" si="9"/>
        <v>0</v>
      </c>
      <c r="R63" s="101">
        <f t="shared" si="9"/>
        <v>0</v>
      </c>
      <c r="S63" s="101">
        <f t="shared" si="9"/>
        <v>0</v>
      </c>
      <c r="T63" s="101">
        <f t="shared" si="9"/>
        <v>0</v>
      </c>
      <c r="U63" s="101">
        <f t="shared" si="9"/>
        <v>0</v>
      </c>
      <c r="V63" s="101">
        <f t="shared" si="9"/>
        <v>0</v>
      </c>
      <c r="W63" s="101">
        <f t="shared" si="9"/>
        <v>0</v>
      </c>
      <c r="X63" s="101">
        <f t="shared" si="9"/>
        <v>0</v>
      </c>
      <c r="Y63" s="101">
        <f t="shared" si="9"/>
        <v>0</v>
      </c>
      <c r="Z63" s="101">
        <f t="shared" si="9"/>
        <v>0</v>
      </c>
      <c r="AA63" s="101">
        <f t="shared" si="9"/>
        <v>0</v>
      </c>
      <c r="AB63" s="22"/>
    </row>
    <row r="64" spans="1:28" s="23" customFormat="1" ht="10.199999999999999" x14ac:dyDescent="0.2">
      <c r="A64" s="22"/>
      <c r="B64" s="22"/>
      <c r="C64" s="22"/>
      <c r="D64" s="22"/>
      <c r="E64" s="22" t="str">
        <f t="shared" si="8"/>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si="9"/>
        <v>0</v>
      </c>
      <c r="Q64" s="101">
        <f t="shared" si="9"/>
        <v>0</v>
      </c>
      <c r="R64" s="101">
        <f t="shared" si="9"/>
        <v>0</v>
      </c>
      <c r="S64" s="101">
        <f t="shared" si="9"/>
        <v>0</v>
      </c>
      <c r="T64" s="101">
        <f t="shared" si="9"/>
        <v>0</v>
      </c>
      <c r="U64" s="101">
        <f t="shared" si="9"/>
        <v>0</v>
      </c>
      <c r="V64" s="101">
        <f t="shared" si="9"/>
        <v>0</v>
      </c>
      <c r="W64" s="101">
        <f t="shared" si="9"/>
        <v>0</v>
      </c>
      <c r="X64" s="101">
        <f t="shared" si="9"/>
        <v>0</v>
      </c>
      <c r="Y64" s="101">
        <f t="shared" si="9"/>
        <v>0</v>
      </c>
      <c r="Z64" s="101">
        <f t="shared" si="9"/>
        <v>0</v>
      </c>
      <c r="AA64" s="101">
        <f t="shared" si="9"/>
        <v>0</v>
      </c>
      <c r="AB64" s="22"/>
    </row>
    <row r="65" spans="1:28" s="23" customFormat="1" ht="10.199999999999999" x14ac:dyDescent="0.2">
      <c r="A65" s="22"/>
      <c r="B65" s="22"/>
      <c r="C65" s="22"/>
      <c r="D65" s="22"/>
      <c r="E65" s="22" t="str">
        <f t="shared" si="8"/>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si="9"/>
        <v>0</v>
      </c>
      <c r="Q65" s="101">
        <f t="shared" si="9"/>
        <v>0</v>
      </c>
      <c r="R65" s="101">
        <f t="shared" si="9"/>
        <v>0</v>
      </c>
      <c r="S65" s="101">
        <f t="shared" si="9"/>
        <v>0</v>
      </c>
      <c r="T65" s="101">
        <f t="shared" si="9"/>
        <v>0</v>
      </c>
      <c r="U65" s="101">
        <f t="shared" si="9"/>
        <v>0</v>
      </c>
      <c r="V65" s="101">
        <f t="shared" si="9"/>
        <v>0</v>
      </c>
      <c r="W65" s="101">
        <f t="shared" si="9"/>
        <v>0</v>
      </c>
      <c r="X65" s="101">
        <f t="shared" si="9"/>
        <v>0</v>
      </c>
      <c r="Y65" s="101">
        <f t="shared" si="9"/>
        <v>0</v>
      </c>
      <c r="Z65" s="101">
        <f t="shared" si="9"/>
        <v>0</v>
      </c>
      <c r="AA65" s="101">
        <f t="shared" si="9"/>
        <v>0</v>
      </c>
      <c r="AB65" s="22"/>
    </row>
    <row r="66" spans="1:28" s="23" customFormat="1" ht="10.199999999999999" x14ac:dyDescent="0.2">
      <c r="A66" s="22"/>
      <c r="B66" s="22"/>
      <c r="C66" s="22"/>
      <c r="D66" s="22"/>
      <c r="E66" s="22" t="str">
        <f t="shared" si="8"/>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si="9"/>
        <v>0</v>
      </c>
      <c r="Q66" s="101">
        <f t="shared" si="9"/>
        <v>0</v>
      </c>
      <c r="R66" s="101">
        <f t="shared" si="9"/>
        <v>0</v>
      </c>
      <c r="S66" s="101">
        <f t="shared" si="9"/>
        <v>0</v>
      </c>
      <c r="T66" s="101">
        <f t="shared" si="9"/>
        <v>0</v>
      </c>
      <c r="U66" s="101">
        <f t="shared" si="9"/>
        <v>0</v>
      </c>
      <c r="V66" s="101">
        <f t="shared" si="9"/>
        <v>0</v>
      </c>
      <c r="W66" s="101">
        <f t="shared" si="9"/>
        <v>0</v>
      </c>
      <c r="X66" s="101">
        <f t="shared" si="9"/>
        <v>0</v>
      </c>
      <c r="Y66" s="101">
        <f t="shared" si="9"/>
        <v>0</v>
      </c>
      <c r="Z66" s="101">
        <f t="shared" si="9"/>
        <v>0</v>
      </c>
      <c r="AA66" s="101">
        <f t="shared" si="9"/>
        <v>0</v>
      </c>
      <c r="AB66" s="22"/>
    </row>
    <row r="67" spans="1:28" s="23" customFormat="1" ht="10.199999999999999" x14ac:dyDescent="0.2">
      <c r="A67" s="22"/>
      <c r="B67" s="22"/>
      <c r="C67" s="22"/>
      <c r="D67" s="22"/>
      <c r="E67" s="22" t="str">
        <f t="shared" si="8"/>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si="9"/>
        <v>0</v>
      </c>
      <c r="Q67" s="101">
        <f t="shared" si="9"/>
        <v>0</v>
      </c>
      <c r="R67" s="101">
        <f t="shared" si="9"/>
        <v>0</v>
      </c>
      <c r="S67" s="101">
        <f t="shared" si="9"/>
        <v>0</v>
      </c>
      <c r="T67" s="101">
        <f t="shared" si="9"/>
        <v>0</v>
      </c>
      <c r="U67" s="101">
        <f t="shared" si="9"/>
        <v>0</v>
      </c>
      <c r="V67" s="101">
        <f t="shared" si="9"/>
        <v>0</v>
      </c>
      <c r="W67" s="101">
        <f t="shared" si="9"/>
        <v>0</v>
      </c>
      <c r="X67" s="101">
        <f t="shared" si="9"/>
        <v>0</v>
      </c>
      <c r="Y67" s="101">
        <f t="shared" si="9"/>
        <v>0</v>
      </c>
      <c r="Z67" s="101">
        <f t="shared" si="9"/>
        <v>0</v>
      </c>
      <c r="AA67" s="101">
        <f t="shared" si="9"/>
        <v>0</v>
      </c>
      <c r="AB67" s="22"/>
    </row>
    <row r="68" spans="1:28" s="23" customFormat="1" ht="10.199999999999999" x14ac:dyDescent="0.2">
      <c r="A68" s="22"/>
      <c r="B68" s="22"/>
      <c r="C68" s="22"/>
      <c r="D68" s="22"/>
      <c r="E68" s="22" t="str">
        <f t="shared" si="8"/>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si="9"/>
        <v>0</v>
      </c>
      <c r="Q68" s="101">
        <f t="shared" si="9"/>
        <v>0</v>
      </c>
      <c r="R68" s="101">
        <f t="shared" si="9"/>
        <v>0</v>
      </c>
      <c r="S68" s="101">
        <f t="shared" si="9"/>
        <v>0</v>
      </c>
      <c r="T68" s="101">
        <f t="shared" si="9"/>
        <v>0</v>
      </c>
      <c r="U68" s="101">
        <f t="shared" si="9"/>
        <v>0</v>
      </c>
      <c r="V68" s="101">
        <f t="shared" si="9"/>
        <v>0</v>
      </c>
      <c r="W68" s="101">
        <f t="shared" si="9"/>
        <v>0</v>
      </c>
      <c r="X68" s="101">
        <f t="shared" si="9"/>
        <v>0</v>
      </c>
      <c r="Y68" s="101">
        <f t="shared" si="9"/>
        <v>0</v>
      </c>
      <c r="Z68" s="101">
        <f t="shared" si="9"/>
        <v>0</v>
      </c>
      <c r="AA68" s="101">
        <f t="shared" si="9"/>
        <v>0</v>
      </c>
      <c r="AB68" s="22"/>
    </row>
    <row r="69" spans="1:28" s="23" customFormat="1" ht="10.199999999999999" x14ac:dyDescent="0.2">
      <c r="A69" s="22"/>
      <c r="B69" s="22"/>
      <c r="C69" s="22"/>
      <c r="D69" s="22"/>
      <c r="E69" s="22" t="str">
        <f t="shared" si="8"/>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si="9"/>
        <v>0</v>
      </c>
      <c r="Q69" s="101">
        <f t="shared" si="9"/>
        <v>0</v>
      </c>
      <c r="R69" s="101">
        <f t="shared" si="9"/>
        <v>0</v>
      </c>
      <c r="S69" s="101">
        <f t="shared" si="9"/>
        <v>0</v>
      </c>
      <c r="T69" s="101">
        <f t="shared" si="9"/>
        <v>0</v>
      </c>
      <c r="U69" s="101">
        <f t="shared" si="9"/>
        <v>0</v>
      </c>
      <c r="V69" s="101">
        <f t="shared" si="9"/>
        <v>0</v>
      </c>
      <c r="W69" s="101">
        <f t="shared" si="9"/>
        <v>0</v>
      </c>
      <c r="X69" s="101">
        <f t="shared" si="9"/>
        <v>0</v>
      </c>
      <c r="Y69" s="101">
        <f t="shared" si="9"/>
        <v>0</v>
      </c>
      <c r="Z69" s="101">
        <f t="shared" si="9"/>
        <v>0</v>
      </c>
      <c r="AA69" s="101">
        <f t="shared" si="9"/>
        <v>0</v>
      </c>
      <c r="AB69" s="22"/>
    </row>
    <row r="70" spans="1:28" s="23" customFormat="1" ht="10.199999999999999" x14ac:dyDescent="0.2">
      <c r="A70" s="22"/>
      <c r="B70" s="22"/>
      <c r="C70" s="22"/>
      <c r="D70" s="22"/>
      <c r="E70" s="22" t="str">
        <f t="shared" si="8"/>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si="9"/>
        <v>0</v>
      </c>
      <c r="Q70" s="101">
        <f t="shared" si="9"/>
        <v>0</v>
      </c>
      <c r="R70" s="101">
        <f t="shared" si="9"/>
        <v>0</v>
      </c>
      <c r="S70" s="101">
        <f t="shared" si="9"/>
        <v>0</v>
      </c>
      <c r="T70" s="101">
        <f t="shared" si="9"/>
        <v>0</v>
      </c>
      <c r="U70" s="101">
        <f t="shared" si="9"/>
        <v>0</v>
      </c>
      <c r="V70" s="101">
        <f t="shared" si="9"/>
        <v>0</v>
      </c>
      <c r="W70" s="101">
        <f t="shared" si="9"/>
        <v>0</v>
      </c>
      <c r="X70" s="101">
        <f t="shared" si="9"/>
        <v>0</v>
      </c>
      <c r="Y70" s="101">
        <f t="shared" si="9"/>
        <v>0</v>
      </c>
      <c r="Z70" s="101">
        <f t="shared" si="9"/>
        <v>0</v>
      </c>
      <c r="AA70" s="101">
        <f t="shared" si="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c r="J75" s="204">
        <f>операции!J75</f>
        <v>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c r="J76" s="204">
        <f>операции!J76</f>
        <v>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c r="J77" s="204">
        <f>операции!J77</f>
        <v>0</v>
      </c>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$P$19</f>
        <v>сценарий-1</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0</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0</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0</v>
      </c>
      <c r="N87" s="3"/>
      <c r="O87" s="3"/>
      <c r="P87" s="93">
        <f>IF(P$1="",0,IF(SUM(капитал!$J$67:$J$70)=0,0,INT(SUMPRODUCT(капитал!$J$67:$J$70,$J$82:$J$85)/SUM(капитал!$J$67:$J$70))))</f>
        <v>0</v>
      </c>
      <c r="Q87" s="93">
        <f>IF(Q$1="",0,IF(SUM(капитал!$J$67:$J$70)=0,0,INT(SUMPRODUCT(капитал!$J$67:$J$70,$J$82:$J$85)/SUM(капитал!$J$67:$J$70))))</f>
        <v>0</v>
      </c>
      <c r="R87" s="93">
        <f>IF(R$1="",0,IF(SUM(капитал!$J$67:$J$70)=0,0,INT(SUMPRODUCT(капитал!$J$67:$J$70,$J$82:$J$85)/SUM(капитал!$J$67:$J$70))))</f>
        <v>0</v>
      </c>
      <c r="S87" s="93">
        <f>IF(S$1="",0,IF(SUM(капитал!$J$67:$J$70)=0,0,INT(SUMPRODUCT(капитал!$J$67:$J$70,$J$82:$J$85)/SUM(капитал!$J$67:$J$70))))</f>
        <v>0</v>
      </c>
      <c r="T87" s="93">
        <f>IF(T$1="",0,IF(SUM(капитал!$J$67:$J$70)=0,0,INT(SUMPRODUCT(капитал!$J$67:$J$70,$J$82:$J$85)/SUM(капитал!$J$67:$J$70))))</f>
        <v>0</v>
      </c>
      <c r="U87" s="93">
        <f>IF(U$1="",0,IF(SUM(капитал!$J$67:$J$70)=0,0,INT(SUMPRODUCT(капитал!$J$67:$J$70,$J$82:$J$85)/SUM(капитал!$J$67:$J$70))))</f>
        <v>0</v>
      </c>
      <c r="V87" s="93">
        <f>IF(V$1="",0,IF(SUM(капитал!$J$67:$J$70)=0,0,INT(SUMPRODUCT(капитал!$J$67:$J$70,$J$82:$J$85)/SUM(капитал!$J$67:$J$70))))</f>
        <v>0</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0</v>
      </c>
      <c r="Q89" s="46">
        <f t="shared" ref="Q89" si="10">IF(Q$1="",0,SUM(Q90:Q101))</f>
        <v>0</v>
      </c>
      <c r="R89" s="46">
        <f t="shared" ref="R89:AA89" si="11">IF(R$1="",0,SUM(R90:R101))</f>
        <v>0</v>
      </c>
      <c r="S89" s="46">
        <f t="shared" si="11"/>
        <v>0</v>
      </c>
      <c r="T89" s="46">
        <f t="shared" si="11"/>
        <v>0</v>
      </c>
      <c r="U89" s="46">
        <f t="shared" si="11"/>
        <v>0</v>
      </c>
      <c r="V89" s="46">
        <f t="shared" si="11"/>
        <v>0</v>
      </c>
      <c r="W89" s="46">
        <f t="shared" si="11"/>
        <v>0</v>
      </c>
      <c r="X89" s="46">
        <f t="shared" si="11"/>
        <v>0</v>
      </c>
      <c r="Y89" s="46">
        <f t="shared" si="11"/>
        <v>0</v>
      </c>
      <c r="Z89" s="46">
        <f t="shared" si="11"/>
        <v>0</v>
      </c>
      <c r="AA89" s="46">
        <f t="shared" si="11"/>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0</v>
      </c>
      <c r="Q90" s="101">
        <f t="shared" ref="Q90:AA90" si="12">IF(Q$1="",0,Q44*Q$87)</f>
        <v>0</v>
      </c>
      <c r="R90" s="101">
        <f t="shared" si="12"/>
        <v>0</v>
      </c>
      <c r="S90" s="101">
        <f t="shared" si="12"/>
        <v>0</v>
      </c>
      <c r="T90" s="101">
        <f t="shared" si="12"/>
        <v>0</v>
      </c>
      <c r="U90" s="101">
        <f t="shared" si="12"/>
        <v>0</v>
      </c>
      <c r="V90" s="101">
        <f t="shared" si="12"/>
        <v>0</v>
      </c>
      <c r="W90" s="101">
        <f t="shared" si="12"/>
        <v>0</v>
      </c>
      <c r="X90" s="101">
        <f t="shared" si="12"/>
        <v>0</v>
      </c>
      <c r="Y90" s="101">
        <f t="shared" si="12"/>
        <v>0</v>
      </c>
      <c r="Z90" s="101">
        <f t="shared" si="12"/>
        <v>0</v>
      </c>
      <c r="AA90" s="101">
        <f t="shared" si="12"/>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101" si="13">IF(P$1="",0,P45*P$87)</f>
        <v>0</v>
      </c>
      <c r="Q91" s="101">
        <f t="shared" si="13"/>
        <v>0</v>
      </c>
      <c r="R91" s="101">
        <f t="shared" si="13"/>
        <v>0</v>
      </c>
      <c r="S91" s="101">
        <f t="shared" si="13"/>
        <v>0</v>
      </c>
      <c r="T91" s="101">
        <f t="shared" si="13"/>
        <v>0</v>
      </c>
      <c r="U91" s="101">
        <f t="shared" si="13"/>
        <v>0</v>
      </c>
      <c r="V91" s="101">
        <f t="shared" si="13"/>
        <v>0</v>
      </c>
      <c r="W91" s="101">
        <f t="shared" si="13"/>
        <v>0</v>
      </c>
      <c r="X91" s="101">
        <f t="shared" si="13"/>
        <v>0</v>
      </c>
      <c r="Y91" s="101">
        <f t="shared" si="13"/>
        <v>0</v>
      </c>
      <c r="Z91" s="101">
        <f t="shared" si="13"/>
        <v>0</v>
      </c>
      <c r="AA91" s="101">
        <f t="shared" si="13"/>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si="13"/>
        <v>0</v>
      </c>
      <c r="Q92" s="101">
        <f t="shared" si="13"/>
        <v>0</v>
      </c>
      <c r="R92" s="101">
        <f t="shared" si="13"/>
        <v>0</v>
      </c>
      <c r="S92" s="101">
        <f t="shared" si="13"/>
        <v>0</v>
      </c>
      <c r="T92" s="101">
        <f t="shared" si="13"/>
        <v>0</v>
      </c>
      <c r="U92" s="101">
        <f t="shared" si="13"/>
        <v>0</v>
      </c>
      <c r="V92" s="101">
        <f t="shared" si="13"/>
        <v>0</v>
      </c>
      <c r="W92" s="101">
        <f t="shared" si="13"/>
        <v>0</v>
      </c>
      <c r="X92" s="101">
        <f t="shared" si="13"/>
        <v>0</v>
      </c>
      <c r="Y92" s="101">
        <f t="shared" si="13"/>
        <v>0</v>
      </c>
      <c r="Z92" s="101">
        <f t="shared" si="13"/>
        <v>0</v>
      </c>
      <c r="AA92" s="101">
        <f t="shared" si="1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si="13"/>
        <v>0</v>
      </c>
      <c r="Q93" s="101">
        <f t="shared" si="13"/>
        <v>0</v>
      </c>
      <c r="R93" s="101">
        <f t="shared" si="13"/>
        <v>0</v>
      </c>
      <c r="S93" s="101">
        <f t="shared" si="13"/>
        <v>0</v>
      </c>
      <c r="T93" s="101">
        <f t="shared" si="13"/>
        <v>0</v>
      </c>
      <c r="U93" s="101">
        <f t="shared" si="13"/>
        <v>0</v>
      </c>
      <c r="V93" s="101">
        <f t="shared" si="13"/>
        <v>0</v>
      </c>
      <c r="W93" s="101">
        <f t="shared" si="13"/>
        <v>0</v>
      </c>
      <c r="X93" s="101">
        <f t="shared" si="13"/>
        <v>0</v>
      </c>
      <c r="Y93" s="101">
        <f t="shared" si="13"/>
        <v>0</v>
      </c>
      <c r="Z93" s="101">
        <f t="shared" si="13"/>
        <v>0</v>
      </c>
      <c r="AA93" s="101">
        <f t="shared" si="13"/>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si="13"/>
        <v>0</v>
      </c>
      <c r="Q94" s="101">
        <f t="shared" si="13"/>
        <v>0</v>
      </c>
      <c r="R94" s="101">
        <f t="shared" si="13"/>
        <v>0</v>
      </c>
      <c r="S94" s="101">
        <f t="shared" si="13"/>
        <v>0</v>
      </c>
      <c r="T94" s="101">
        <f t="shared" si="13"/>
        <v>0</v>
      </c>
      <c r="U94" s="101">
        <f t="shared" si="13"/>
        <v>0</v>
      </c>
      <c r="V94" s="101">
        <f t="shared" si="13"/>
        <v>0</v>
      </c>
      <c r="W94" s="101">
        <f t="shared" si="13"/>
        <v>0</v>
      </c>
      <c r="X94" s="101">
        <f t="shared" si="13"/>
        <v>0</v>
      </c>
      <c r="Y94" s="101">
        <f t="shared" si="13"/>
        <v>0</v>
      </c>
      <c r="Z94" s="101">
        <f t="shared" si="13"/>
        <v>0</v>
      </c>
      <c r="AA94" s="101">
        <f t="shared" si="13"/>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si="13"/>
        <v>0</v>
      </c>
      <c r="Q95" s="101">
        <f t="shared" si="13"/>
        <v>0</v>
      </c>
      <c r="R95" s="101">
        <f t="shared" si="13"/>
        <v>0</v>
      </c>
      <c r="S95" s="101">
        <f t="shared" si="13"/>
        <v>0</v>
      </c>
      <c r="T95" s="101">
        <f t="shared" si="13"/>
        <v>0</v>
      </c>
      <c r="U95" s="101">
        <f t="shared" si="13"/>
        <v>0</v>
      </c>
      <c r="V95" s="101">
        <f t="shared" si="13"/>
        <v>0</v>
      </c>
      <c r="W95" s="101">
        <f t="shared" si="13"/>
        <v>0</v>
      </c>
      <c r="X95" s="101">
        <f t="shared" si="13"/>
        <v>0</v>
      </c>
      <c r="Y95" s="101">
        <f t="shared" si="13"/>
        <v>0</v>
      </c>
      <c r="Z95" s="101">
        <f t="shared" si="13"/>
        <v>0</v>
      </c>
      <c r="AA95" s="101">
        <f t="shared" si="13"/>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si="13"/>
        <v>0</v>
      </c>
      <c r="Q96" s="101">
        <f t="shared" si="13"/>
        <v>0</v>
      </c>
      <c r="R96" s="101">
        <f t="shared" si="13"/>
        <v>0</v>
      </c>
      <c r="S96" s="101">
        <f t="shared" si="13"/>
        <v>0</v>
      </c>
      <c r="T96" s="101">
        <f t="shared" si="13"/>
        <v>0</v>
      </c>
      <c r="U96" s="101">
        <f t="shared" si="13"/>
        <v>0</v>
      </c>
      <c r="V96" s="101">
        <f t="shared" si="13"/>
        <v>0</v>
      </c>
      <c r="W96" s="101">
        <f t="shared" si="13"/>
        <v>0</v>
      </c>
      <c r="X96" s="101">
        <f t="shared" si="13"/>
        <v>0</v>
      </c>
      <c r="Y96" s="101">
        <f t="shared" si="13"/>
        <v>0</v>
      </c>
      <c r="Z96" s="101">
        <f t="shared" si="13"/>
        <v>0</v>
      </c>
      <c r="AA96" s="101">
        <f t="shared" si="13"/>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si="13"/>
        <v>0</v>
      </c>
      <c r="Q97" s="101">
        <f t="shared" si="13"/>
        <v>0</v>
      </c>
      <c r="R97" s="101">
        <f t="shared" si="13"/>
        <v>0</v>
      </c>
      <c r="S97" s="101">
        <f t="shared" si="13"/>
        <v>0</v>
      </c>
      <c r="T97" s="101">
        <f t="shared" si="13"/>
        <v>0</v>
      </c>
      <c r="U97" s="101">
        <f t="shared" si="13"/>
        <v>0</v>
      </c>
      <c r="V97" s="101">
        <f t="shared" si="13"/>
        <v>0</v>
      </c>
      <c r="W97" s="101">
        <f t="shared" si="13"/>
        <v>0</v>
      </c>
      <c r="X97" s="101">
        <f t="shared" si="13"/>
        <v>0</v>
      </c>
      <c r="Y97" s="101">
        <f t="shared" si="13"/>
        <v>0</v>
      </c>
      <c r="Z97" s="101">
        <f t="shared" si="13"/>
        <v>0</v>
      </c>
      <c r="AA97" s="101">
        <f t="shared" si="13"/>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si="13"/>
        <v>0</v>
      </c>
      <c r="Q98" s="101">
        <f t="shared" si="13"/>
        <v>0</v>
      </c>
      <c r="R98" s="101">
        <f t="shared" si="13"/>
        <v>0</v>
      </c>
      <c r="S98" s="101">
        <f t="shared" si="13"/>
        <v>0</v>
      </c>
      <c r="T98" s="101">
        <f t="shared" si="13"/>
        <v>0</v>
      </c>
      <c r="U98" s="101">
        <f t="shared" si="13"/>
        <v>0</v>
      </c>
      <c r="V98" s="101">
        <f t="shared" si="13"/>
        <v>0</v>
      </c>
      <c r="W98" s="101">
        <f t="shared" si="13"/>
        <v>0</v>
      </c>
      <c r="X98" s="101">
        <f t="shared" si="13"/>
        <v>0</v>
      </c>
      <c r="Y98" s="101">
        <f t="shared" si="13"/>
        <v>0</v>
      </c>
      <c r="Z98" s="101">
        <f t="shared" si="13"/>
        <v>0</v>
      </c>
      <c r="AA98" s="101">
        <f t="shared" si="13"/>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si="13"/>
        <v>0</v>
      </c>
      <c r="Q99" s="101">
        <f t="shared" si="13"/>
        <v>0</v>
      </c>
      <c r="R99" s="101">
        <f t="shared" si="13"/>
        <v>0</v>
      </c>
      <c r="S99" s="101">
        <f t="shared" si="13"/>
        <v>0</v>
      </c>
      <c r="T99" s="101">
        <f t="shared" si="13"/>
        <v>0</v>
      </c>
      <c r="U99" s="101">
        <f t="shared" si="13"/>
        <v>0</v>
      </c>
      <c r="V99" s="101">
        <f t="shared" si="13"/>
        <v>0</v>
      </c>
      <c r="W99" s="101">
        <f t="shared" si="13"/>
        <v>0</v>
      </c>
      <c r="X99" s="101">
        <f t="shared" si="13"/>
        <v>0</v>
      </c>
      <c r="Y99" s="101">
        <f t="shared" si="13"/>
        <v>0</v>
      </c>
      <c r="Z99" s="101">
        <f t="shared" si="13"/>
        <v>0</v>
      </c>
      <c r="AA99" s="101">
        <f t="shared" si="13"/>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si="13"/>
        <v>0</v>
      </c>
      <c r="Q100" s="101">
        <f t="shared" si="13"/>
        <v>0</v>
      </c>
      <c r="R100" s="101">
        <f t="shared" si="13"/>
        <v>0</v>
      </c>
      <c r="S100" s="101">
        <f t="shared" si="13"/>
        <v>0</v>
      </c>
      <c r="T100" s="101">
        <f t="shared" si="13"/>
        <v>0</v>
      </c>
      <c r="U100" s="101">
        <f t="shared" si="13"/>
        <v>0</v>
      </c>
      <c r="V100" s="101">
        <f t="shared" si="13"/>
        <v>0</v>
      </c>
      <c r="W100" s="101">
        <f t="shared" si="13"/>
        <v>0</v>
      </c>
      <c r="X100" s="101">
        <f t="shared" si="13"/>
        <v>0</v>
      </c>
      <c r="Y100" s="101">
        <f t="shared" si="13"/>
        <v>0</v>
      </c>
      <c r="Z100" s="101">
        <f t="shared" si="13"/>
        <v>0</v>
      </c>
      <c r="AA100" s="101">
        <f t="shared" si="13"/>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si="13"/>
        <v>0</v>
      </c>
      <c r="Q101" s="101">
        <f t="shared" si="13"/>
        <v>0</v>
      </c>
      <c r="R101" s="101">
        <f t="shared" si="13"/>
        <v>0</v>
      </c>
      <c r="S101" s="101">
        <f t="shared" si="13"/>
        <v>0</v>
      </c>
      <c r="T101" s="101">
        <f t="shared" si="13"/>
        <v>0</v>
      </c>
      <c r="U101" s="101">
        <f t="shared" si="13"/>
        <v>0</v>
      </c>
      <c r="V101" s="101">
        <f t="shared" si="13"/>
        <v>0</v>
      </c>
      <c r="W101" s="101">
        <f t="shared" si="13"/>
        <v>0</v>
      </c>
      <c r="X101" s="101">
        <f t="shared" si="13"/>
        <v>0</v>
      </c>
      <c r="Y101" s="101">
        <f t="shared" si="13"/>
        <v>0</v>
      </c>
      <c r="Z101" s="101">
        <f t="shared" si="13"/>
        <v>0</v>
      </c>
      <c r="AA101" s="101">
        <f t="shared" si="13"/>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v>
      </c>
      <c r="K104" s="28"/>
      <c r="L104" s="104" t="str">
        <f>$P$19</f>
        <v>сценарий-1</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t="str">
        <f>KPI!$E$39</f>
        <v>средний чек одной услуги</v>
      </c>
      <c r="F107" s="3"/>
      <c r="G107" s="3" t="str">
        <f>IF($E107="","",INDEX(KPI!$G:$G,SUMIFS(KPI!$B:$B,KPI!$E:$E,$E107)))</f>
        <v>руб.</v>
      </c>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x14ac:dyDescent="0.25">
      <c r="A108" s="22"/>
      <c r="B108" s="22"/>
      <c r="C108" s="22"/>
      <c r="D108" s="22"/>
      <c r="E108" s="22" t="str">
        <f>E107</f>
        <v>средний чек одной услуги</v>
      </c>
      <c r="F108" s="22"/>
      <c r="G108" s="22" t="str">
        <f>IF($E108="","",INDEX(KPI!$G:$G,SUMIFS(KPI!$B:$B,KPI!$E:$E,$E108)))</f>
        <v>руб.</v>
      </c>
      <c r="H108" s="100">
        <f>структура!$V$12</f>
        <v>1</v>
      </c>
      <c r="I108" s="31"/>
      <c r="J108" s="98" t="str">
        <f>структура!$X$12</f>
        <v>янв</v>
      </c>
      <c r="K108" s="99"/>
      <c r="L108" s="31"/>
      <c r="M108" s="204">
        <f>операции!M153</f>
        <v>0</v>
      </c>
      <c r="N108" s="22"/>
      <c r="O108" s="22"/>
      <c r="P108" s="100"/>
      <c r="Q108" s="100"/>
      <c r="R108" s="100"/>
      <c r="S108" s="100"/>
      <c r="T108" s="100"/>
      <c r="U108" s="100"/>
      <c r="V108" s="100"/>
      <c r="W108" s="100"/>
      <c r="X108" s="100"/>
      <c r="Y108" s="100"/>
      <c r="Z108" s="100"/>
      <c r="AA108" s="100"/>
      <c r="AB108" s="22"/>
    </row>
    <row r="109" spans="1:28" s="23" customFormat="1" x14ac:dyDescent="0.25">
      <c r="A109" s="22"/>
      <c r="B109" s="22"/>
      <c r="C109" s="22"/>
      <c r="D109" s="22"/>
      <c r="E109" s="22" t="str">
        <f>E107</f>
        <v>средний чек одной услуги</v>
      </c>
      <c r="F109" s="22"/>
      <c r="G109" s="22" t="str">
        <f>IF($E109="","",INDEX(KPI!$G:$G,SUMIFS(KPI!$B:$B,KPI!$E:$E,$E109)))</f>
        <v>руб.</v>
      </c>
      <c r="H109" s="100">
        <f>структура!$V$13</f>
        <v>2</v>
      </c>
      <c r="I109" s="31"/>
      <c r="J109" s="98" t="str">
        <f>структура!$X$13</f>
        <v>фев</v>
      </c>
      <c r="K109" s="99"/>
      <c r="L109" s="31"/>
      <c r="M109" s="204">
        <f>операции!M154</f>
        <v>0</v>
      </c>
      <c r="N109" s="22"/>
      <c r="O109" s="22"/>
      <c r="P109" s="100"/>
      <c r="Q109" s="100"/>
      <c r="R109" s="100"/>
      <c r="S109" s="100"/>
      <c r="T109" s="100"/>
      <c r="U109" s="100"/>
      <c r="V109" s="100"/>
      <c r="W109" s="100"/>
      <c r="X109" s="100"/>
      <c r="Y109" s="100"/>
      <c r="Z109" s="100"/>
      <c r="AA109" s="100"/>
      <c r="AB109" s="22"/>
    </row>
    <row r="110" spans="1:28" s="23" customFormat="1" x14ac:dyDescent="0.25">
      <c r="A110" s="22"/>
      <c r="B110" s="22"/>
      <c r="C110" s="22"/>
      <c r="D110" s="22"/>
      <c r="E110" s="22" t="str">
        <f>E107</f>
        <v>средний чек одной услуги</v>
      </c>
      <c r="F110" s="22"/>
      <c r="G110" s="22" t="str">
        <f>IF($E110="","",INDEX(KPI!$G:$G,SUMIFS(KPI!$B:$B,KPI!$E:$E,$E110)))</f>
        <v>руб.</v>
      </c>
      <c r="H110" s="100">
        <f>структура!$V$14</f>
        <v>3</v>
      </c>
      <c r="I110" s="31"/>
      <c r="J110" s="98" t="str">
        <f>структура!$X$14</f>
        <v>мар</v>
      </c>
      <c r="K110" s="99"/>
      <c r="L110" s="31"/>
      <c r="M110" s="204">
        <f>операции!M155</f>
        <v>0</v>
      </c>
      <c r="N110" s="22"/>
      <c r="O110" s="22"/>
      <c r="P110" s="100"/>
      <c r="Q110" s="100"/>
      <c r="R110" s="100"/>
      <c r="S110" s="100"/>
      <c r="T110" s="100"/>
      <c r="U110" s="100"/>
      <c r="V110" s="100"/>
      <c r="W110" s="100"/>
      <c r="X110" s="100"/>
      <c r="Y110" s="100"/>
      <c r="Z110" s="100"/>
      <c r="AA110" s="100"/>
      <c r="AB110" s="22"/>
    </row>
    <row r="111" spans="1:28" s="23" customFormat="1" x14ac:dyDescent="0.25">
      <c r="A111" s="22"/>
      <c r="B111" s="22"/>
      <c r="C111" s="22"/>
      <c r="D111" s="22"/>
      <c r="E111" s="22" t="str">
        <f>E107</f>
        <v>средний чек одной услуги</v>
      </c>
      <c r="F111" s="22"/>
      <c r="G111" s="22" t="str">
        <f>IF($E111="","",INDEX(KPI!$G:$G,SUMIFS(KPI!$B:$B,KPI!$E:$E,$E111)))</f>
        <v>руб.</v>
      </c>
      <c r="H111" s="100">
        <f>структура!$V$15</f>
        <v>4</v>
      </c>
      <c r="I111" s="31"/>
      <c r="J111" s="98" t="str">
        <f>структура!$X$15</f>
        <v>апр</v>
      </c>
      <c r="K111" s="99"/>
      <c r="L111" s="31"/>
      <c r="M111" s="204">
        <f>операции!M156</f>
        <v>0</v>
      </c>
      <c r="N111" s="22"/>
      <c r="O111" s="22"/>
      <c r="P111" s="100"/>
      <c r="Q111" s="100"/>
      <c r="R111" s="100"/>
      <c r="S111" s="100"/>
      <c r="T111" s="100"/>
      <c r="U111" s="100"/>
      <c r="V111" s="100"/>
      <c r="W111" s="100"/>
      <c r="X111" s="100"/>
      <c r="Y111" s="100"/>
      <c r="Z111" s="100"/>
      <c r="AA111" s="100"/>
      <c r="AB111" s="22"/>
    </row>
    <row r="112" spans="1:28" s="23" customFormat="1" x14ac:dyDescent="0.25">
      <c r="A112" s="22"/>
      <c r="B112" s="22"/>
      <c r="C112" s="22"/>
      <c r="D112" s="22"/>
      <c r="E112" s="22" t="str">
        <f>E107</f>
        <v>средний чек одной услуги</v>
      </c>
      <c r="F112" s="22"/>
      <c r="G112" s="22" t="str">
        <f>IF($E112="","",INDEX(KPI!$G:$G,SUMIFS(KPI!$B:$B,KPI!$E:$E,$E112)))</f>
        <v>руб.</v>
      </c>
      <c r="H112" s="100">
        <f>структура!$V$16</f>
        <v>5</v>
      </c>
      <c r="I112" s="31"/>
      <c r="J112" s="98" t="str">
        <f>структура!$X$16</f>
        <v>май</v>
      </c>
      <c r="K112" s="99"/>
      <c r="L112" s="31"/>
      <c r="M112" s="204">
        <f>операции!M157</f>
        <v>0</v>
      </c>
      <c r="N112" s="22"/>
      <c r="O112" s="22"/>
      <c r="P112" s="100"/>
      <c r="Q112" s="100"/>
      <c r="R112" s="100"/>
      <c r="S112" s="100"/>
      <c r="T112" s="100"/>
      <c r="U112" s="100"/>
      <c r="V112" s="100"/>
      <c r="W112" s="100"/>
      <c r="X112" s="100"/>
      <c r="Y112" s="100"/>
      <c r="Z112" s="100"/>
      <c r="AA112" s="100"/>
      <c r="AB112" s="22"/>
    </row>
    <row r="113" spans="1:28" s="23" customFormat="1" x14ac:dyDescent="0.25">
      <c r="A113" s="22"/>
      <c r="B113" s="22"/>
      <c r="C113" s="22"/>
      <c r="D113" s="22"/>
      <c r="E113" s="22" t="str">
        <f>E107</f>
        <v>средний чек одной услуги</v>
      </c>
      <c r="F113" s="22"/>
      <c r="G113" s="22" t="str">
        <f>IF($E113="","",INDEX(KPI!$G:$G,SUMIFS(KPI!$B:$B,KPI!$E:$E,$E113)))</f>
        <v>руб.</v>
      </c>
      <c r="H113" s="100">
        <f>структура!$V$17</f>
        <v>6</v>
      </c>
      <c r="I113" s="31"/>
      <c r="J113" s="98" t="str">
        <f>структура!$X$17</f>
        <v>июн</v>
      </c>
      <c r="K113" s="99"/>
      <c r="L113" s="31"/>
      <c r="M113" s="204">
        <f>операции!M158</f>
        <v>0</v>
      </c>
      <c r="N113" s="22"/>
      <c r="O113" s="22"/>
      <c r="P113" s="100"/>
      <c r="Q113" s="100"/>
      <c r="R113" s="100"/>
      <c r="S113" s="100"/>
      <c r="T113" s="100"/>
      <c r="U113" s="100"/>
      <c r="V113" s="100"/>
      <c r="W113" s="100"/>
      <c r="X113" s="100"/>
      <c r="Y113" s="100"/>
      <c r="Z113" s="100"/>
      <c r="AA113" s="100"/>
      <c r="AB113" s="22"/>
    </row>
    <row r="114" spans="1:28" s="23" customFormat="1" x14ac:dyDescent="0.25">
      <c r="A114" s="22"/>
      <c r="B114" s="22"/>
      <c r="C114" s="22"/>
      <c r="D114" s="22"/>
      <c r="E114" s="22" t="str">
        <f>E107</f>
        <v>средний чек одной услуги</v>
      </c>
      <c r="F114" s="22"/>
      <c r="G114" s="22" t="str">
        <f>IF($E114="","",INDEX(KPI!$G:$G,SUMIFS(KPI!$B:$B,KPI!$E:$E,$E114)))</f>
        <v>руб.</v>
      </c>
      <c r="H114" s="100">
        <f>структура!$V$18</f>
        <v>7</v>
      </c>
      <c r="I114" s="31"/>
      <c r="J114" s="98" t="str">
        <f>структура!$X$18</f>
        <v>июл</v>
      </c>
      <c r="K114" s="99"/>
      <c r="L114" s="31"/>
      <c r="M114" s="204">
        <f>операции!M159</f>
        <v>0</v>
      </c>
      <c r="N114" s="22"/>
      <c r="O114" s="22"/>
      <c r="P114" s="100"/>
      <c r="Q114" s="100"/>
      <c r="R114" s="100"/>
      <c r="S114" s="100"/>
      <c r="T114" s="100"/>
      <c r="U114" s="100"/>
      <c r="V114" s="100"/>
      <c r="W114" s="100"/>
      <c r="X114" s="100"/>
      <c r="Y114" s="100"/>
      <c r="Z114" s="100"/>
      <c r="AA114" s="100"/>
      <c r="AB114" s="22"/>
    </row>
    <row r="115" spans="1:28" s="23" customFormat="1" x14ac:dyDescent="0.25">
      <c r="A115" s="22"/>
      <c r="B115" s="22"/>
      <c r="C115" s="22"/>
      <c r="D115" s="22"/>
      <c r="E115" s="22" t="str">
        <f>E107</f>
        <v>средний чек одной услуги</v>
      </c>
      <c r="F115" s="22"/>
      <c r="G115" s="22" t="str">
        <f>IF($E115="","",INDEX(KPI!$G:$G,SUMIFS(KPI!$B:$B,KPI!$E:$E,$E115)))</f>
        <v>руб.</v>
      </c>
      <c r="H115" s="100">
        <f>структура!$V$19</f>
        <v>8</v>
      </c>
      <c r="I115" s="31"/>
      <c r="J115" s="98" t="str">
        <f>структура!$X$19</f>
        <v>авг</v>
      </c>
      <c r="K115" s="99"/>
      <c r="L115" s="31"/>
      <c r="M115" s="204">
        <f>операции!M160</f>
        <v>0</v>
      </c>
      <c r="N115" s="22"/>
      <c r="O115" s="22"/>
      <c r="P115" s="100"/>
      <c r="Q115" s="100"/>
      <c r="R115" s="100"/>
      <c r="S115" s="100"/>
      <c r="T115" s="100"/>
      <c r="U115" s="100"/>
      <c r="V115" s="100"/>
      <c r="W115" s="100"/>
      <c r="X115" s="100"/>
      <c r="Y115" s="100"/>
      <c r="Z115" s="100"/>
      <c r="AA115" s="100"/>
      <c r="AB115" s="22"/>
    </row>
    <row r="116" spans="1:28" s="23" customFormat="1" x14ac:dyDescent="0.25">
      <c r="A116" s="22"/>
      <c r="B116" s="22"/>
      <c r="C116" s="22"/>
      <c r="D116" s="22"/>
      <c r="E116" s="22" t="str">
        <f>E107</f>
        <v>средний чек одной услуги</v>
      </c>
      <c r="F116" s="22"/>
      <c r="G116" s="22" t="str">
        <f>IF($E116="","",INDEX(KPI!$G:$G,SUMIFS(KPI!$B:$B,KPI!$E:$E,$E116)))</f>
        <v>руб.</v>
      </c>
      <c r="H116" s="100">
        <f>структура!$V$20</f>
        <v>9</v>
      </c>
      <c r="I116" s="31"/>
      <c r="J116" s="98" t="str">
        <f>структура!$X$20</f>
        <v>сен</v>
      </c>
      <c r="K116" s="99"/>
      <c r="L116" s="31"/>
      <c r="M116" s="204">
        <f>операции!M161</f>
        <v>0</v>
      </c>
      <c r="N116" s="22"/>
      <c r="O116" s="22"/>
      <c r="P116" s="100"/>
      <c r="Q116" s="100"/>
      <c r="R116" s="100"/>
      <c r="S116" s="100"/>
      <c r="T116" s="100"/>
      <c r="U116" s="100"/>
      <c r="V116" s="100"/>
      <c r="W116" s="100"/>
      <c r="X116" s="100"/>
      <c r="Y116" s="100"/>
      <c r="Z116" s="100"/>
      <c r="AA116" s="100"/>
      <c r="AB116" s="22"/>
    </row>
    <row r="117" spans="1:28" s="23" customFormat="1" x14ac:dyDescent="0.25">
      <c r="A117" s="22"/>
      <c r="B117" s="22"/>
      <c r="C117" s="22"/>
      <c r="D117" s="22"/>
      <c r="E117" s="22" t="str">
        <f>E107</f>
        <v>средний чек одной услуги</v>
      </c>
      <c r="F117" s="22"/>
      <c r="G117" s="22" t="str">
        <f>IF($E117="","",INDEX(KPI!$G:$G,SUMIFS(KPI!$B:$B,KPI!$E:$E,$E117)))</f>
        <v>руб.</v>
      </c>
      <c r="H117" s="100">
        <f>структура!$V$21</f>
        <v>10</v>
      </c>
      <c r="I117" s="31"/>
      <c r="J117" s="98" t="str">
        <f>структура!$X$21</f>
        <v>окт</v>
      </c>
      <c r="K117" s="99"/>
      <c r="L117" s="31"/>
      <c r="M117" s="204">
        <f>операции!M162</f>
        <v>0</v>
      </c>
      <c r="N117" s="22"/>
      <c r="O117" s="22"/>
      <c r="P117" s="100"/>
      <c r="Q117" s="100"/>
      <c r="R117" s="100"/>
      <c r="S117" s="100"/>
      <c r="T117" s="100"/>
      <c r="U117" s="100"/>
      <c r="V117" s="100"/>
      <c r="W117" s="100"/>
      <c r="X117" s="100"/>
      <c r="Y117" s="100"/>
      <c r="Z117" s="100"/>
      <c r="AA117" s="100"/>
      <c r="AB117" s="22"/>
    </row>
    <row r="118" spans="1:28" s="23" customFormat="1" x14ac:dyDescent="0.25">
      <c r="A118" s="22"/>
      <c r="B118" s="22"/>
      <c r="C118" s="22"/>
      <c r="D118" s="22"/>
      <c r="E118" s="22" t="str">
        <f>E107</f>
        <v>средний чек одной услуги</v>
      </c>
      <c r="F118" s="22"/>
      <c r="G118" s="22" t="str">
        <f>IF($E118="","",INDEX(KPI!$G:$G,SUMIFS(KPI!$B:$B,KPI!$E:$E,$E118)))</f>
        <v>руб.</v>
      </c>
      <c r="H118" s="100">
        <f>структура!$V$22</f>
        <v>11</v>
      </c>
      <c r="I118" s="31"/>
      <c r="J118" s="98" t="str">
        <f>структура!$X$22</f>
        <v>ноя</v>
      </c>
      <c r="K118" s="99"/>
      <c r="L118" s="31"/>
      <c r="M118" s="204">
        <f>операции!M163</f>
        <v>0</v>
      </c>
      <c r="N118" s="22"/>
      <c r="O118" s="22"/>
      <c r="P118" s="100"/>
      <c r="Q118" s="100"/>
      <c r="R118" s="100"/>
      <c r="S118" s="100"/>
      <c r="T118" s="100"/>
      <c r="U118" s="100"/>
      <c r="V118" s="100"/>
      <c r="W118" s="100"/>
      <c r="X118" s="100"/>
      <c r="Y118" s="100"/>
      <c r="Z118" s="100"/>
      <c r="AA118" s="100"/>
      <c r="AB118" s="22"/>
    </row>
    <row r="119" spans="1:28" s="23" customFormat="1" x14ac:dyDescent="0.25">
      <c r="A119" s="22"/>
      <c r="B119" s="22"/>
      <c r="C119" s="22"/>
      <c r="D119" s="22"/>
      <c r="E119" s="22" t="str">
        <f>E107</f>
        <v>средний чек одной услуги</v>
      </c>
      <c r="F119" s="22"/>
      <c r="G119" s="22" t="str">
        <f>IF($E119="","",INDEX(KPI!$G:$G,SUMIFS(KPI!$B:$B,KPI!$E:$E,$E119)))</f>
        <v>руб.</v>
      </c>
      <c r="H119" s="100">
        <f>структура!$V$23</f>
        <v>12</v>
      </c>
      <c r="I119" s="31"/>
      <c r="J119" s="98" t="str">
        <f>структура!$X$23</f>
        <v>дек</v>
      </c>
      <c r="K119" s="99"/>
      <c r="L119" s="31"/>
      <c r="M119" s="204">
        <f>операции!M164</f>
        <v>0</v>
      </c>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s="5" customFormat="1" x14ac:dyDescent="0.25">
      <c r="A122" s="3"/>
      <c r="B122" s="3"/>
      <c r="C122" s="3"/>
      <c r="D122" s="3"/>
      <c r="E122" s="3" t="str">
        <f>KPI!$E$40</f>
        <v>конверсия в покупку одной услуги проката</v>
      </c>
      <c r="F122" s="3"/>
      <c r="G122" s="3" t="str">
        <f>IF($E122="","",INDEX(KPI!$G:$G,SUMIFS(KPI!$B:$B,KPI!$E:$E,$E122)))</f>
        <v>%</v>
      </c>
      <c r="H122" s="3"/>
      <c r="I122" s="28"/>
      <c r="J122" s="44"/>
      <c r="K122" s="28"/>
      <c r="L122" s="3"/>
      <c r="M122" s="55"/>
      <c r="N122" s="3"/>
      <c r="O122" s="3"/>
      <c r="P122" s="104" t="str">
        <f>$P$19</f>
        <v>сценарий-1</v>
      </c>
      <c r="Q122" s="46"/>
      <c r="R122" s="46"/>
      <c r="S122" s="46"/>
      <c r="T122" s="46"/>
      <c r="U122" s="46"/>
      <c r="V122" s="46"/>
      <c r="W122" s="46"/>
      <c r="X122" s="46"/>
      <c r="Y122" s="46"/>
      <c r="Z122" s="46"/>
      <c r="AA122" s="46"/>
      <c r="AB122" s="3"/>
    </row>
    <row r="123" spans="1:28" s="23" customFormat="1" ht="10.199999999999999" x14ac:dyDescent="0.2">
      <c r="A123" s="22"/>
      <c r="B123" s="22"/>
      <c r="C123" s="22"/>
      <c r="D123" s="22"/>
      <c r="E123" s="22" t="str">
        <f>E122</f>
        <v>конверсия в покупку одной услуги проката</v>
      </c>
      <c r="F123" s="22"/>
      <c r="G123" s="22" t="str">
        <f>IF($E123="","",INDEX(KPI!$G:$G,SUMIFS(KPI!$B:$B,KPI!$E:$E,$E123)))</f>
        <v>%</v>
      </c>
      <c r="H123" s="100">
        <f>структура!$V$12</f>
        <v>1</v>
      </c>
      <c r="I123" s="31"/>
      <c r="J123" s="98" t="str">
        <f>структура!$X$12</f>
        <v>янв</v>
      </c>
      <c r="K123" s="99"/>
      <c r="L123" s="22"/>
      <c r="M123" s="58"/>
      <c r="N123" s="22"/>
      <c r="O123" s="22"/>
      <c r="P123" s="102">
        <f>IF(P$1="",0,SUMIFS(сценарии!P:P,сценарии!$E:$E,$E123,сценарии!$J:$J,$J123,сценарии!$M:$M,$P$122))</f>
        <v>0</v>
      </c>
      <c r="Q123" s="102">
        <f>IF(Q$1="",0,SUMIFS(сценарии!Q:Q,сценарии!$E:$E,$E123,сценарии!$J:$J,$J123,сценарии!$M:$M,$P$122))</f>
        <v>0</v>
      </c>
      <c r="R123" s="102">
        <f>IF(R$1="",0,SUMIFS(сценарии!R:R,сценарии!$E:$E,$E123,сценарии!$J:$J,$J123,сценарии!$M:$M,$P$122))</f>
        <v>0</v>
      </c>
      <c r="S123" s="102">
        <f>IF(S$1="",0,SUMIFS(сценарии!S:S,сценарии!$E:$E,$E123,сценарии!$J:$J,$J123,сценарии!$M:$M,$P$122))</f>
        <v>0</v>
      </c>
      <c r="T123" s="102">
        <f>IF(T$1="",0,SUMIFS(сценарии!T:T,сценарии!$E:$E,$E123,сценарии!$J:$J,$J123,сценарии!$M:$M,$P$122))</f>
        <v>0</v>
      </c>
      <c r="U123" s="102">
        <f>IF(U$1="",0,SUMIFS(сценарии!U:U,сценарии!$E:$E,$E123,сценарии!$J:$J,$J123,сценарии!$M:$M,$P$122))</f>
        <v>0</v>
      </c>
      <c r="V123" s="102">
        <f>IF(V$1="",0,SUMIFS(сценарии!V:V,сценарии!$E:$E,$E123,сценарии!$J:$J,$J123,сценарии!$M:$M,$P$122))</f>
        <v>0</v>
      </c>
      <c r="W123" s="102">
        <f>IF(W$1="",0,SUMIFS(сценарии!W:W,сценарии!$E:$E,$E123,сценарии!$J:$J,$J123,сценарии!$M:$M,$P$122))</f>
        <v>0</v>
      </c>
      <c r="X123" s="102">
        <f>IF(X$1="",0,SUMIFS(сценарии!X:X,сценарии!$E:$E,$E123,сценарии!$J:$J,$J123,сценарии!$M:$M,$P$122))</f>
        <v>0</v>
      </c>
      <c r="Y123" s="102">
        <f>IF(Y$1="",0,SUMIFS(сценарии!Y:Y,сценарии!$E:$E,$E123,сценарии!$J:$J,$J123,сценарии!$M:$M,$P$122))</f>
        <v>0</v>
      </c>
      <c r="Z123" s="102">
        <f>IF(Z$1="",0,SUMIFS(сценарии!Z:Z,сценарии!$E:$E,$E123,сценарии!$J:$J,$J123,сценарии!$M:$M,$P$122))</f>
        <v>0</v>
      </c>
      <c r="AA123" s="102">
        <f>IF(AA$1="",0,SUMIFS(сценарии!AA:AA,сценарии!$E:$E,$E123,сценарии!$J:$J,$J123,сценарии!$M:$M,$P$122))</f>
        <v>0</v>
      </c>
      <c r="AB123" s="22"/>
    </row>
    <row r="124" spans="1:28" s="23" customFormat="1" ht="10.199999999999999" x14ac:dyDescent="0.2">
      <c r="A124" s="22"/>
      <c r="B124" s="22"/>
      <c r="C124" s="22"/>
      <c r="D124" s="22"/>
      <c r="E124" s="22" t="str">
        <f>E122</f>
        <v>конверсия в покупку одной услуги проката</v>
      </c>
      <c r="F124" s="22"/>
      <c r="G124" s="22" t="str">
        <f>IF($E124="","",INDEX(KPI!$G:$G,SUMIFS(KPI!$B:$B,KPI!$E:$E,$E124)))</f>
        <v>%</v>
      </c>
      <c r="H124" s="100">
        <f>структура!$V$13</f>
        <v>2</v>
      </c>
      <c r="I124" s="31"/>
      <c r="J124" s="98" t="str">
        <f>структура!$X$13</f>
        <v>фев</v>
      </c>
      <c r="K124" s="99"/>
      <c r="L124" s="22"/>
      <c r="M124" s="58"/>
      <c r="N124" s="22"/>
      <c r="O124" s="22"/>
      <c r="P124" s="102">
        <f>IF(P$1="",0,SUMIFS(сценарии!P:P,сценарии!$E:$E,$E124,сценарии!$J:$J,$J124,сценарии!$M:$M,$P$122))</f>
        <v>0</v>
      </c>
      <c r="Q124" s="102">
        <f>IF(Q$1="",0,SUMIFS(сценарии!Q:Q,сценарии!$E:$E,$E124,сценарии!$J:$J,$J124,сценарии!$M:$M,$P$122))</f>
        <v>0</v>
      </c>
      <c r="R124" s="102">
        <f>IF(R$1="",0,SUMIFS(сценарии!R:R,сценарии!$E:$E,$E124,сценарии!$J:$J,$J124,сценарии!$M:$M,$P$122))</f>
        <v>0</v>
      </c>
      <c r="S124" s="102">
        <f>IF(S$1="",0,SUMIFS(сценарии!S:S,сценарии!$E:$E,$E124,сценарии!$J:$J,$J124,сценарии!$M:$M,$P$122))</f>
        <v>0</v>
      </c>
      <c r="T124" s="102">
        <f>IF(T$1="",0,SUMIFS(сценарии!T:T,сценарии!$E:$E,$E124,сценарии!$J:$J,$J124,сценарии!$M:$M,$P$122))</f>
        <v>0</v>
      </c>
      <c r="U124" s="102">
        <f>IF(U$1="",0,SUMIFS(сценарии!U:U,сценарии!$E:$E,$E124,сценарии!$J:$J,$J124,сценарии!$M:$M,$P$122))</f>
        <v>0</v>
      </c>
      <c r="V124" s="102">
        <f>IF(V$1="",0,SUMIFS(сценарии!V:V,сценарии!$E:$E,$E124,сценарии!$J:$J,$J124,сценарии!$M:$M,$P$122))</f>
        <v>0</v>
      </c>
      <c r="W124" s="102">
        <f>IF(W$1="",0,SUMIFS(сценарии!W:W,сценарии!$E:$E,$E124,сценарии!$J:$J,$J124,сценарии!$M:$M,$P$122))</f>
        <v>0</v>
      </c>
      <c r="X124" s="102">
        <f>IF(X$1="",0,SUMIFS(сценарии!X:X,сценарии!$E:$E,$E124,сценарии!$J:$J,$J124,сценарии!$M:$M,$P$122))</f>
        <v>0</v>
      </c>
      <c r="Y124" s="102">
        <f>IF(Y$1="",0,SUMIFS(сценарии!Y:Y,сценарии!$E:$E,$E124,сценарии!$J:$J,$J124,сценарии!$M:$M,$P$122))</f>
        <v>0</v>
      </c>
      <c r="Z124" s="102">
        <f>IF(Z$1="",0,SUMIFS(сценарии!Z:Z,сценарии!$E:$E,$E124,сценарии!$J:$J,$J124,сценарии!$M:$M,$P$122))</f>
        <v>0</v>
      </c>
      <c r="AA124" s="102">
        <f>IF(AA$1="",0,SUMIFS(сценарии!AA:AA,сценарии!$E:$E,$E124,сценарии!$J:$J,$J124,сценарии!$M:$M,$P$122))</f>
        <v>0</v>
      </c>
      <c r="AB124" s="22"/>
    </row>
    <row r="125" spans="1:28" s="23" customFormat="1" ht="10.199999999999999" x14ac:dyDescent="0.2">
      <c r="A125" s="22"/>
      <c r="B125" s="22"/>
      <c r="C125" s="22"/>
      <c r="D125" s="22"/>
      <c r="E125" s="22" t="str">
        <f>E122</f>
        <v>конверсия в покупку одной услуги проката</v>
      </c>
      <c r="F125" s="22"/>
      <c r="G125" s="22" t="str">
        <f>IF($E125="","",INDEX(KPI!$G:$G,SUMIFS(KPI!$B:$B,KPI!$E:$E,$E125)))</f>
        <v>%</v>
      </c>
      <c r="H125" s="100">
        <f>структура!$V$14</f>
        <v>3</v>
      </c>
      <c r="I125" s="31"/>
      <c r="J125" s="98" t="str">
        <f>структура!$X$14</f>
        <v>мар</v>
      </c>
      <c r="K125" s="99"/>
      <c r="L125" s="22"/>
      <c r="M125" s="58"/>
      <c r="N125" s="22"/>
      <c r="O125" s="22"/>
      <c r="P125" s="102">
        <f>IF(P$1="",0,SUMIFS(сценарии!P:P,сценарии!$E:$E,$E125,сценарии!$J:$J,$J125,сценарии!$M:$M,$P$122))</f>
        <v>0</v>
      </c>
      <c r="Q125" s="102">
        <f>IF(Q$1="",0,SUMIFS(сценарии!Q:Q,сценарии!$E:$E,$E125,сценарии!$J:$J,$J125,сценарии!$M:$M,$P$122))</f>
        <v>0</v>
      </c>
      <c r="R125" s="102">
        <f>IF(R$1="",0,SUMIFS(сценарии!R:R,сценарии!$E:$E,$E125,сценарии!$J:$J,$J125,сценарии!$M:$M,$P$122))</f>
        <v>0</v>
      </c>
      <c r="S125" s="102">
        <f>IF(S$1="",0,SUMIFS(сценарии!S:S,сценарии!$E:$E,$E125,сценарии!$J:$J,$J125,сценарии!$M:$M,$P$122))</f>
        <v>0</v>
      </c>
      <c r="T125" s="102">
        <f>IF(T$1="",0,SUMIFS(сценарии!T:T,сценарии!$E:$E,$E125,сценарии!$J:$J,$J125,сценарии!$M:$M,$P$122))</f>
        <v>0</v>
      </c>
      <c r="U125" s="102">
        <f>IF(U$1="",0,SUMIFS(сценарии!U:U,сценарии!$E:$E,$E125,сценарии!$J:$J,$J125,сценарии!$M:$M,$P$122))</f>
        <v>0</v>
      </c>
      <c r="V125" s="102">
        <f>IF(V$1="",0,SUMIFS(сценарии!V:V,сценарии!$E:$E,$E125,сценарии!$J:$J,$J125,сценарии!$M:$M,$P$122))</f>
        <v>0</v>
      </c>
      <c r="W125" s="102">
        <f>IF(W$1="",0,SUMIFS(сценарии!W:W,сценарии!$E:$E,$E125,сценарии!$J:$J,$J125,сценарии!$M:$M,$P$122))</f>
        <v>0</v>
      </c>
      <c r="X125" s="102">
        <f>IF(X$1="",0,SUMIFS(сценарии!X:X,сценарии!$E:$E,$E125,сценарии!$J:$J,$J125,сценарии!$M:$M,$P$122))</f>
        <v>0</v>
      </c>
      <c r="Y125" s="102">
        <f>IF(Y$1="",0,SUMIFS(сценарии!Y:Y,сценарии!$E:$E,$E125,сценарии!$J:$J,$J125,сценарии!$M:$M,$P$122))</f>
        <v>0</v>
      </c>
      <c r="Z125" s="102">
        <f>IF(Z$1="",0,SUMIFS(сценарии!Z:Z,сценарии!$E:$E,$E125,сценарии!$J:$J,$J125,сценарии!$M:$M,$P$122))</f>
        <v>0</v>
      </c>
      <c r="AA125" s="102">
        <f>IF(AA$1="",0,SUMIFS(сценарии!AA:AA,сценарии!$E:$E,$E125,сценарии!$J:$J,$J125,сценарии!$M:$M,$P$122))</f>
        <v>0</v>
      </c>
      <c r="AB125" s="22"/>
    </row>
    <row r="126" spans="1:28" s="23" customFormat="1" ht="10.199999999999999" x14ac:dyDescent="0.2">
      <c r="A126" s="22"/>
      <c r="B126" s="22"/>
      <c r="C126" s="22"/>
      <c r="D126" s="22"/>
      <c r="E126" s="22" t="str">
        <f>E122</f>
        <v>конверсия в покупку одной услуги проката</v>
      </c>
      <c r="F126" s="22"/>
      <c r="G126" s="22" t="str">
        <f>IF($E126="","",INDEX(KPI!$G:$G,SUMIFS(KPI!$B:$B,KPI!$E:$E,$E126)))</f>
        <v>%</v>
      </c>
      <c r="H126" s="100">
        <f>структура!$V$15</f>
        <v>4</v>
      </c>
      <c r="I126" s="31"/>
      <c r="J126" s="98" t="str">
        <f>структура!$X$15</f>
        <v>апр</v>
      </c>
      <c r="K126" s="99"/>
      <c r="L126" s="22"/>
      <c r="M126" s="58"/>
      <c r="N126" s="22"/>
      <c r="O126" s="22"/>
      <c r="P126" s="102">
        <f>IF(P$1="",0,SUMIFS(сценарии!P:P,сценарии!$E:$E,$E126,сценарии!$J:$J,$J126,сценарии!$M:$M,$P$122))</f>
        <v>0</v>
      </c>
      <c r="Q126" s="102">
        <f>IF(Q$1="",0,SUMIFS(сценарии!Q:Q,сценарии!$E:$E,$E126,сценарии!$J:$J,$J126,сценарии!$M:$M,$P$122))</f>
        <v>0</v>
      </c>
      <c r="R126" s="102">
        <f>IF(R$1="",0,SUMIFS(сценарии!R:R,сценарии!$E:$E,$E126,сценарии!$J:$J,$J126,сценарии!$M:$M,$P$122))</f>
        <v>0</v>
      </c>
      <c r="S126" s="102">
        <f>IF(S$1="",0,SUMIFS(сценарии!S:S,сценарии!$E:$E,$E126,сценарии!$J:$J,$J126,сценарии!$M:$M,$P$122))</f>
        <v>0</v>
      </c>
      <c r="T126" s="102">
        <f>IF(T$1="",0,SUMIFS(сценарии!T:T,сценарии!$E:$E,$E126,сценарии!$J:$J,$J126,сценарии!$M:$M,$P$122))</f>
        <v>0</v>
      </c>
      <c r="U126" s="102">
        <f>IF(U$1="",0,SUMIFS(сценарии!U:U,сценарии!$E:$E,$E126,сценарии!$J:$J,$J126,сценарии!$M:$M,$P$122))</f>
        <v>0</v>
      </c>
      <c r="V126" s="102">
        <f>IF(V$1="",0,SUMIFS(сценарии!V:V,сценарии!$E:$E,$E126,сценарии!$J:$J,$J126,сценарии!$M:$M,$P$122))</f>
        <v>0</v>
      </c>
      <c r="W126" s="102">
        <f>IF(W$1="",0,SUMIFS(сценарии!W:W,сценарии!$E:$E,$E126,сценарии!$J:$J,$J126,сценарии!$M:$M,$P$122))</f>
        <v>0</v>
      </c>
      <c r="X126" s="102">
        <f>IF(X$1="",0,SUMIFS(сценарии!X:X,сценарии!$E:$E,$E126,сценарии!$J:$J,$J126,сценарии!$M:$M,$P$122))</f>
        <v>0</v>
      </c>
      <c r="Y126" s="102">
        <f>IF(Y$1="",0,SUMIFS(сценарии!Y:Y,сценарии!$E:$E,$E126,сценарии!$J:$J,$J126,сценарии!$M:$M,$P$122))</f>
        <v>0</v>
      </c>
      <c r="Z126" s="102">
        <f>IF(Z$1="",0,SUMIFS(сценарии!Z:Z,сценарии!$E:$E,$E126,сценарии!$J:$J,$J126,сценарии!$M:$M,$P$122))</f>
        <v>0</v>
      </c>
      <c r="AA126" s="102">
        <f>IF(AA$1="",0,SUMIFS(сценарии!AA:AA,сценарии!$E:$E,$E126,сценарии!$J:$J,$J126,сценарии!$M:$M,$P$122))</f>
        <v>0</v>
      </c>
      <c r="AB126" s="22"/>
    </row>
    <row r="127" spans="1:28" s="23" customFormat="1" ht="10.199999999999999" x14ac:dyDescent="0.2">
      <c r="A127" s="22"/>
      <c r="B127" s="22"/>
      <c r="C127" s="22"/>
      <c r="D127" s="22"/>
      <c r="E127" s="22" t="str">
        <f>E122</f>
        <v>конверсия в покупку одной услуги проката</v>
      </c>
      <c r="F127" s="22"/>
      <c r="G127" s="22" t="str">
        <f>IF($E127="","",INDEX(KPI!$G:$G,SUMIFS(KPI!$B:$B,KPI!$E:$E,$E127)))</f>
        <v>%</v>
      </c>
      <c r="H127" s="100">
        <f>структура!$V$16</f>
        <v>5</v>
      </c>
      <c r="I127" s="31"/>
      <c r="J127" s="98" t="str">
        <f>структура!$X$16</f>
        <v>май</v>
      </c>
      <c r="K127" s="99"/>
      <c r="L127" s="22"/>
      <c r="M127" s="58"/>
      <c r="N127" s="22"/>
      <c r="O127" s="22"/>
      <c r="P127" s="102">
        <f>IF(P$1="",0,SUMIFS(сценарии!P:P,сценарии!$E:$E,$E127,сценарии!$J:$J,$J127,сценарии!$M:$M,$P$122))</f>
        <v>0</v>
      </c>
      <c r="Q127" s="102">
        <f>IF(Q$1="",0,SUMIFS(сценарии!Q:Q,сценарии!$E:$E,$E127,сценарии!$J:$J,$J127,сценарии!$M:$M,$P$122))</f>
        <v>0</v>
      </c>
      <c r="R127" s="102">
        <f>IF(R$1="",0,SUMIFS(сценарии!R:R,сценарии!$E:$E,$E127,сценарии!$J:$J,$J127,сценарии!$M:$M,$P$122))</f>
        <v>0</v>
      </c>
      <c r="S127" s="102">
        <f>IF(S$1="",0,SUMIFS(сценарии!S:S,сценарии!$E:$E,$E127,сценарии!$J:$J,$J127,сценарии!$M:$M,$P$122))</f>
        <v>0</v>
      </c>
      <c r="T127" s="102">
        <f>IF(T$1="",0,SUMIFS(сценарии!T:T,сценарии!$E:$E,$E127,сценарии!$J:$J,$J127,сценарии!$M:$M,$P$122))</f>
        <v>0</v>
      </c>
      <c r="U127" s="102">
        <f>IF(U$1="",0,SUMIFS(сценарии!U:U,сценарии!$E:$E,$E127,сценарии!$J:$J,$J127,сценарии!$M:$M,$P$122))</f>
        <v>0</v>
      </c>
      <c r="V127" s="102">
        <f>IF(V$1="",0,SUMIFS(сценарии!V:V,сценарии!$E:$E,$E127,сценарии!$J:$J,$J127,сценарии!$M:$M,$P$122))</f>
        <v>0</v>
      </c>
      <c r="W127" s="102">
        <f>IF(W$1="",0,SUMIFS(сценарии!W:W,сценарии!$E:$E,$E127,сценарии!$J:$J,$J127,сценарии!$M:$M,$P$122))</f>
        <v>0</v>
      </c>
      <c r="X127" s="102">
        <f>IF(X$1="",0,SUMIFS(сценарии!X:X,сценарии!$E:$E,$E127,сценарии!$J:$J,$J127,сценарии!$M:$M,$P$122))</f>
        <v>0</v>
      </c>
      <c r="Y127" s="102">
        <f>IF(Y$1="",0,SUMIFS(сценарии!Y:Y,сценарии!$E:$E,$E127,сценарии!$J:$J,$J127,сценарии!$M:$M,$P$122))</f>
        <v>0</v>
      </c>
      <c r="Z127" s="102">
        <f>IF(Z$1="",0,SUMIFS(сценарии!Z:Z,сценарии!$E:$E,$E127,сценарии!$J:$J,$J127,сценарии!$M:$M,$P$122))</f>
        <v>0</v>
      </c>
      <c r="AA127" s="102">
        <f>IF(AA$1="",0,SUMIFS(сценарии!AA:AA,сценарии!$E:$E,$E127,сценарии!$J:$J,$J127,сценарии!$M:$M,$P$122))</f>
        <v>0</v>
      </c>
      <c r="AB127" s="22"/>
    </row>
    <row r="128" spans="1:28" s="23" customFormat="1" ht="10.199999999999999" x14ac:dyDescent="0.2">
      <c r="A128" s="22"/>
      <c r="B128" s="22"/>
      <c r="C128" s="22"/>
      <c r="D128" s="22"/>
      <c r="E128" s="22" t="str">
        <f>E122</f>
        <v>конверсия в покупку одной услуги проката</v>
      </c>
      <c r="F128" s="22"/>
      <c r="G128" s="22" t="str">
        <f>IF($E128="","",INDEX(KPI!$G:$G,SUMIFS(KPI!$B:$B,KPI!$E:$E,$E128)))</f>
        <v>%</v>
      </c>
      <c r="H128" s="100">
        <f>структура!$V$17</f>
        <v>6</v>
      </c>
      <c r="I128" s="31"/>
      <c r="J128" s="98" t="str">
        <f>структура!$X$17</f>
        <v>июн</v>
      </c>
      <c r="K128" s="99"/>
      <c r="L128" s="22"/>
      <c r="M128" s="58"/>
      <c r="N128" s="22"/>
      <c r="O128" s="22"/>
      <c r="P128" s="102">
        <f>IF(P$1="",0,SUMIFS(сценарии!P:P,сценарии!$E:$E,$E128,сценарии!$J:$J,$J128,сценарии!$M:$M,$P$122))</f>
        <v>0</v>
      </c>
      <c r="Q128" s="102">
        <f>IF(Q$1="",0,SUMIFS(сценарии!Q:Q,сценарии!$E:$E,$E128,сценарии!$J:$J,$J128,сценарии!$M:$M,$P$122))</f>
        <v>0</v>
      </c>
      <c r="R128" s="102">
        <f>IF(R$1="",0,SUMIFS(сценарии!R:R,сценарии!$E:$E,$E128,сценарии!$J:$J,$J128,сценарии!$M:$M,$P$122))</f>
        <v>0</v>
      </c>
      <c r="S128" s="102">
        <f>IF(S$1="",0,SUMIFS(сценарии!S:S,сценарии!$E:$E,$E128,сценарии!$J:$J,$J128,сценарии!$M:$M,$P$122))</f>
        <v>0</v>
      </c>
      <c r="T128" s="102">
        <f>IF(T$1="",0,SUMIFS(сценарии!T:T,сценарии!$E:$E,$E128,сценарии!$J:$J,$J128,сценарии!$M:$M,$P$122))</f>
        <v>0</v>
      </c>
      <c r="U128" s="102">
        <f>IF(U$1="",0,SUMIFS(сценарии!U:U,сценарии!$E:$E,$E128,сценарии!$J:$J,$J128,сценарии!$M:$M,$P$122))</f>
        <v>0</v>
      </c>
      <c r="V128" s="102">
        <f>IF(V$1="",0,SUMIFS(сценарии!V:V,сценарии!$E:$E,$E128,сценарии!$J:$J,$J128,сценарии!$M:$M,$P$122))</f>
        <v>0</v>
      </c>
      <c r="W128" s="102">
        <f>IF(W$1="",0,SUMIFS(сценарии!W:W,сценарии!$E:$E,$E128,сценарии!$J:$J,$J128,сценарии!$M:$M,$P$122))</f>
        <v>0</v>
      </c>
      <c r="X128" s="102">
        <f>IF(X$1="",0,SUMIFS(сценарии!X:X,сценарии!$E:$E,$E128,сценарии!$J:$J,$J128,сценарии!$M:$M,$P$122))</f>
        <v>0</v>
      </c>
      <c r="Y128" s="102">
        <f>IF(Y$1="",0,SUMIFS(сценарии!Y:Y,сценарии!$E:$E,$E128,сценарии!$J:$J,$J128,сценарии!$M:$M,$P$122))</f>
        <v>0</v>
      </c>
      <c r="Z128" s="102">
        <f>IF(Z$1="",0,SUMIFS(сценарии!Z:Z,сценарии!$E:$E,$E128,сценарии!$J:$J,$J128,сценарии!$M:$M,$P$122))</f>
        <v>0</v>
      </c>
      <c r="AA128" s="102">
        <f>IF(AA$1="",0,SUMIFS(сценарии!AA:AA,сценарии!$E:$E,$E128,сценарии!$J:$J,$J128,сценарии!$M:$M,$P$122))</f>
        <v>0</v>
      </c>
      <c r="AB128" s="22"/>
    </row>
    <row r="129" spans="1:28" s="23" customFormat="1" ht="10.199999999999999" x14ac:dyDescent="0.2">
      <c r="A129" s="22"/>
      <c r="B129" s="22"/>
      <c r="C129" s="22"/>
      <c r="D129" s="22"/>
      <c r="E129" s="22" t="str">
        <f>E122</f>
        <v>конверсия в покупку одной услуги проката</v>
      </c>
      <c r="F129" s="22"/>
      <c r="G129" s="22" t="str">
        <f>IF($E129="","",INDEX(KPI!$G:$G,SUMIFS(KPI!$B:$B,KPI!$E:$E,$E129)))</f>
        <v>%</v>
      </c>
      <c r="H129" s="100">
        <f>структура!$V$18</f>
        <v>7</v>
      </c>
      <c r="I129" s="31"/>
      <c r="J129" s="98" t="str">
        <f>структура!$X$18</f>
        <v>июл</v>
      </c>
      <c r="K129" s="99"/>
      <c r="L129" s="22"/>
      <c r="M129" s="58"/>
      <c r="N129" s="22"/>
      <c r="O129" s="22"/>
      <c r="P129" s="102">
        <f>IF(P$1="",0,SUMIFS(сценарии!P:P,сценарии!$E:$E,$E129,сценарии!$J:$J,$J129,сценарии!$M:$M,$P$122))</f>
        <v>0</v>
      </c>
      <c r="Q129" s="102">
        <f>IF(Q$1="",0,SUMIFS(сценарии!Q:Q,сценарии!$E:$E,$E129,сценарии!$J:$J,$J129,сценарии!$M:$M,$P$122))</f>
        <v>0</v>
      </c>
      <c r="R129" s="102">
        <f>IF(R$1="",0,SUMIFS(сценарии!R:R,сценарии!$E:$E,$E129,сценарии!$J:$J,$J129,сценарии!$M:$M,$P$122))</f>
        <v>0</v>
      </c>
      <c r="S129" s="102">
        <f>IF(S$1="",0,SUMIFS(сценарии!S:S,сценарии!$E:$E,$E129,сценарии!$J:$J,$J129,сценарии!$M:$M,$P$122))</f>
        <v>0</v>
      </c>
      <c r="T129" s="102">
        <f>IF(T$1="",0,SUMIFS(сценарии!T:T,сценарии!$E:$E,$E129,сценарии!$J:$J,$J129,сценарии!$M:$M,$P$122))</f>
        <v>0</v>
      </c>
      <c r="U129" s="102">
        <f>IF(U$1="",0,SUMIFS(сценарии!U:U,сценарии!$E:$E,$E129,сценарии!$J:$J,$J129,сценарии!$M:$M,$P$122))</f>
        <v>0</v>
      </c>
      <c r="V129" s="102">
        <f>IF(V$1="",0,SUMIFS(сценарии!V:V,сценарии!$E:$E,$E129,сценарии!$J:$J,$J129,сценарии!$M:$M,$P$122))</f>
        <v>0</v>
      </c>
      <c r="W129" s="102">
        <f>IF(W$1="",0,SUMIFS(сценарии!W:W,сценарии!$E:$E,$E129,сценарии!$J:$J,$J129,сценарии!$M:$M,$P$122))</f>
        <v>0</v>
      </c>
      <c r="X129" s="102">
        <f>IF(X$1="",0,SUMIFS(сценарии!X:X,сценарии!$E:$E,$E129,сценарии!$J:$J,$J129,сценарии!$M:$M,$P$122))</f>
        <v>0</v>
      </c>
      <c r="Y129" s="102">
        <f>IF(Y$1="",0,SUMIFS(сценарии!Y:Y,сценарии!$E:$E,$E129,сценарии!$J:$J,$J129,сценарии!$M:$M,$P$122))</f>
        <v>0</v>
      </c>
      <c r="Z129" s="102">
        <f>IF(Z$1="",0,SUMIFS(сценарии!Z:Z,сценарии!$E:$E,$E129,сценарии!$J:$J,$J129,сценарии!$M:$M,$P$122))</f>
        <v>0</v>
      </c>
      <c r="AA129" s="102">
        <f>IF(AA$1="",0,SUMIFS(сценарии!AA:AA,сценарии!$E:$E,$E129,сценарии!$J:$J,$J129,сценарии!$M:$M,$P$122))</f>
        <v>0</v>
      </c>
      <c r="AB129" s="22"/>
    </row>
    <row r="130" spans="1:28" s="23" customFormat="1" ht="10.199999999999999" x14ac:dyDescent="0.2">
      <c r="A130" s="22"/>
      <c r="B130" s="22"/>
      <c r="C130" s="22"/>
      <c r="D130" s="22"/>
      <c r="E130" s="22" t="str">
        <f>E122</f>
        <v>конверсия в покупку одной услуги проката</v>
      </c>
      <c r="F130" s="22"/>
      <c r="G130" s="22" t="str">
        <f>IF($E130="","",INDEX(KPI!$G:$G,SUMIFS(KPI!$B:$B,KPI!$E:$E,$E130)))</f>
        <v>%</v>
      </c>
      <c r="H130" s="100">
        <f>структура!$V$19</f>
        <v>8</v>
      </c>
      <c r="I130" s="31"/>
      <c r="J130" s="98" t="str">
        <f>структура!$X$19</f>
        <v>авг</v>
      </c>
      <c r="K130" s="99"/>
      <c r="L130" s="22"/>
      <c r="M130" s="58"/>
      <c r="N130" s="22"/>
      <c r="O130" s="22"/>
      <c r="P130" s="102">
        <f>IF(P$1="",0,SUMIFS(сценарии!P:P,сценарии!$E:$E,$E130,сценарии!$J:$J,$J130,сценарии!$M:$M,$P$122))</f>
        <v>0</v>
      </c>
      <c r="Q130" s="102">
        <f>IF(Q$1="",0,SUMIFS(сценарии!Q:Q,сценарии!$E:$E,$E130,сценарии!$J:$J,$J130,сценарии!$M:$M,$P$122))</f>
        <v>0</v>
      </c>
      <c r="R130" s="102">
        <f>IF(R$1="",0,SUMIFS(сценарии!R:R,сценарии!$E:$E,$E130,сценарии!$J:$J,$J130,сценарии!$M:$M,$P$122))</f>
        <v>0</v>
      </c>
      <c r="S130" s="102">
        <f>IF(S$1="",0,SUMIFS(сценарии!S:S,сценарии!$E:$E,$E130,сценарии!$J:$J,$J130,сценарии!$M:$M,$P$122))</f>
        <v>0</v>
      </c>
      <c r="T130" s="102">
        <f>IF(T$1="",0,SUMIFS(сценарии!T:T,сценарии!$E:$E,$E130,сценарии!$J:$J,$J130,сценарии!$M:$M,$P$122))</f>
        <v>0</v>
      </c>
      <c r="U130" s="102">
        <f>IF(U$1="",0,SUMIFS(сценарии!U:U,сценарии!$E:$E,$E130,сценарии!$J:$J,$J130,сценарии!$M:$M,$P$122))</f>
        <v>0</v>
      </c>
      <c r="V130" s="102">
        <f>IF(V$1="",0,SUMIFS(сценарии!V:V,сценарии!$E:$E,$E130,сценарии!$J:$J,$J130,сценарии!$M:$M,$P$122))</f>
        <v>0</v>
      </c>
      <c r="W130" s="102">
        <f>IF(W$1="",0,SUMIFS(сценарии!W:W,сценарии!$E:$E,$E130,сценарии!$J:$J,$J130,сценарии!$M:$M,$P$122))</f>
        <v>0</v>
      </c>
      <c r="X130" s="102">
        <f>IF(X$1="",0,SUMIFS(сценарии!X:X,сценарии!$E:$E,$E130,сценарии!$J:$J,$J130,сценарии!$M:$M,$P$122))</f>
        <v>0</v>
      </c>
      <c r="Y130" s="102">
        <f>IF(Y$1="",0,SUMIFS(сценарии!Y:Y,сценарии!$E:$E,$E130,сценарии!$J:$J,$J130,сценарии!$M:$M,$P$122))</f>
        <v>0</v>
      </c>
      <c r="Z130" s="102">
        <f>IF(Z$1="",0,SUMIFS(сценарии!Z:Z,сценарии!$E:$E,$E130,сценарии!$J:$J,$J130,сценарии!$M:$M,$P$122))</f>
        <v>0</v>
      </c>
      <c r="AA130" s="102">
        <f>IF(AA$1="",0,SUMIFS(сценарии!AA:AA,сценарии!$E:$E,$E130,сценарии!$J:$J,$J130,сценарии!$M:$M,$P$122))</f>
        <v>0</v>
      </c>
      <c r="AB130" s="22"/>
    </row>
    <row r="131" spans="1:28" s="23" customFormat="1" ht="10.199999999999999" x14ac:dyDescent="0.2">
      <c r="A131" s="22"/>
      <c r="B131" s="22"/>
      <c r="C131" s="22"/>
      <c r="D131" s="22"/>
      <c r="E131" s="22" t="str">
        <f>E122</f>
        <v>конверсия в покупку одной услуги проката</v>
      </c>
      <c r="F131" s="22"/>
      <c r="G131" s="22" t="str">
        <f>IF($E131="","",INDEX(KPI!$G:$G,SUMIFS(KPI!$B:$B,KPI!$E:$E,$E131)))</f>
        <v>%</v>
      </c>
      <c r="H131" s="100">
        <f>структура!$V$20</f>
        <v>9</v>
      </c>
      <c r="I131" s="31"/>
      <c r="J131" s="98" t="str">
        <f>структура!$X$20</f>
        <v>сен</v>
      </c>
      <c r="K131" s="99"/>
      <c r="L131" s="22"/>
      <c r="M131" s="58"/>
      <c r="N131" s="22"/>
      <c r="O131" s="22"/>
      <c r="P131" s="102">
        <f>IF(P$1="",0,SUMIFS(сценарии!P:P,сценарии!$E:$E,$E131,сценарии!$J:$J,$J131,сценарии!$M:$M,$P$122))</f>
        <v>0</v>
      </c>
      <c r="Q131" s="102">
        <f>IF(Q$1="",0,SUMIFS(сценарии!Q:Q,сценарии!$E:$E,$E131,сценарии!$J:$J,$J131,сценарии!$M:$M,$P$122))</f>
        <v>0</v>
      </c>
      <c r="R131" s="102">
        <f>IF(R$1="",0,SUMIFS(сценарии!R:R,сценарии!$E:$E,$E131,сценарии!$J:$J,$J131,сценарии!$M:$M,$P$122))</f>
        <v>0</v>
      </c>
      <c r="S131" s="102">
        <f>IF(S$1="",0,SUMIFS(сценарии!S:S,сценарии!$E:$E,$E131,сценарии!$J:$J,$J131,сценарии!$M:$M,$P$122))</f>
        <v>0</v>
      </c>
      <c r="T131" s="102">
        <f>IF(T$1="",0,SUMIFS(сценарии!T:T,сценарии!$E:$E,$E131,сценарии!$J:$J,$J131,сценарии!$M:$M,$P$122))</f>
        <v>0</v>
      </c>
      <c r="U131" s="102">
        <f>IF(U$1="",0,SUMIFS(сценарии!U:U,сценарии!$E:$E,$E131,сценарии!$J:$J,$J131,сценарии!$M:$M,$P$122))</f>
        <v>0</v>
      </c>
      <c r="V131" s="102">
        <f>IF(V$1="",0,SUMIFS(сценарии!V:V,сценарии!$E:$E,$E131,сценарии!$J:$J,$J131,сценарии!$M:$M,$P$122))</f>
        <v>0</v>
      </c>
      <c r="W131" s="102">
        <f>IF(W$1="",0,SUMIFS(сценарии!W:W,сценарии!$E:$E,$E131,сценарии!$J:$J,$J131,сценарии!$M:$M,$P$122))</f>
        <v>0</v>
      </c>
      <c r="X131" s="102">
        <f>IF(X$1="",0,SUMIFS(сценарии!X:X,сценарии!$E:$E,$E131,сценарии!$J:$J,$J131,сценарии!$M:$M,$P$122))</f>
        <v>0</v>
      </c>
      <c r="Y131" s="102">
        <f>IF(Y$1="",0,SUMIFS(сценарии!Y:Y,сценарии!$E:$E,$E131,сценарии!$J:$J,$J131,сценарии!$M:$M,$P$122))</f>
        <v>0</v>
      </c>
      <c r="Z131" s="102">
        <f>IF(Z$1="",0,SUMIFS(сценарии!Z:Z,сценарии!$E:$E,$E131,сценарии!$J:$J,$J131,сценарии!$M:$M,$P$122))</f>
        <v>0</v>
      </c>
      <c r="AA131" s="102">
        <f>IF(AA$1="",0,SUMIFS(сценарии!AA:AA,сценарии!$E:$E,$E131,сценарии!$J:$J,$J131,сценарии!$M:$M,$P$122))</f>
        <v>0</v>
      </c>
      <c r="AB131" s="22"/>
    </row>
    <row r="132" spans="1:28" s="23" customFormat="1" ht="10.199999999999999" x14ac:dyDescent="0.2">
      <c r="A132" s="22"/>
      <c r="B132" s="22"/>
      <c r="C132" s="22"/>
      <c r="D132" s="22"/>
      <c r="E132" s="22" t="str">
        <f>E122</f>
        <v>конверсия в покупку одной услуги проката</v>
      </c>
      <c r="F132" s="22"/>
      <c r="G132" s="22" t="str">
        <f>IF($E132="","",INDEX(KPI!$G:$G,SUMIFS(KPI!$B:$B,KPI!$E:$E,$E132)))</f>
        <v>%</v>
      </c>
      <c r="H132" s="100">
        <f>структура!$V$21</f>
        <v>10</v>
      </c>
      <c r="I132" s="31"/>
      <c r="J132" s="98" t="str">
        <f>структура!$X$21</f>
        <v>окт</v>
      </c>
      <c r="K132" s="99"/>
      <c r="L132" s="22"/>
      <c r="M132" s="58"/>
      <c r="N132" s="22"/>
      <c r="O132" s="22"/>
      <c r="P132" s="102">
        <f>IF(P$1="",0,SUMIFS(сценарии!P:P,сценарии!$E:$E,$E132,сценарии!$J:$J,$J132,сценарии!$M:$M,$P$122))</f>
        <v>0</v>
      </c>
      <c r="Q132" s="102">
        <f>IF(Q$1="",0,SUMIFS(сценарии!Q:Q,сценарии!$E:$E,$E132,сценарии!$J:$J,$J132,сценарии!$M:$M,$P$122))</f>
        <v>0</v>
      </c>
      <c r="R132" s="102">
        <f>IF(R$1="",0,SUMIFS(сценарии!R:R,сценарии!$E:$E,$E132,сценарии!$J:$J,$J132,сценарии!$M:$M,$P$122))</f>
        <v>0</v>
      </c>
      <c r="S132" s="102">
        <f>IF(S$1="",0,SUMIFS(сценарии!S:S,сценарии!$E:$E,$E132,сценарии!$J:$J,$J132,сценарии!$M:$M,$P$122))</f>
        <v>0</v>
      </c>
      <c r="T132" s="102">
        <f>IF(T$1="",0,SUMIFS(сценарии!T:T,сценарии!$E:$E,$E132,сценарии!$J:$J,$J132,сценарии!$M:$M,$P$122))</f>
        <v>0</v>
      </c>
      <c r="U132" s="102">
        <f>IF(U$1="",0,SUMIFS(сценарии!U:U,сценарии!$E:$E,$E132,сценарии!$J:$J,$J132,сценарии!$M:$M,$P$122))</f>
        <v>0</v>
      </c>
      <c r="V132" s="102">
        <f>IF(V$1="",0,SUMIFS(сценарии!V:V,сценарии!$E:$E,$E132,сценарии!$J:$J,$J132,сценарии!$M:$M,$P$122))</f>
        <v>0</v>
      </c>
      <c r="W132" s="102">
        <f>IF(W$1="",0,SUMIFS(сценарии!W:W,сценарии!$E:$E,$E132,сценарии!$J:$J,$J132,сценарии!$M:$M,$P$122))</f>
        <v>0</v>
      </c>
      <c r="X132" s="102">
        <f>IF(X$1="",0,SUMIFS(сценарии!X:X,сценарии!$E:$E,$E132,сценарии!$J:$J,$J132,сценарии!$M:$M,$P$122))</f>
        <v>0</v>
      </c>
      <c r="Y132" s="102">
        <f>IF(Y$1="",0,SUMIFS(сценарии!Y:Y,сценарии!$E:$E,$E132,сценарии!$J:$J,$J132,сценарии!$M:$M,$P$122))</f>
        <v>0</v>
      </c>
      <c r="Z132" s="102">
        <f>IF(Z$1="",0,SUMIFS(сценарии!Z:Z,сценарии!$E:$E,$E132,сценарии!$J:$J,$J132,сценарии!$M:$M,$P$122))</f>
        <v>0</v>
      </c>
      <c r="AA132" s="102">
        <f>IF(AA$1="",0,SUMIFS(сценарии!AA:AA,сценарии!$E:$E,$E132,сценарии!$J:$J,$J132,сценарии!$M:$M,$P$122))</f>
        <v>0</v>
      </c>
      <c r="AB132" s="22"/>
    </row>
    <row r="133" spans="1:28" s="23" customFormat="1" ht="10.199999999999999" x14ac:dyDescent="0.2">
      <c r="A133" s="22"/>
      <c r="B133" s="22"/>
      <c r="C133" s="22"/>
      <c r="D133" s="22"/>
      <c r="E133" s="22" t="str">
        <f>E122</f>
        <v>конверсия в покупку одной услуги проката</v>
      </c>
      <c r="F133" s="22"/>
      <c r="G133" s="22" t="str">
        <f>IF($E133="","",INDEX(KPI!$G:$G,SUMIFS(KPI!$B:$B,KPI!$E:$E,$E133)))</f>
        <v>%</v>
      </c>
      <c r="H133" s="100">
        <f>структура!$V$22</f>
        <v>11</v>
      </c>
      <c r="I133" s="31"/>
      <c r="J133" s="98" t="str">
        <f>структура!$X$22</f>
        <v>ноя</v>
      </c>
      <c r="K133" s="99"/>
      <c r="L133" s="22"/>
      <c r="M133" s="58"/>
      <c r="N133" s="22"/>
      <c r="O133" s="22"/>
      <c r="P133" s="102">
        <f>IF(P$1="",0,SUMIFS(сценарии!P:P,сценарии!$E:$E,$E133,сценарии!$J:$J,$J133,сценарии!$M:$M,$P$122))</f>
        <v>0</v>
      </c>
      <c r="Q133" s="102">
        <f>IF(Q$1="",0,SUMIFS(сценарии!Q:Q,сценарии!$E:$E,$E133,сценарии!$J:$J,$J133,сценарии!$M:$M,$P$122))</f>
        <v>0</v>
      </c>
      <c r="R133" s="102">
        <f>IF(R$1="",0,SUMIFS(сценарии!R:R,сценарии!$E:$E,$E133,сценарии!$J:$J,$J133,сценарии!$M:$M,$P$122))</f>
        <v>0</v>
      </c>
      <c r="S133" s="102">
        <f>IF(S$1="",0,SUMIFS(сценарии!S:S,сценарии!$E:$E,$E133,сценарии!$J:$J,$J133,сценарии!$M:$M,$P$122))</f>
        <v>0</v>
      </c>
      <c r="T133" s="102">
        <f>IF(T$1="",0,SUMIFS(сценарии!T:T,сценарии!$E:$E,$E133,сценарии!$J:$J,$J133,сценарии!$M:$M,$P$122))</f>
        <v>0</v>
      </c>
      <c r="U133" s="102">
        <f>IF(U$1="",0,SUMIFS(сценарии!U:U,сценарии!$E:$E,$E133,сценарии!$J:$J,$J133,сценарии!$M:$M,$P$122))</f>
        <v>0</v>
      </c>
      <c r="V133" s="102">
        <f>IF(V$1="",0,SUMIFS(сценарии!V:V,сценарии!$E:$E,$E133,сценарии!$J:$J,$J133,сценарии!$M:$M,$P$122))</f>
        <v>0</v>
      </c>
      <c r="W133" s="102">
        <f>IF(W$1="",0,SUMIFS(сценарии!W:W,сценарии!$E:$E,$E133,сценарии!$J:$J,$J133,сценарии!$M:$M,$P$122))</f>
        <v>0</v>
      </c>
      <c r="X133" s="102">
        <f>IF(X$1="",0,SUMIFS(сценарии!X:X,сценарии!$E:$E,$E133,сценарии!$J:$J,$J133,сценарии!$M:$M,$P$122))</f>
        <v>0</v>
      </c>
      <c r="Y133" s="102">
        <f>IF(Y$1="",0,SUMIFS(сценарии!Y:Y,сценарии!$E:$E,$E133,сценарии!$J:$J,$J133,сценарии!$M:$M,$P$122))</f>
        <v>0</v>
      </c>
      <c r="Z133" s="102">
        <f>IF(Z$1="",0,SUMIFS(сценарии!Z:Z,сценарии!$E:$E,$E133,сценарии!$J:$J,$J133,сценарии!$M:$M,$P$122))</f>
        <v>0</v>
      </c>
      <c r="AA133" s="102">
        <f>IF(AA$1="",0,SUMIFS(сценарии!AA:AA,сценарии!$E:$E,$E133,сценарии!$J:$J,$J133,сценарии!$M:$M,$P$122))</f>
        <v>0</v>
      </c>
      <c r="AB133" s="22"/>
    </row>
    <row r="134" spans="1:28" s="23" customFormat="1" ht="10.199999999999999" x14ac:dyDescent="0.2">
      <c r="A134" s="22"/>
      <c r="B134" s="22"/>
      <c r="C134" s="22"/>
      <c r="D134" s="22"/>
      <c r="E134" s="22" t="str">
        <f>E122</f>
        <v>конверсия в покупку одной услуги проката</v>
      </c>
      <c r="F134" s="22"/>
      <c r="G134" s="22" t="str">
        <f>IF($E134="","",INDEX(KPI!$G:$G,SUMIFS(KPI!$B:$B,KPI!$E:$E,$E134)))</f>
        <v>%</v>
      </c>
      <c r="H134" s="100">
        <f>структура!$V$23</f>
        <v>12</v>
      </c>
      <c r="I134" s="31"/>
      <c r="J134" s="98" t="str">
        <f>структура!$X$23</f>
        <v>дек</v>
      </c>
      <c r="K134" s="99"/>
      <c r="L134" s="22"/>
      <c r="M134" s="58"/>
      <c r="N134" s="22"/>
      <c r="O134" s="22"/>
      <c r="P134" s="102">
        <f>IF(P$1="",0,SUMIFS(сценарии!P:P,сценарии!$E:$E,$E134,сценарии!$J:$J,$J134,сценарии!$M:$M,$P$122))</f>
        <v>0</v>
      </c>
      <c r="Q134" s="102">
        <f>IF(Q$1="",0,SUMIFS(сценарии!Q:Q,сценарии!$E:$E,$E134,сценарии!$J:$J,$J134,сценарии!$M:$M,$P$122))</f>
        <v>0</v>
      </c>
      <c r="R134" s="102">
        <f>IF(R$1="",0,SUMIFS(сценарии!R:R,сценарии!$E:$E,$E134,сценарии!$J:$J,$J134,сценарии!$M:$M,$P$122))</f>
        <v>0</v>
      </c>
      <c r="S134" s="102">
        <f>IF(S$1="",0,SUMIFS(сценарии!S:S,сценарии!$E:$E,$E134,сценарии!$J:$J,$J134,сценарии!$M:$M,$P$122))</f>
        <v>0</v>
      </c>
      <c r="T134" s="102">
        <f>IF(T$1="",0,SUMIFS(сценарии!T:T,сценарии!$E:$E,$E134,сценарии!$J:$J,$J134,сценарии!$M:$M,$P$122))</f>
        <v>0</v>
      </c>
      <c r="U134" s="102">
        <f>IF(U$1="",0,SUMIFS(сценарии!U:U,сценарии!$E:$E,$E134,сценарии!$J:$J,$J134,сценарии!$M:$M,$P$122))</f>
        <v>0</v>
      </c>
      <c r="V134" s="102">
        <f>IF(V$1="",0,SUMIFS(сценарии!V:V,сценарии!$E:$E,$E134,сценарии!$J:$J,$J134,сценарии!$M:$M,$P$122))</f>
        <v>0</v>
      </c>
      <c r="W134" s="102">
        <f>IF(W$1="",0,SUMIFS(сценарии!W:W,сценарии!$E:$E,$E134,сценарии!$J:$J,$J134,сценарии!$M:$M,$P$122))</f>
        <v>0</v>
      </c>
      <c r="X134" s="102">
        <f>IF(X$1="",0,SUMIFS(сценарии!X:X,сценарии!$E:$E,$E134,сценарии!$J:$J,$J134,сценарии!$M:$M,$P$122))</f>
        <v>0</v>
      </c>
      <c r="Y134" s="102">
        <f>IF(Y$1="",0,SUMIFS(сценарии!Y:Y,сценарии!$E:$E,$E134,сценарии!$J:$J,$J134,сценарии!$M:$M,$P$122))</f>
        <v>0</v>
      </c>
      <c r="Z134" s="102">
        <f>IF(Z$1="",0,SUMIFS(сценарии!Z:Z,сценарии!$E:$E,$E134,сценарии!$J:$J,$J134,сценарии!$M:$M,$P$122))</f>
        <v>0</v>
      </c>
      <c r="AA134" s="102">
        <f>IF(AA$1="",0,SUMIFS(сценарии!AA:AA,сценарии!$E:$E,$E134,сценарии!$J:$J,$J134,сценарии!$M:$M,$P$122))</f>
        <v>0</v>
      </c>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ht="8.1" customHeight="1"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3"/>
      <c r="B137" s="3"/>
      <c r="C137" s="3"/>
      <c r="D137" s="108"/>
      <c r="E137" s="3" t="str">
        <f>KPI!$E$42</f>
        <v>доход от продажи услуг</v>
      </c>
      <c r="F137" s="3"/>
      <c r="G137" s="3" t="str">
        <f>IF($E137="","",INDEX(KPI!$G:$G,SUMIFS(KPI!$B:$B,KPI!$E:$E,$E137)))</f>
        <v>тыс.руб.</v>
      </c>
      <c r="H137" s="3"/>
      <c r="I137" s="28"/>
      <c r="J137" s="44"/>
      <c r="K137" s="28"/>
      <c r="L137" s="3"/>
      <c r="M137" s="55">
        <f>SUM($O137:$AB137)</f>
        <v>0</v>
      </c>
      <c r="N137" s="3"/>
      <c r="O137" s="3"/>
      <c r="P137" s="46">
        <f>IF(P$1="",0,IF(P$1=0,SUMIFS(P138:P149,H138:H149,"&gt;="&amp;MONTH($J$13)),SUM(P138:P149)))</f>
        <v>0</v>
      </c>
      <c r="Q137" s="46">
        <f t="shared" ref="Q137" si="14">IF(Q$1="",0,SUM(Q138:Q149))</f>
        <v>0</v>
      </c>
      <c r="R137" s="46">
        <f t="shared" ref="R137:AA137" si="15">IF(R$1="",0,SUM(R138:R149))</f>
        <v>0</v>
      </c>
      <c r="S137" s="46">
        <f t="shared" si="15"/>
        <v>0</v>
      </c>
      <c r="T137" s="46">
        <f t="shared" si="15"/>
        <v>0</v>
      </c>
      <c r="U137" s="46">
        <f t="shared" si="15"/>
        <v>0</v>
      </c>
      <c r="V137" s="46">
        <f t="shared" si="15"/>
        <v>0</v>
      </c>
      <c r="W137" s="46">
        <f t="shared" si="15"/>
        <v>0</v>
      </c>
      <c r="X137" s="46">
        <f t="shared" si="15"/>
        <v>0</v>
      </c>
      <c r="Y137" s="46">
        <f t="shared" si="15"/>
        <v>0</v>
      </c>
      <c r="Z137" s="46">
        <f t="shared" si="15"/>
        <v>0</v>
      </c>
      <c r="AA137" s="46">
        <f t="shared" si="15"/>
        <v>0</v>
      </c>
      <c r="AB137" s="3"/>
    </row>
    <row r="138" spans="1:28" s="23" customFormat="1" ht="10.199999999999999" x14ac:dyDescent="0.2">
      <c r="A138" s="22"/>
      <c r="B138" s="22"/>
      <c r="C138" s="22"/>
      <c r="D138" s="22"/>
      <c r="E138" s="22" t="str">
        <f>E137</f>
        <v>доход от продажи услуг</v>
      </c>
      <c r="F138" s="22"/>
      <c r="G138" s="22" t="str">
        <f>IF($E138="","",INDEX(KPI!$G:$G,SUMIFS(KPI!$B:$B,KPI!$E:$E,$E138)))</f>
        <v>тыс.руб.</v>
      </c>
      <c r="H138" s="100">
        <f>структура!$V$12</f>
        <v>1</v>
      </c>
      <c r="I138" s="31"/>
      <c r="J138" s="98" t="str">
        <f>структура!$X$12</f>
        <v>янв</v>
      </c>
      <c r="K138" s="99"/>
      <c r="L138" s="22"/>
      <c r="M138" s="58"/>
      <c r="N138" s="22"/>
      <c r="O138" s="22"/>
      <c r="P138" s="101">
        <f>IF(P$1="",0,операции!P198+(операции!P90*(1+$J$104)+операции!P$136*операции!$M138*операции!$M153)*P123*операции!$M123/1000)</f>
        <v>0</v>
      </c>
      <c r="Q138" s="101">
        <f>IF(Q$1="",0,операции!Q198+(операции!Q90*(1+$J$104)+операции!Q$136*операции!$M138*операции!$M153)*Q123*операции!$M123/1000)</f>
        <v>0</v>
      </c>
      <c r="R138" s="101">
        <f>IF(R$1="",0,операции!R198+(операции!R90*(1+$J$104)+операции!R$136*операции!$M138*операции!$M153)*R123*операции!$M123/1000)</f>
        <v>0</v>
      </c>
      <c r="S138" s="101">
        <f>IF(S$1="",0,операции!S198+(операции!S90*(1+$J$104)+операции!S$136*операции!$M138*операции!$M153)*S123*операции!$M123/1000)</f>
        <v>0</v>
      </c>
      <c r="T138" s="101">
        <f>IF(T$1="",0,операции!T198+(операции!T90*(1+$J$104)+операции!T$136*операции!$M138*операции!$M153)*T123*операции!$M123/1000)</f>
        <v>0</v>
      </c>
      <c r="U138" s="101">
        <f>IF(U$1="",0,операции!U198+(операции!U90*(1+$J$104)+операции!U$136*операции!$M138*операции!$M153)*U123*операции!$M123/1000)</f>
        <v>0</v>
      </c>
      <c r="V138" s="101">
        <f>IF(V$1="",0,операции!V198+(операции!V90*(1+$J$104)+операции!V$136*операции!$M138*операции!$M153)*V123*операции!$M123/1000)</f>
        <v>0</v>
      </c>
      <c r="W138" s="101">
        <f>IF(W$1="",0,операции!W198+(операции!W90*(1+$J$104)+операции!W$136*операции!$M138*операции!$M153)*W123*операции!$M123/1000)</f>
        <v>0</v>
      </c>
      <c r="X138" s="101">
        <f>IF(X$1="",0,операции!X198+(операции!X90*(1+$J$104)+операции!X$136*операции!$M138*операции!$M153)*X123*операции!$M123/1000)</f>
        <v>0</v>
      </c>
      <c r="Y138" s="101">
        <f>IF(Y$1="",0,операции!Y198+(операции!Y90*(1+$J$104)+операции!Y$136*операции!$M138*операции!$M153)*Y123*операции!$M123/1000)</f>
        <v>0</v>
      </c>
      <c r="Z138" s="101">
        <f>IF(Z$1="",0,операции!Z198+(операции!Z90*(1+$J$104)+операции!Z$136*операции!$M138*операции!$M153)*Z123*операции!$M123/1000)</f>
        <v>0</v>
      </c>
      <c r="AA138" s="101">
        <f>IF(AA$1="",0,операции!AA198+(операции!AA90*(1+$J$104)+операции!AA$136*операции!$M138*операции!$M153)*AA123*операции!$M123/1000)</f>
        <v>0</v>
      </c>
      <c r="AB138" s="22"/>
    </row>
    <row r="139" spans="1:28" s="23" customFormat="1" ht="10.199999999999999" x14ac:dyDescent="0.2">
      <c r="A139" s="22"/>
      <c r="B139" s="22"/>
      <c r="C139" s="22"/>
      <c r="D139" s="22"/>
      <c r="E139" s="22" t="str">
        <f>E137</f>
        <v>доход от продажи услуг</v>
      </c>
      <c r="F139" s="22"/>
      <c r="G139" s="22" t="str">
        <f>IF($E139="","",INDEX(KPI!$G:$G,SUMIFS(KPI!$B:$B,KPI!$E:$E,$E139)))</f>
        <v>тыс.руб.</v>
      </c>
      <c r="H139" s="100">
        <f>структура!$V$13</f>
        <v>2</v>
      </c>
      <c r="I139" s="31"/>
      <c r="J139" s="98" t="str">
        <f>структура!$X$13</f>
        <v>фев</v>
      </c>
      <c r="K139" s="99"/>
      <c r="L139" s="22"/>
      <c r="M139" s="58"/>
      <c r="N139" s="22"/>
      <c r="O139" s="22"/>
      <c r="P139" s="101">
        <f>IF(P$1="",0,операции!P199+(операции!P91*(1+$J$104)+операции!P$136*операции!$M139*операции!$M154)*P124*операции!$M124/1000)</f>
        <v>0</v>
      </c>
      <c r="Q139" s="101">
        <f>IF(Q$1="",0,операции!Q199+(операции!Q91*(1+$J$104)+операции!Q$136*операции!$M139*операции!$M154)*Q124*операции!$M124/1000)</f>
        <v>0</v>
      </c>
      <c r="R139" s="101">
        <f>IF(R$1="",0,операции!R199+(операции!R91*(1+$J$104)+операции!R$136*операции!$M139*операции!$M154)*R124*операции!$M124/1000)</f>
        <v>0</v>
      </c>
      <c r="S139" s="101">
        <f>IF(S$1="",0,операции!S199+(операции!S91*(1+$J$104)+операции!S$136*операции!$M139*операции!$M154)*S124*операции!$M124/1000)</f>
        <v>0</v>
      </c>
      <c r="T139" s="101">
        <f>IF(T$1="",0,операции!T199+(операции!T91*(1+$J$104)+операции!T$136*операции!$M139*операции!$M154)*T124*операции!$M124/1000)</f>
        <v>0</v>
      </c>
      <c r="U139" s="101">
        <f>IF(U$1="",0,операции!U199+(операции!U91*(1+$J$104)+операции!U$136*операции!$M139*операции!$M154)*U124*операции!$M124/1000)</f>
        <v>0</v>
      </c>
      <c r="V139" s="101">
        <f>IF(V$1="",0,операции!V199+(операции!V91*(1+$J$104)+операции!V$136*операции!$M139*операции!$M154)*V124*операции!$M124/1000)</f>
        <v>0</v>
      </c>
      <c r="W139" s="101">
        <f>IF(W$1="",0,операции!W199+(операции!W91*(1+$J$104)+операции!W$136*операции!$M139*операции!$M154)*W124*операции!$M124/1000)</f>
        <v>0</v>
      </c>
      <c r="X139" s="101">
        <f>IF(X$1="",0,операции!X199+(операции!X91*(1+$J$104)+операции!X$136*операции!$M139*операции!$M154)*X124*операции!$M124/1000)</f>
        <v>0</v>
      </c>
      <c r="Y139" s="101">
        <f>IF(Y$1="",0,операции!Y199+(операции!Y91*(1+$J$104)+операции!Y$136*операции!$M139*операции!$M154)*Y124*операции!$M124/1000)</f>
        <v>0</v>
      </c>
      <c r="Z139" s="101">
        <f>IF(Z$1="",0,операции!Z199+(операции!Z91*(1+$J$104)+операции!Z$136*операции!$M139*операции!$M154)*Z124*операции!$M124/1000)</f>
        <v>0</v>
      </c>
      <c r="AA139" s="101">
        <f>IF(AA$1="",0,операции!AA199+(операции!AA91*(1+$J$104)+операции!AA$136*операции!$M139*операции!$M154)*AA124*операции!$M124/1000)</f>
        <v>0</v>
      </c>
      <c r="AB139" s="22"/>
    </row>
    <row r="140" spans="1:28" s="23" customFormat="1" ht="10.199999999999999" x14ac:dyDescent="0.2">
      <c r="A140" s="22"/>
      <c r="B140" s="22"/>
      <c r="C140" s="22"/>
      <c r="D140" s="22"/>
      <c r="E140" s="22" t="str">
        <f>E137</f>
        <v>доход от продажи услуг</v>
      </c>
      <c r="F140" s="22"/>
      <c r="G140" s="22" t="str">
        <f>IF($E140="","",INDEX(KPI!$G:$G,SUMIFS(KPI!$B:$B,KPI!$E:$E,$E140)))</f>
        <v>тыс.руб.</v>
      </c>
      <c r="H140" s="100">
        <f>структура!$V$14</f>
        <v>3</v>
      </c>
      <c r="I140" s="31"/>
      <c r="J140" s="98" t="str">
        <f>структура!$X$14</f>
        <v>мар</v>
      </c>
      <c r="K140" s="99"/>
      <c r="L140" s="22"/>
      <c r="M140" s="58"/>
      <c r="N140" s="22"/>
      <c r="O140" s="22"/>
      <c r="P140" s="101">
        <f>IF(P$1="",0,операции!P200+(операции!P92*(1+$J$104)+операции!P$136*операции!$M140*операции!$M155)*P125*операции!$M125/1000)</f>
        <v>0</v>
      </c>
      <c r="Q140" s="101">
        <f>IF(Q$1="",0,операции!Q200+(операции!Q92*(1+$J$104)+операции!Q$136*операции!$M140*операции!$M155)*Q125*операции!$M125/1000)</f>
        <v>0</v>
      </c>
      <c r="R140" s="101">
        <f>IF(R$1="",0,операции!R200+(операции!R92*(1+$J$104)+операции!R$136*операции!$M140*операции!$M155)*R125*операции!$M125/1000)</f>
        <v>0</v>
      </c>
      <c r="S140" s="101">
        <f>IF(S$1="",0,операции!S200+(операции!S92*(1+$J$104)+операции!S$136*операции!$M140*операции!$M155)*S125*операции!$M125/1000)</f>
        <v>0</v>
      </c>
      <c r="T140" s="101">
        <f>IF(T$1="",0,операции!T200+(операции!T92*(1+$J$104)+операции!T$136*операции!$M140*операции!$M155)*T125*операции!$M125/1000)</f>
        <v>0</v>
      </c>
      <c r="U140" s="101">
        <f>IF(U$1="",0,операции!U200+(операции!U92*(1+$J$104)+операции!U$136*операции!$M140*операции!$M155)*U125*операции!$M125/1000)</f>
        <v>0</v>
      </c>
      <c r="V140" s="101">
        <f>IF(V$1="",0,операции!V200+(операции!V92*(1+$J$104)+операции!V$136*операции!$M140*операции!$M155)*V125*операции!$M125/1000)</f>
        <v>0</v>
      </c>
      <c r="W140" s="101">
        <f>IF(W$1="",0,операции!W200+(операции!W92*(1+$J$104)+операции!W$136*операции!$M140*операции!$M155)*W125*операции!$M125/1000)</f>
        <v>0</v>
      </c>
      <c r="X140" s="101">
        <f>IF(X$1="",0,операции!X200+(операции!X92*(1+$J$104)+операции!X$136*операции!$M140*операции!$M155)*X125*операции!$M125/1000)</f>
        <v>0</v>
      </c>
      <c r="Y140" s="101">
        <f>IF(Y$1="",0,операции!Y200+(операции!Y92*(1+$J$104)+операции!Y$136*операции!$M140*операции!$M155)*Y125*операции!$M125/1000)</f>
        <v>0</v>
      </c>
      <c r="Z140" s="101">
        <f>IF(Z$1="",0,операции!Z200+(операции!Z92*(1+$J$104)+операции!Z$136*операции!$M140*операции!$M155)*Z125*операции!$M125/1000)</f>
        <v>0</v>
      </c>
      <c r="AA140" s="101">
        <f>IF(AA$1="",0,операции!AA200+(операции!AA92*(1+$J$104)+операции!AA$136*операции!$M140*операции!$M155)*AA125*операции!$M125/1000)</f>
        <v>0</v>
      </c>
      <c r="AB140" s="22"/>
    </row>
    <row r="141" spans="1:28" s="23" customFormat="1" ht="10.199999999999999" x14ac:dyDescent="0.2">
      <c r="A141" s="22"/>
      <c r="B141" s="22"/>
      <c r="C141" s="22"/>
      <c r="D141" s="22"/>
      <c r="E141" s="22" t="str">
        <f>E137</f>
        <v>доход от продажи услуг</v>
      </c>
      <c r="F141" s="22"/>
      <c r="G141" s="22" t="str">
        <f>IF($E141="","",INDEX(KPI!$G:$G,SUMIFS(KPI!$B:$B,KPI!$E:$E,$E141)))</f>
        <v>тыс.руб.</v>
      </c>
      <c r="H141" s="100">
        <f>структура!$V$15</f>
        <v>4</v>
      </c>
      <c r="I141" s="31"/>
      <c r="J141" s="98" t="str">
        <f>структура!$X$15</f>
        <v>апр</v>
      </c>
      <c r="K141" s="99"/>
      <c r="L141" s="22"/>
      <c r="M141" s="58"/>
      <c r="N141" s="22"/>
      <c r="O141" s="22"/>
      <c r="P141" s="101">
        <f>IF(P$1="",0,операции!P201+(операции!P93*(1+$J$104)+операции!P$136*операции!$M141*операции!$M156)*P126*операции!$M126/1000)</f>
        <v>0</v>
      </c>
      <c r="Q141" s="101">
        <f>IF(Q$1="",0,операции!Q201+(операции!Q93*(1+$J$104)+операции!Q$136*операции!$M141*операции!$M156)*Q126*операции!$M126/1000)</f>
        <v>0</v>
      </c>
      <c r="R141" s="101">
        <f>IF(R$1="",0,операции!R201+(операции!R93*(1+$J$104)+операции!R$136*операции!$M141*операции!$M156)*R126*операции!$M126/1000)</f>
        <v>0</v>
      </c>
      <c r="S141" s="101">
        <f>IF(S$1="",0,операции!S201+(операции!S93*(1+$J$104)+операции!S$136*операции!$M141*операции!$M156)*S126*операции!$M126/1000)</f>
        <v>0</v>
      </c>
      <c r="T141" s="101">
        <f>IF(T$1="",0,операции!T201+(операции!T93*(1+$J$104)+операции!T$136*операции!$M141*операции!$M156)*T126*операции!$M126/1000)</f>
        <v>0</v>
      </c>
      <c r="U141" s="101">
        <f>IF(U$1="",0,операции!U201+(операции!U93*(1+$J$104)+операции!U$136*операции!$M141*операции!$M156)*U126*операции!$M126/1000)</f>
        <v>0</v>
      </c>
      <c r="V141" s="101">
        <f>IF(V$1="",0,операции!V201+(операции!V93*(1+$J$104)+операции!V$136*операции!$M141*операции!$M156)*V126*операции!$M126/1000)</f>
        <v>0</v>
      </c>
      <c r="W141" s="101">
        <f>IF(W$1="",0,операции!W201+(операции!W93*(1+$J$104)+операции!W$136*операции!$M141*операции!$M156)*W126*операции!$M126/1000)</f>
        <v>0</v>
      </c>
      <c r="X141" s="101">
        <f>IF(X$1="",0,операции!X201+(операции!X93*(1+$J$104)+операции!X$136*операции!$M141*операции!$M156)*X126*операции!$M126/1000)</f>
        <v>0</v>
      </c>
      <c r="Y141" s="101">
        <f>IF(Y$1="",0,операции!Y201+(операции!Y93*(1+$J$104)+операции!Y$136*операции!$M141*операции!$M156)*Y126*операции!$M126/1000)</f>
        <v>0</v>
      </c>
      <c r="Z141" s="101">
        <f>IF(Z$1="",0,операции!Z201+(операции!Z93*(1+$J$104)+операции!Z$136*операции!$M141*операции!$M156)*Z126*операции!$M126/1000)</f>
        <v>0</v>
      </c>
      <c r="AA141" s="101">
        <f>IF(AA$1="",0,операции!AA201+(операции!AA93*(1+$J$104)+операции!AA$136*операции!$M141*операции!$M156)*AA126*операции!$M126/1000)</f>
        <v>0</v>
      </c>
      <c r="AB141" s="22"/>
    </row>
    <row r="142" spans="1:28" s="23" customFormat="1" ht="10.199999999999999" x14ac:dyDescent="0.2">
      <c r="A142" s="22"/>
      <c r="B142" s="22"/>
      <c r="C142" s="22"/>
      <c r="D142" s="22"/>
      <c r="E142" s="22" t="str">
        <f>E137</f>
        <v>доход от продажи услуг</v>
      </c>
      <c r="F142" s="22"/>
      <c r="G142" s="22" t="str">
        <f>IF($E142="","",INDEX(KPI!$G:$G,SUMIFS(KPI!$B:$B,KPI!$E:$E,$E142)))</f>
        <v>тыс.руб.</v>
      </c>
      <c r="H142" s="100">
        <f>структура!$V$16</f>
        <v>5</v>
      </c>
      <c r="I142" s="31"/>
      <c r="J142" s="98" t="str">
        <f>структура!$X$16</f>
        <v>май</v>
      </c>
      <c r="K142" s="99"/>
      <c r="L142" s="22"/>
      <c r="M142" s="58"/>
      <c r="N142" s="22"/>
      <c r="O142" s="22"/>
      <c r="P142" s="101">
        <f>IF(P$1="",0,операции!P202+(операции!P94*(1+$J$104)+операции!P$136*операции!$M142*операции!$M157)*P127*операции!$M127/1000)</f>
        <v>0</v>
      </c>
      <c r="Q142" s="101">
        <f>IF(Q$1="",0,операции!Q202+(операции!Q94*(1+$J$104)+операции!Q$136*операции!$M142*операции!$M157)*Q127*операции!$M127/1000)</f>
        <v>0</v>
      </c>
      <c r="R142" s="101">
        <f>IF(R$1="",0,операции!R202+(операции!R94*(1+$J$104)+операции!R$136*операции!$M142*операции!$M157)*R127*операции!$M127/1000)</f>
        <v>0</v>
      </c>
      <c r="S142" s="101">
        <f>IF(S$1="",0,операции!S202+(операции!S94*(1+$J$104)+операции!S$136*операции!$M142*операции!$M157)*S127*операции!$M127/1000)</f>
        <v>0</v>
      </c>
      <c r="T142" s="101">
        <f>IF(T$1="",0,операции!T202+(операции!T94*(1+$J$104)+операции!T$136*операции!$M142*операции!$M157)*T127*операции!$M127/1000)</f>
        <v>0</v>
      </c>
      <c r="U142" s="101">
        <f>IF(U$1="",0,операции!U202+(операции!U94*(1+$J$104)+операции!U$136*операции!$M142*операции!$M157)*U127*операции!$M127/1000)</f>
        <v>0</v>
      </c>
      <c r="V142" s="101">
        <f>IF(V$1="",0,операции!V202+(операции!V94*(1+$J$104)+операции!V$136*операции!$M142*операции!$M157)*V127*операции!$M127/1000)</f>
        <v>0</v>
      </c>
      <c r="W142" s="101">
        <f>IF(W$1="",0,операции!W202+(операции!W94*(1+$J$104)+операции!W$136*операции!$M142*операции!$M157)*W127*операции!$M127/1000)</f>
        <v>0</v>
      </c>
      <c r="X142" s="101">
        <f>IF(X$1="",0,операции!X202+(операции!X94*(1+$J$104)+операции!X$136*операции!$M142*операции!$M157)*X127*операции!$M127/1000)</f>
        <v>0</v>
      </c>
      <c r="Y142" s="101">
        <f>IF(Y$1="",0,операции!Y202+(операции!Y94*(1+$J$104)+операции!Y$136*операции!$M142*операции!$M157)*Y127*операции!$M127/1000)</f>
        <v>0</v>
      </c>
      <c r="Z142" s="101">
        <f>IF(Z$1="",0,операции!Z202+(операции!Z94*(1+$J$104)+операции!Z$136*операции!$M142*операции!$M157)*Z127*операции!$M127/1000)</f>
        <v>0</v>
      </c>
      <c r="AA142" s="101">
        <f>IF(AA$1="",0,операции!AA202+(операции!AA94*(1+$J$104)+операции!AA$136*операции!$M142*операции!$M157)*AA127*операции!$M127/1000)</f>
        <v>0</v>
      </c>
      <c r="AB142" s="22"/>
    </row>
    <row r="143" spans="1:28" s="23" customFormat="1" ht="10.199999999999999" x14ac:dyDescent="0.2">
      <c r="A143" s="22"/>
      <c r="B143" s="22"/>
      <c r="C143" s="22"/>
      <c r="D143" s="22"/>
      <c r="E143" s="22" t="str">
        <f>E137</f>
        <v>доход от продажи услуг</v>
      </c>
      <c r="F143" s="22"/>
      <c r="G143" s="22" t="str">
        <f>IF($E143="","",INDEX(KPI!$G:$G,SUMIFS(KPI!$B:$B,KPI!$E:$E,$E143)))</f>
        <v>тыс.руб.</v>
      </c>
      <c r="H143" s="100">
        <f>структура!$V$17</f>
        <v>6</v>
      </c>
      <c r="I143" s="31"/>
      <c r="J143" s="98" t="str">
        <f>структура!$X$17</f>
        <v>июн</v>
      </c>
      <c r="K143" s="99"/>
      <c r="L143" s="22"/>
      <c r="M143" s="58"/>
      <c r="N143" s="22"/>
      <c r="O143" s="22"/>
      <c r="P143" s="101">
        <f>IF(P$1="",0,операции!P203+(операции!P95*(1+$J$104)+операции!P$136*операции!$M143*операции!$M158)*P128*операции!$M128/1000)</f>
        <v>0</v>
      </c>
      <c r="Q143" s="101">
        <f>IF(Q$1="",0,операции!Q203+(операции!Q95*(1+$J$104)+операции!Q$136*операции!$M143*операции!$M158)*Q128*операции!$M128/1000)</f>
        <v>0</v>
      </c>
      <c r="R143" s="101">
        <f>IF(R$1="",0,операции!R203+(операции!R95*(1+$J$104)+операции!R$136*операции!$M143*операции!$M158)*R128*операции!$M128/1000)</f>
        <v>0</v>
      </c>
      <c r="S143" s="101">
        <f>IF(S$1="",0,операции!S203+(операции!S95*(1+$J$104)+операции!S$136*операции!$M143*операции!$M158)*S128*операции!$M128/1000)</f>
        <v>0</v>
      </c>
      <c r="T143" s="101">
        <f>IF(T$1="",0,операции!T203+(операции!T95*(1+$J$104)+операции!T$136*операции!$M143*операции!$M158)*T128*операции!$M128/1000)</f>
        <v>0</v>
      </c>
      <c r="U143" s="101">
        <f>IF(U$1="",0,операции!U203+(операции!U95*(1+$J$104)+операции!U$136*операции!$M143*операции!$M158)*U128*операции!$M128/1000)</f>
        <v>0</v>
      </c>
      <c r="V143" s="101">
        <f>IF(V$1="",0,операции!V203+(операции!V95*(1+$J$104)+операции!V$136*операции!$M143*операции!$M158)*V128*операции!$M128/1000)</f>
        <v>0</v>
      </c>
      <c r="W143" s="101">
        <f>IF(W$1="",0,операции!W203+(операции!W95*(1+$J$104)+операции!W$136*операции!$M143*операции!$M158)*W128*операции!$M128/1000)</f>
        <v>0</v>
      </c>
      <c r="X143" s="101">
        <f>IF(X$1="",0,операции!X203+(операции!X95*(1+$J$104)+операции!X$136*операции!$M143*операции!$M158)*X128*операции!$M128/1000)</f>
        <v>0</v>
      </c>
      <c r="Y143" s="101">
        <f>IF(Y$1="",0,операции!Y203+(операции!Y95*(1+$J$104)+операции!Y$136*операции!$M143*операции!$M158)*Y128*операции!$M128/1000)</f>
        <v>0</v>
      </c>
      <c r="Z143" s="101">
        <f>IF(Z$1="",0,операции!Z203+(операции!Z95*(1+$J$104)+операции!Z$136*операции!$M143*операции!$M158)*Z128*операции!$M128/1000)</f>
        <v>0</v>
      </c>
      <c r="AA143" s="101">
        <f>IF(AA$1="",0,операции!AA203+(операции!AA95*(1+$J$104)+операции!AA$136*операции!$M143*операции!$M158)*AA128*операции!$M128/1000)</f>
        <v>0</v>
      </c>
      <c r="AB143" s="22"/>
    </row>
    <row r="144" spans="1:28" s="23" customFormat="1" ht="10.199999999999999" x14ac:dyDescent="0.2">
      <c r="A144" s="22"/>
      <c r="B144" s="22"/>
      <c r="C144" s="22"/>
      <c r="D144" s="22"/>
      <c r="E144" s="22" t="str">
        <f>E137</f>
        <v>доход от продажи услуг</v>
      </c>
      <c r="F144" s="22"/>
      <c r="G144" s="22" t="str">
        <f>IF($E144="","",INDEX(KPI!$G:$G,SUMIFS(KPI!$B:$B,KPI!$E:$E,$E144)))</f>
        <v>тыс.руб.</v>
      </c>
      <c r="H144" s="100">
        <f>структура!$V$18</f>
        <v>7</v>
      </c>
      <c r="I144" s="31"/>
      <c r="J144" s="98" t="str">
        <f>структура!$X$18</f>
        <v>июл</v>
      </c>
      <c r="K144" s="99"/>
      <c r="L144" s="22"/>
      <c r="M144" s="58"/>
      <c r="N144" s="22"/>
      <c r="O144" s="22"/>
      <c r="P144" s="101">
        <f>IF(P$1="",0,операции!P204+(операции!P96*(1+$J$104)+операции!P$136*операции!$M144*операции!$M159)*P129*операции!$M129/1000)</f>
        <v>0</v>
      </c>
      <c r="Q144" s="101">
        <f>IF(Q$1="",0,операции!Q204+(операции!Q96*(1+$J$104)+операции!Q$136*операции!$M144*операции!$M159)*Q129*операции!$M129/1000)</f>
        <v>0</v>
      </c>
      <c r="R144" s="101">
        <f>IF(R$1="",0,операции!R204+(операции!R96*(1+$J$104)+операции!R$136*операции!$M144*операции!$M159)*R129*операции!$M129/1000)</f>
        <v>0</v>
      </c>
      <c r="S144" s="101">
        <f>IF(S$1="",0,операции!S204+(операции!S96*(1+$J$104)+операции!S$136*операции!$M144*операции!$M159)*S129*операции!$M129/1000)</f>
        <v>0</v>
      </c>
      <c r="T144" s="101">
        <f>IF(T$1="",0,операции!T204+(операции!T96*(1+$J$104)+операции!T$136*операции!$M144*операции!$M159)*T129*операции!$M129/1000)</f>
        <v>0</v>
      </c>
      <c r="U144" s="101">
        <f>IF(U$1="",0,операции!U204+(операции!U96*(1+$J$104)+операции!U$136*операции!$M144*операции!$M159)*U129*операции!$M129/1000)</f>
        <v>0</v>
      </c>
      <c r="V144" s="101">
        <f>IF(V$1="",0,операции!V204+(операции!V96*(1+$J$104)+операции!V$136*операции!$M144*операции!$M159)*V129*операции!$M129/1000)</f>
        <v>0</v>
      </c>
      <c r="W144" s="101">
        <f>IF(W$1="",0,операции!W204+(операции!W96*(1+$J$104)+операции!W$136*операции!$M144*операции!$M159)*W129*операции!$M129/1000)</f>
        <v>0</v>
      </c>
      <c r="X144" s="101">
        <f>IF(X$1="",0,операции!X204+(операции!X96*(1+$J$104)+операции!X$136*операции!$M144*операции!$M159)*X129*операции!$M129/1000)</f>
        <v>0</v>
      </c>
      <c r="Y144" s="101">
        <f>IF(Y$1="",0,операции!Y204+(операции!Y96*(1+$J$104)+операции!Y$136*операции!$M144*операции!$M159)*Y129*операции!$M129/1000)</f>
        <v>0</v>
      </c>
      <c r="Z144" s="101">
        <f>IF(Z$1="",0,операции!Z204+(операции!Z96*(1+$J$104)+операции!Z$136*операции!$M144*операции!$M159)*Z129*операции!$M129/1000)</f>
        <v>0</v>
      </c>
      <c r="AA144" s="101">
        <f>IF(AA$1="",0,операции!AA204+(операции!AA96*(1+$J$104)+операции!AA$136*операции!$M144*операции!$M159)*AA129*операции!$M129/1000)</f>
        <v>0</v>
      </c>
      <c r="AB144" s="22"/>
    </row>
    <row r="145" spans="1:28" s="23" customFormat="1" ht="10.199999999999999" x14ac:dyDescent="0.2">
      <c r="A145" s="22"/>
      <c r="B145" s="22"/>
      <c r="C145" s="22"/>
      <c r="D145" s="22"/>
      <c r="E145" s="22" t="str">
        <f>E137</f>
        <v>доход от продажи услуг</v>
      </c>
      <c r="F145" s="22"/>
      <c r="G145" s="22" t="str">
        <f>IF($E145="","",INDEX(KPI!$G:$G,SUMIFS(KPI!$B:$B,KPI!$E:$E,$E145)))</f>
        <v>тыс.руб.</v>
      </c>
      <c r="H145" s="100">
        <f>структура!$V$19</f>
        <v>8</v>
      </c>
      <c r="I145" s="31"/>
      <c r="J145" s="98" t="str">
        <f>структура!$X$19</f>
        <v>авг</v>
      </c>
      <c r="K145" s="99"/>
      <c r="L145" s="22"/>
      <c r="M145" s="58"/>
      <c r="N145" s="22"/>
      <c r="O145" s="22"/>
      <c r="P145" s="101">
        <f>IF(P$1="",0,операции!P205+(операции!P97*(1+$J$104)+операции!P$136*операции!$M145*операции!$M160)*P130*операции!$M130/1000)</f>
        <v>0</v>
      </c>
      <c r="Q145" s="101">
        <f>IF(Q$1="",0,операции!Q205+(операции!Q97*(1+$J$104)+операции!Q$136*операции!$M145*операции!$M160)*Q130*операции!$M130/1000)</f>
        <v>0</v>
      </c>
      <c r="R145" s="101">
        <f>IF(R$1="",0,операции!R205+(операции!R97*(1+$J$104)+операции!R$136*операции!$M145*операции!$M160)*R130*операции!$M130/1000)</f>
        <v>0</v>
      </c>
      <c r="S145" s="101">
        <f>IF(S$1="",0,операции!S205+(операции!S97*(1+$J$104)+операции!S$136*операции!$M145*операции!$M160)*S130*операции!$M130/1000)</f>
        <v>0</v>
      </c>
      <c r="T145" s="101">
        <f>IF(T$1="",0,операции!T205+(операции!T97*(1+$J$104)+операции!T$136*операции!$M145*операции!$M160)*T130*операции!$M130/1000)</f>
        <v>0</v>
      </c>
      <c r="U145" s="101">
        <f>IF(U$1="",0,операции!U205+(операции!U97*(1+$J$104)+операции!U$136*операции!$M145*операции!$M160)*U130*операции!$M130/1000)</f>
        <v>0</v>
      </c>
      <c r="V145" s="101">
        <f>IF(V$1="",0,операции!V205+(операции!V97*(1+$J$104)+операции!V$136*операции!$M145*операции!$M160)*V130*операции!$M130/1000)</f>
        <v>0</v>
      </c>
      <c r="W145" s="101">
        <f>IF(W$1="",0,операции!W205+(операции!W97*(1+$J$104)+операции!W$136*операции!$M145*операции!$M160)*W130*операции!$M130/1000)</f>
        <v>0</v>
      </c>
      <c r="X145" s="101">
        <f>IF(X$1="",0,операции!X205+(операции!X97*(1+$J$104)+операции!X$136*операции!$M145*операции!$M160)*X130*операции!$M130/1000)</f>
        <v>0</v>
      </c>
      <c r="Y145" s="101">
        <f>IF(Y$1="",0,операции!Y205+(операции!Y97*(1+$J$104)+операции!Y$136*операции!$M145*операции!$M160)*Y130*операции!$M130/1000)</f>
        <v>0</v>
      </c>
      <c r="Z145" s="101">
        <f>IF(Z$1="",0,операции!Z205+(операции!Z97*(1+$J$104)+операции!Z$136*операции!$M145*операции!$M160)*Z130*операции!$M130/1000)</f>
        <v>0</v>
      </c>
      <c r="AA145" s="101">
        <f>IF(AA$1="",0,операции!AA205+(операции!AA97*(1+$J$104)+операции!AA$136*операции!$M145*операции!$M160)*AA130*операции!$M130/1000)</f>
        <v>0</v>
      </c>
      <c r="AB145" s="22"/>
    </row>
    <row r="146" spans="1:28" s="23" customFormat="1" ht="10.199999999999999" x14ac:dyDescent="0.2">
      <c r="A146" s="22"/>
      <c r="B146" s="22"/>
      <c r="C146" s="22"/>
      <c r="D146" s="22"/>
      <c r="E146" s="22" t="str">
        <f>E137</f>
        <v>доход от продажи услуг</v>
      </c>
      <c r="F146" s="22"/>
      <c r="G146" s="22" t="str">
        <f>IF($E146="","",INDEX(KPI!$G:$G,SUMIFS(KPI!$B:$B,KPI!$E:$E,$E146)))</f>
        <v>тыс.руб.</v>
      </c>
      <c r="H146" s="100">
        <f>структура!$V$20</f>
        <v>9</v>
      </c>
      <c r="I146" s="31"/>
      <c r="J146" s="98" t="str">
        <f>структура!$X$20</f>
        <v>сен</v>
      </c>
      <c r="K146" s="99"/>
      <c r="L146" s="22"/>
      <c r="M146" s="58"/>
      <c r="N146" s="22"/>
      <c r="O146" s="22"/>
      <c r="P146" s="101">
        <f>IF(P$1="",0,операции!P206+(операции!P98*(1+$J$104)+операции!P$136*операции!$M146*операции!$M161)*P131*операции!$M131/1000)</f>
        <v>0</v>
      </c>
      <c r="Q146" s="101">
        <f>IF(Q$1="",0,операции!Q206+(операции!Q98*(1+$J$104)+операции!Q$136*операции!$M146*операции!$M161)*Q131*операции!$M131/1000)</f>
        <v>0</v>
      </c>
      <c r="R146" s="101">
        <f>IF(R$1="",0,операции!R206+(операции!R98*(1+$J$104)+операции!R$136*операции!$M146*операции!$M161)*R131*операции!$M131/1000)</f>
        <v>0</v>
      </c>
      <c r="S146" s="101">
        <f>IF(S$1="",0,операции!S206+(операции!S98*(1+$J$104)+операции!S$136*операции!$M146*операции!$M161)*S131*операции!$M131/1000)</f>
        <v>0</v>
      </c>
      <c r="T146" s="101">
        <f>IF(T$1="",0,операции!T206+(операции!T98*(1+$J$104)+операции!T$136*операции!$M146*операции!$M161)*T131*операции!$M131/1000)</f>
        <v>0</v>
      </c>
      <c r="U146" s="101">
        <f>IF(U$1="",0,операции!U206+(операции!U98*(1+$J$104)+операции!U$136*операции!$M146*операции!$M161)*U131*операции!$M131/1000)</f>
        <v>0</v>
      </c>
      <c r="V146" s="101">
        <f>IF(V$1="",0,операции!V206+(операции!V98*(1+$J$104)+операции!V$136*операции!$M146*операции!$M161)*V131*операции!$M131/1000)</f>
        <v>0</v>
      </c>
      <c r="W146" s="101">
        <f>IF(W$1="",0,операции!W206+(операции!W98*(1+$J$104)+операции!W$136*операции!$M146*операции!$M161)*W131*операции!$M131/1000)</f>
        <v>0</v>
      </c>
      <c r="X146" s="101">
        <f>IF(X$1="",0,операции!X206+(операции!X98*(1+$J$104)+операции!X$136*операции!$M146*операции!$M161)*X131*операции!$M131/1000)</f>
        <v>0</v>
      </c>
      <c r="Y146" s="101">
        <f>IF(Y$1="",0,операции!Y206+(операции!Y98*(1+$J$104)+операции!Y$136*операции!$M146*операции!$M161)*Y131*операции!$M131/1000)</f>
        <v>0</v>
      </c>
      <c r="Z146" s="101">
        <f>IF(Z$1="",0,операции!Z206+(операции!Z98*(1+$J$104)+операции!Z$136*операции!$M146*операции!$M161)*Z131*операции!$M131/1000)</f>
        <v>0</v>
      </c>
      <c r="AA146" s="101">
        <f>IF(AA$1="",0,операции!AA206+(операции!AA98*(1+$J$104)+операции!AA$136*операции!$M146*операции!$M161)*AA131*операции!$M131/1000)</f>
        <v>0</v>
      </c>
      <c r="AB146" s="22"/>
    </row>
    <row r="147" spans="1:28" s="23" customFormat="1" ht="10.199999999999999" x14ac:dyDescent="0.2">
      <c r="A147" s="22"/>
      <c r="B147" s="22"/>
      <c r="C147" s="22"/>
      <c r="D147" s="22"/>
      <c r="E147" s="22" t="str">
        <f>E137</f>
        <v>доход от продажи услуг</v>
      </c>
      <c r="F147" s="22"/>
      <c r="G147" s="22" t="str">
        <f>IF($E147="","",INDEX(KPI!$G:$G,SUMIFS(KPI!$B:$B,KPI!$E:$E,$E147)))</f>
        <v>тыс.руб.</v>
      </c>
      <c r="H147" s="100">
        <f>структура!$V$21</f>
        <v>10</v>
      </c>
      <c r="I147" s="31"/>
      <c r="J147" s="98" t="str">
        <f>структура!$X$21</f>
        <v>окт</v>
      </c>
      <c r="K147" s="99"/>
      <c r="L147" s="22"/>
      <c r="M147" s="58"/>
      <c r="N147" s="22"/>
      <c r="O147" s="22"/>
      <c r="P147" s="101">
        <f>IF(P$1="",0,операции!P207+(операции!P99*(1+$J$104)+операции!P$136*операции!$M147*операции!$M162)*P132*операции!$M132/1000)</f>
        <v>0</v>
      </c>
      <c r="Q147" s="101">
        <f>IF(Q$1="",0,операции!Q207+(операции!Q99*(1+$J$104)+операции!Q$136*операции!$M147*операции!$M162)*Q132*операции!$M132/1000)</f>
        <v>0</v>
      </c>
      <c r="R147" s="101">
        <f>IF(R$1="",0,операции!R207+(операции!R99*(1+$J$104)+операции!R$136*операции!$M147*операции!$M162)*R132*операции!$M132/1000)</f>
        <v>0</v>
      </c>
      <c r="S147" s="101">
        <f>IF(S$1="",0,операции!S207+(операции!S99*(1+$J$104)+операции!S$136*операции!$M147*операции!$M162)*S132*операции!$M132/1000)</f>
        <v>0</v>
      </c>
      <c r="T147" s="101">
        <f>IF(T$1="",0,операции!T207+(операции!T99*(1+$J$104)+операции!T$136*операции!$M147*операции!$M162)*T132*операции!$M132/1000)</f>
        <v>0</v>
      </c>
      <c r="U147" s="101">
        <f>IF(U$1="",0,операции!U207+(операции!U99*(1+$J$104)+операции!U$136*операции!$M147*операции!$M162)*U132*операции!$M132/1000)</f>
        <v>0</v>
      </c>
      <c r="V147" s="101">
        <f>IF(V$1="",0,операции!V207+(операции!V99*(1+$J$104)+операции!V$136*операции!$M147*операции!$M162)*V132*операции!$M132/1000)</f>
        <v>0</v>
      </c>
      <c r="W147" s="101">
        <f>IF(W$1="",0,операции!W207+(операции!W99*(1+$J$104)+операции!W$136*операции!$M147*операции!$M162)*W132*операции!$M132/1000)</f>
        <v>0</v>
      </c>
      <c r="X147" s="101">
        <f>IF(X$1="",0,операции!X207+(операции!X99*(1+$J$104)+операции!X$136*операции!$M147*операции!$M162)*X132*операции!$M132/1000)</f>
        <v>0</v>
      </c>
      <c r="Y147" s="101">
        <f>IF(Y$1="",0,операции!Y207+(операции!Y99*(1+$J$104)+операции!Y$136*операции!$M147*операции!$M162)*Y132*операции!$M132/1000)</f>
        <v>0</v>
      </c>
      <c r="Z147" s="101">
        <f>IF(Z$1="",0,операции!Z207+(операции!Z99*(1+$J$104)+операции!Z$136*операции!$M147*операции!$M162)*Z132*операции!$M132/1000)</f>
        <v>0</v>
      </c>
      <c r="AA147" s="101">
        <f>IF(AA$1="",0,операции!AA207+(операции!AA99*(1+$J$104)+операции!AA$136*операции!$M147*операции!$M162)*AA132*операции!$M132/1000)</f>
        <v>0</v>
      </c>
      <c r="AB147" s="22"/>
    </row>
    <row r="148" spans="1:28" s="23" customFormat="1" ht="10.199999999999999" x14ac:dyDescent="0.2">
      <c r="A148" s="22"/>
      <c r="B148" s="22"/>
      <c r="C148" s="22"/>
      <c r="D148" s="22"/>
      <c r="E148" s="22" t="str">
        <f>E137</f>
        <v>доход от продажи услуг</v>
      </c>
      <c r="F148" s="22"/>
      <c r="G148" s="22" t="str">
        <f>IF($E148="","",INDEX(KPI!$G:$G,SUMIFS(KPI!$B:$B,KPI!$E:$E,$E148)))</f>
        <v>тыс.руб.</v>
      </c>
      <c r="H148" s="100">
        <f>структура!$V$22</f>
        <v>11</v>
      </c>
      <c r="I148" s="31"/>
      <c r="J148" s="98" t="str">
        <f>структура!$X$22</f>
        <v>ноя</v>
      </c>
      <c r="K148" s="99"/>
      <c r="L148" s="22"/>
      <c r="M148" s="58"/>
      <c r="N148" s="22"/>
      <c r="O148" s="22"/>
      <c r="P148" s="101">
        <f>IF(P$1="",0,операции!P208+(операции!P100*(1+$J$104)+операции!P$136*операции!$M148*операции!$M163)*P133*операции!$M133/1000)</f>
        <v>0</v>
      </c>
      <c r="Q148" s="101">
        <f>IF(Q$1="",0,операции!Q208+(операции!Q100*(1+$J$104)+операции!Q$136*операции!$M148*операции!$M163)*Q133*операции!$M133/1000)</f>
        <v>0</v>
      </c>
      <c r="R148" s="101">
        <f>IF(R$1="",0,операции!R208+(операции!R100*(1+$J$104)+операции!R$136*операции!$M148*операции!$M163)*R133*операции!$M133/1000)</f>
        <v>0</v>
      </c>
      <c r="S148" s="101">
        <f>IF(S$1="",0,операции!S208+(операции!S100*(1+$J$104)+операции!S$136*операции!$M148*операции!$M163)*S133*операции!$M133/1000)</f>
        <v>0</v>
      </c>
      <c r="T148" s="101">
        <f>IF(T$1="",0,операции!T208+(операции!T100*(1+$J$104)+операции!T$136*операции!$M148*операции!$M163)*T133*операции!$M133/1000)</f>
        <v>0</v>
      </c>
      <c r="U148" s="101">
        <f>IF(U$1="",0,операции!U208+(операции!U100*(1+$J$104)+операции!U$136*операции!$M148*операции!$M163)*U133*операции!$M133/1000)</f>
        <v>0</v>
      </c>
      <c r="V148" s="101">
        <f>IF(V$1="",0,операции!V208+(операции!V100*(1+$J$104)+операции!V$136*операции!$M148*операции!$M163)*V133*операции!$M133/1000)</f>
        <v>0</v>
      </c>
      <c r="W148" s="101">
        <f>IF(W$1="",0,операции!W208+(операции!W100*(1+$J$104)+операции!W$136*операции!$M148*операции!$M163)*W133*операции!$M133/1000)</f>
        <v>0</v>
      </c>
      <c r="X148" s="101">
        <f>IF(X$1="",0,операции!X208+(операции!X100*(1+$J$104)+операции!X$136*операции!$M148*операции!$M163)*X133*операции!$M133/1000)</f>
        <v>0</v>
      </c>
      <c r="Y148" s="101">
        <f>IF(Y$1="",0,операции!Y208+(операции!Y100*(1+$J$104)+операции!Y$136*операции!$M148*операции!$M163)*Y133*операции!$M133/1000)</f>
        <v>0</v>
      </c>
      <c r="Z148" s="101">
        <f>IF(Z$1="",0,операции!Z208+(операции!Z100*(1+$J$104)+операции!Z$136*операции!$M148*операции!$M163)*Z133*операции!$M133/1000)</f>
        <v>0</v>
      </c>
      <c r="AA148" s="101">
        <f>IF(AA$1="",0,операции!AA208+(операции!AA100*(1+$J$104)+операции!AA$136*операции!$M148*операции!$M163)*AA133*операции!$M133/1000)</f>
        <v>0</v>
      </c>
      <c r="AB148" s="22"/>
    </row>
    <row r="149" spans="1:28" s="23" customFormat="1" ht="10.199999999999999" x14ac:dyDescent="0.2">
      <c r="A149" s="22"/>
      <c r="B149" s="22"/>
      <c r="C149" s="22"/>
      <c r="D149" s="22"/>
      <c r="E149" s="22" t="str">
        <f>E137</f>
        <v>доход от продажи услуг</v>
      </c>
      <c r="F149" s="22"/>
      <c r="G149" s="22" t="str">
        <f>IF($E149="","",INDEX(KPI!$G:$G,SUMIFS(KPI!$B:$B,KPI!$E:$E,$E149)))</f>
        <v>тыс.руб.</v>
      </c>
      <c r="H149" s="100">
        <f>структура!$V$23</f>
        <v>12</v>
      </c>
      <c r="I149" s="31"/>
      <c r="J149" s="98" t="str">
        <f>структура!$X$23</f>
        <v>дек</v>
      </c>
      <c r="K149" s="99"/>
      <c r="L149" s="22"/>
      <c r="M149" s="58"/>
      <c r="N149" s="22"/>
      <c r="O149" s="22"/>
      <c r="P149" s="101">
        <f>IF(P$1="",0,операции!P209+(операции!P101*(1+$J$104)+операции!P$136*операции!$M149*операции!$M164)*P134*операции!$M134/1000)</f>
        <v>0</v>
      </c>
      <c r="Q149" s="101">
        <f>IF(Q$1="",0,операции!Q209+(операции!Q101*(1+$J$104)+операции!Q$136*операции!$M149*операции!$M164)*Q134*операции!$M134/1000)</f>
        <v>0</v>
      </c>
      <c r="R149" s="101">
        <f>IF(R$1="",0,операции!R209+(операции!R101*(1+$J$104)+операции!R$136*операции!$M149*операции!$M164)*R134*операции!$M134/1000)</f>
        <v>0</v>
      </c>
      <c r="S149" s="101">
        <f>IF(S$1="",0,операции!S209+(операции!S101*(1+$J$104)+операции!S$136*операции!$M149*операции!$M164)*S134*операции!$M134/1000)</f>
        <v>0</v>
      </c>
      <c r="T149" s="101">
        <f>IF(T$1="",0,операции!T209+(операции!T101*(1+$J$104)+операции!T$136*операции!$M149*операции!$M164)*T134*операции!$M134/1000)</f>
        <v>0</v>
      </c>
      <c r="U149" s="101">
        <f>IF(U$1="",0,операции!U209+(операции!U101*(1+$J$104)+операции!U$136*операции!$M149*операции!$M164)*U134*операции!$M134/1000)</f>
        <v>0</v>
      </c>
      <c r="V149" s="101">
        <f>IF(V$1="",0,операции!V209+(операции!V101*(1+$J$104)+операции!V$136*операции!$M149*операции!$M164)*V134*операции!$M134/1000)</f>
        <v>0</v>
      </c>
      <c r="W149" s="101">
        <f>IF(W$1="",0,операции!W209+(операции!W101*(1+$J$104)+операции!W$136*операции!$M149*операции!$M164)*W134*операции!$M134/1000)</f>
        <v>0</v>
      </c>
      <c r="X149" s="101">
        <f>IF(X$1="",0,операции!X209+(операции!X101*(1+$J$104)+операции!X$136*операции!$M149*операции!$M164)*X134*операции!$M134/1000)</f>
        <v>0</v>
      </c>
      <c r="Y149" s="101">
        <f>IF(Y$1="",0,операции!Y209+(операции!Y101*(1+$J$104)+операции!Y$136*операции!$M149*операции!$M164)*Y134*операции!$M134/1000)</f>
        <v>0</v>
      </c>
      <c r="Z149" s="101">
        <f>IF(Z$1="",0,операции!Z209+(операции!Z101*(1+$J$104)+операции!Z$136*операции!$M149*операции!$M164)*Z134*операции!$M134/1000)</f>
        <v>0</v>
      </c>
      <c r="AA149" s="101">
        <f>IF(AA$1="",0,операции!AA209+(операции!AA101*(1+$J$104)+операции!AA$136*операции!$M149*операции!$M164)*AA134*операции!$M134/1000)</f>
        <v>0</v>
      </c>
      <c r="AB149" s="22"/>
    </row>
    <row r="150" spans="1:28" ht="3.9" customHeight="1" x14ac:dyDescent="0.25">
      <c r="A150" s="2"/>
      <c r="B150" s="2"/>
      <c r="C150" s="2"/>
      <c r="D150" s="109"/>
      <c r="E150" s="109"/>
      <c r="F150" s="2"/>
      <c r="G150" s="109"/>
      <c r="H150" s="2"/>
      <c r="I150" s="28"/>
      <c r="J150" s="109"/>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120" t="str">
        <f>KPI!$E$75</f>
        <v>ОПЕРАЦИОННЫЕ РАСХОДЫ</v>
      </c>
      <c r="F152" s="2"/>
      <c r="G152" s="2"/>
      <c r="H152" s="2"/>
      <c r="I152" s="28"/>
      <c r="J152" s="2"/>
      <c r="K152" s="28"/>
      <c r="L152" s="2"/>
      <c r="M152" s="52"/>
      <c r="N152" s="2"/>
      <c r="O152" s="2"/>
      <c r="P152" s="36"/>
      <c r="Q152" s="36"/>
      <c r="R152" s="36"/>
      <c r="S152" s="36"/>
      <c r="T152" s="36"/>
      <c r="U152" s="36"/>
      <c r="V152" s="36"/>
      <c r="W152" s="36"/>
      <c r="X152" s="36"/>
      <c r="Y152" s="36"/>
      <c r="Z152" s="36"/>
      <c r="AA152" s="36"/>
      <c r="AB152" s="2"/>
    </row>
    <row r="153" spans="1:28" ht="8.1" customHeight="1"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2"/>
    </row>
    <row r="154" spans="1:28" s="5" customFormat="1" x14ac:dyDescent="0.25">
      <c r="A154" s="3"/>
      <c r="B154" s="3"/>
      <c r="C154" s="3"/>
      <c r="D154" s="3"/>
      <c r="E154" s="3" t="str">
        <f>KPI!$E$43</f>
        <v>%-нт маркетинговых расходов от дохода</v>
      </c>
      <c r="F154" s="3"/>
      <c r="G154" s="3" t="str">
        <f>IF($E154="","",INDEX(KPI!$G:$G,SUMIFS(KPI!$B:$B,KPI!$E:$E,$E154)))</f>
        <v>%</v>
      </c>
      <c r="H154" s="3"/>
      <c r="I154" s="28"/>
      <c r="J154" s="2"/>
      <c r="K154" s="28"/>
      <c r="L154" s="2"/>
      <c r="M154" s="52"/>
      <c r="N154" s="3"/>
      <c r="O154" s="6" t="s">
        <v>0</v>
      </c>
      <c r="P154" s="88">
        <v>0.05</v>
      </c>
      <c r="Q154" s="88">
        <v>0.05</v>
      </c>
      <c r="R154" s="88">
        <v>0.04</v>
      </c>
      <c r="S154" s="88">
        <v>0.03</v>
      </c>
      <c r="T154" s="88">
        <v>0.03</v>
      </c>
      <c r="U154" s="88">
        <v>2.7E-2</v>
      </c>
      <c r="V154" s="88">
        <v>2.5000000000000001E-2</v>
      </c>
      <c r="W154" s="88">
        <v>2.5000000000000001E-2</v>
      </c>
      <c r="X154" s="88">
        <v>0.03</v>
      </c>
      <c r="Y154" s="88">
        <v>0.03</v>
      </c>
      <c r="Z154" s="88">
        <v>0.03</v>
      </c>
      <c r="AA154" s="88">
        <v>0.03</v>
      </c>
      <c r="AB154" s="3"/>
    </row>
    <row r="155" spans="1:28" ht="3.9" customHeight="1" x14ac:dyDescent="0.25">
      <c r="A155" s="2"/>
      <c r="B155" s="2"/>
      <c r="C155" s="2"/>
      <c r="D155" s="2"/>
      <c r="E155" s="110"/>
      <c r="F155" s="2"/>
      <c r="G155" s="2"/>
      <c r="H155" s="2"/>
      <c r="I155" s="28"/>
      <c r="J155" s="2"/>
      <c r="K155" s="28"/>
      <c r="L155" s="2"/>
      <c r="M155" s="52"/>
      <c r="N155" s="2"/>
      <c r="O155" s="2"/>
      <c r="P155" s="36"/>
      <c r="Q155" s="36"/>
      <c r="R155" s="36"/>
      <c r="S155" s="36"/>
      <c r="T155" s="36"/>
      <c r="U155" s="36"/>
      <c r="V155" s="36"/>
      <c r="W155" s="36"/>
      <c r="X155" s="36"/>
      <c r="Y155" s="36"/>
      <c r="Z155" s="36"/>
      <c r="AA155" s="36"/>
      <c r="AB155" s="2"/>
    </row>
    <row r="156" spans="1:28" ht="8.1" customHeight="1"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2"/>
    </row>
    <row r="157" spans="1:28" s="5" customFormat="1" x14ac:dyDescent="0.25">
      <c r="A157" s="3"/>
      <c r="B157" s="3"/>
      <c r="C157" s="3"/>
      <c r="D157" s="111"/>
      <c r="E157" s="3" t="str">
        <f>KPI!$E$44</f>
        <v>маркетинговые расходы (начисл/оплаты)</v>
      </c>
      <c r="F157" s="3"/>
      <c r="G157" s="3" t="str">
        <f>IF($E157="","",INDEX(KPI!$G:$G,SUMIFS(KPI!$B:$B,KPI!$E:$E,$E157)))</f>
        <v>тыс.руб.</v>
      </c>
      <c r="H157" s="116" t="str">
        <f>структура!$AL$20</f>
        <v>Заложен сдвиг на один месяц!</v>
      </c>
      <c r="I157" s="28"/>
      <c r="J157" s="44"/>
      <c r="K157" s="28"/>
      <c r="L157" s="3"/>
      <c r="M157" s="55">
        <f>SUM($O157:$AB157)</f>
        <v>0</v>
      </c>
      <c r="N157" s="3"/>
      <c r="O157" s="3"/>
      <c r="P157" s="46">
        <f>IF(P$1="",0,IF(P$1=0,SUMIFS(P158:P169,H158:H169,"&gt;="&amp;MONTH($J$13)),SUM(P158:P169)))</f>
        <v>0</v>
      </c>
      <c r="Q157" s="46">
        <f t="shared" ref="Q157" si="16">IF(Q$1="",0,SUM(Q158:Q169))</f>
        <v>0</v>
      </c>
      <c r="R157" s="46">
        <f t="shared" ref="R157:AA157" si="17">IF(R$1="",0,SUM(R158:R169))</f>
        <v>0</v>
      </c>
      <c r="S157" s="46">
        <f t="shared" si="17"/>
        <v>0</v>
      </c>
      <c r="T157" s="46">
        <f t="shared" si="17"/>
        <v>0</v>
      </c>
      <c r="U157" s="46">
        <f t="shared" si="17"/>
        <v>0</v>
      </c>
      <c r="V157" s="46">
        <f t="shared" si="17"/>
        <v>0</v>
      </c>
      <c r="W157" s="46">
        <f t="shared" si="17"/>
        <v>0</v>
      </c>
      <c r="X157" s="46">
        <f t="shared" si="17"/>
        <v>0</v>
      </c>
      <c r="Y157" s="46">
        <f t="shared" si="17"/>
        <v>0</v>
      </c>
      <c r="Z157" s="46">
        <f t="shared" si="17"/>
        <v>0</v>
      </c>
      <c r="AA157" s="46">
        <f t="shared" si="17"/>
        <v>0</v>
      </c>
      <c r="AB157" s="3"/>
    </row>
    <row r="158" spans="1:28" s="23" customFormat="1" ht="10.199999999999999" x14ac:dyDescent="0.2">
      <c r="A158" s="22"/>
      <c r="B158" s="22"/>
      <c r="C158" s="22"/>
      <c r="D158" s="22"/>
      <c r="E158" s="22" t="str">
        <f>E157</f>
        <v>маркетинговые расходы (начисл/оплаты)</v>
      </c>
      <c r="F158" s="22"/>
      <c r="G158" s="22" t="str">
        <f>IF($E158="","",INDEX(KPI!$G:$G,SUMIFS(KPI!$B:$B,KPI!$E:$E,$E158)))</f>
        <v>тыс.руб.</v>
      </c>
      <c r="H158" s="100">
        <f>структура!$V$12</f>
        <v>1</v>
      </c>
      <c r="I158" s="31"/>
      <c r="J158" s="98" t="str">
        <f>структура!$X$12</f>
        <v>янв</v>
      </c>
      <c r="K158" s="99"/>
      <c r="L158" s="22"/>
      <c r="M158" s="58"/>
      <c r="N158" s="22"/>
      <c r="O158" s="22"/>
      <c r="P158" s="101">
        <f t="shared" ref="P158:AA158" si="18">IF(P$1="",0,(P60+P139)*P$154)</f>
        <v>0</v>
      </c>
      <c r="Q158" s="101">
        <f t="shared" si="18"/>
        <v>0</v>
      </c>
      <c r="R158" s="101">
        <f t="shared" si="18"/>
        <v>0</v>
      </c>
      <c r="S158" s="101">
        <f t="shared" si="18"/>
        <v>0</v>
      </c>
      <c r="T158" s="101">
        <f t="shared" si="18"/>
        <v>0</v>
      </c>
      <c r="U158" s="101">
        <f t="shared" si="18"/>
        <v>0</v>
      </c>
      <c r="V158" s="101">
        <f t="shared" si="18"/>
        <v>0</v>
      </c>
      <c r="W158" s="101">
        <f t="shared" si="18"/>
        <v>0</v>
      </c>
      <c r="X158" s="101">
        <f t="shared" si="18"/>
        <v>0</v>
      </c>
      <c r="Y158" s="101">
        <f t="shared" si="18"/>
        <v>0</v>
      </c>
      <c r="Z158" s="101">
        <f t="shared" si="18"/>
        <v>0</v>
      </c>
      <c r="AA158" s="101">
        <f t="shared" si="18"/>
        <v>0</v>
      </c>
      <c r="AB158" s="22"/>
    </row>
    <row r="159" spans="1:28" s="23" customFormat="1" ht="10.199999999999999" x14ac:dyDescent="0.2">
      <c r="A159" s="22"/>
      <c r="B159" s="22"/>
      <c r="C159" s="22"/>
      <c r="D159" s="22"/>
      <c r="E159" s="22" t="str">
        <f>E157</f>
        <v>маркетинговые расходы (начисл/оплаты)</v>
      </c>
      <c r="F159" s="22"/>
      <c r="G159" s="22" t="str">
        <f>IF($E159="","",INDEX(KPI!$G:$G,SUMIFS(KPI!$B:$B,KPI!$E:$E,$E159)))</f>
        <v>тыс.руб.</v>
      </c>
      <c r="H159" s="100">
        <f>структура!$V$13</f>
        <v>2</v>
      </c>
      <c r="I159" s="31"/>
      <c r="J159" s="98" t="str">
        <f>структура!$X$13</f>
        <v>фев</v>
      </c>
      <c r="K159" s="99"/>
      <c r="L159" s="22"/>
      <c r="M159" s="58"/>
      <c r="N159" s="22"/>
      <c r="O159" s="22"/>
      <c r="P159" s="101">
        <f t="shared" ref="P159:AA159" si="19">IF(P$1="",0,(P61+P140)*P$154)</f>
        <v>0</v>
      </c>
      <c r="Q159" s="101">
        <f t="shared" si="19"/>
        <v>0</v>
      </c>
      <c r="R159" s="101">
        <f t="shared" si="19"/>
        <v>0</v>
      </c>
      <c r="S159" s="101">
        <f t="shared" si="19"/>
        <v>0</v>
      </c>
      <c r="T159" s="101">
        <f t="shared" si="19"/>
        <v>0</v>
      </c>
      <c r="U159" s="101">
        <f t="shared" si="19"/>
        <v>0</v>
      </c>
      <c r="V159" s="101">
        <f t="shared" si="19"/>
        <v>0</v>
      </c>
      <c r="W159" s="101">
        <f t="shared" si="19"/>
        <v>0</v>
      </c>
      <c r="X159" s="101">
        <f t="shared" si="19"/>
        <v>0</v>
      </c>
      <c r="Y159" s="101">
        <f t="shared" si="19"/>
        <v>0</v>
      </c>
      <c r="Z159" s="101">
        <f t="shared" si="19"/>
        <v>0</v>
      </c>
      <c r="AA159" s="101">
        <f t="shared" si="19"/>
        <v>0</v>
      </c>
      <c r="AB159" s="22"/>
    </row>
    <row r="160" spans="1:28" s="23" customFormat="1" ht="10.199999999999999" x14ac:dyDescent="0.2">
      <c r="A160" s="22"/>
      <c r="B160" s="22"/>
      <c r="C160" s="22"/>
      <c r="D160" s="22"/>
      <c r="E160" s="22" t="str">
        <f>E157</f>
        <v>маркетинговые расходы (начисл/оплаты)</v>
      </c>
      <c r="F160" s="22"/>
      <c r="G160" s="22" t="str">
        <f>IF($E160="","",INDEX(KPI!$G:$G,SUMIFS(KPI!$B:$B,KPI!$E:$E,$E160)))</f>
        <v>тыс.руб.</v>
      </c>
      <c r="H160" s="100">
        <f>структура!$V$14</f>
        <v>3</v>
      </c>
      <c r="I160" s="31"/>
      <c r="J160" s="98" t="str">
        <f>структура!$X$14</f>
        <v>мар</v>
      </c>
      <c r="K160" s="99"/>
      <c r="L160" s="22"/>
      <c r="M160" s="58"/>
      <c r="N160" s="22"/>
      <c r="O160" s="22"/>
      <c r="P160" s="101">
        <f t="shared" ref="P160:AA160" si="20">IF(P$1="",0,(P62+P141)*P$154)</f>
        <v>0</v>
      </c>
      <c r="Q160" s="101">
        <f t="shared" si="20"/>
        <v>0</v>
      </c>
      <c r="R160" s="101">
        <f t="shared" si="20"/>
        <v>0</v>
      </c>
      <c r="S160" s="101">
        <f t="shared" si="20"/>
        <v>0</v>
      </c>
      <c r="T160" s="101">
        <f t="shared" si="20"/>
        <v>0</v>
      </c>
      <c r="U160" s="101">
        <f t="shared" si="20"/>
        <v>0</v>
      </c>
      <c r="V160" s="101">
        <f t="shared" si="20"/>
        <v>0</v>
      </c>
      <c r="W160" s="101">
        <f t="shared" si="20"/>
        <v>0</v>
      </c>
      <c r="X160" s="101">
        <f t="shared" si="20"/>
        <v>0</v>
      </c>
      <c r="Y160" s="101">
        <f t="shared" si="20"/>
        <v>0</v>
      </c>
      <c r="Z160" s="101">
        <f t="shared" si="20"/>
        <v>0</v>
      </c>
      <c r="AA160" s="101">
        <f t="shared" si="20"/>
        <v>0</v>
      </c>
      <c r="AB160" s="22"/>
    </row>
    <row r="161" spans="1:28" s="23" customFormat="1" ht="10.199999999999999" x14ac:dyDescent="0.2">
      <c r="A161" s="22"/>
      <c r="B161" s="22"/>
      <c r="C161" s="22"/>
      <c r="D161" s="22"/>
      <c r="E161" s="22" t="str">
        <f>E157</f>
        <v>маркетинговые расходы (начисл/оплаты)</v>
      </c>
      <c r="F161" s="22"/>
      <c r="G161" s="22" t="str">
        <f>IF($E161="","",INDEX(KPI!$G:$G,SUMIFS(KPI!$B:$B,KPI!$E:$E,$E161)))</f>
        <v>тыс.руб.</v>
      </c>
      <c r="H161" s="100">
        <f>структура!$V$15</f>
        <v>4</v>
      </c>
      <c r="I161" s="31"/>
      <c r="J161" s="98" t="str">
        <f>структура!$X$15</f>
        <v>апр</v>
      </c>
      <c r="K161" s="99"/>
      <c r="L161" s="22"/>
      <c r="M161" s="58"/>
      <c r="N161" s="22"/>
      <c r="O161" s="22"/>
      <c r="P161" s="101">
        <f t="shared" ref="P161:AA161" si="21">IF(P$1="",0,(P63+P142)*P$154)</f>
        <v>0</v>
      </c>
      <c r="Q161" s="101">
        <f t="shared" si="21"/>
        <v>0</v>
      </c>
      <c r="R161" s="101">
        <f t="shared" si="21"/>
        <v>0</v>
      </c>
      <c r="S161" s="101">
        <f t="shared" si="21"/>
        <v>0</v>
      </c>
      <c r="T161" s="101">
        <f t="shared" si="21"/>
        <v>0</v>
      </c>
      <c r="U161" s="101">
        <f t="shared" si="21"/>
        <v>0</v>
      </c>
      <c r="V161" s="101">
        <f t="shared" si="21"/>
        <v>0</v>
      </c>
      <c r="W161" s="101">
        <f t="shared" si="21"/>
        <v>0</v>
      </c>
      <c r="X161" s="101">
        <f t="shared" si="21"/>
        <v>0</v>
      </c>
      <c r="Y161" s="101">
        <f t="shared" si="21"/>
        <v>0</v>
      </c>
      <c r="Z161" s="101">
        <f t="shared" si="21"/>
        <v>0</v>
      </c>
      <c r="AA161" s="101">
        <f t="shared" si="21"/>
        <v>0</v>
      </c>
      <c r="AB161" s="22"/>
    </row>
    <row r="162" spans="1:28" s="23" customFormat="1" ht="10.199999999999999" x14ac:dyDescent="0.2">
      <c r="A162" s="22"/>
      <c r="B162" s="22"/>
      <c r="C162" s="22"/>
      <c r="D162" s="22"/>
      <c r="E162" s="22" t="str">
        <f>E157</f>
        <v>маркетинговые расходы (начисл/оплаты)</v>
      </c>
      <c r="F162" s="22"/>
      <c r="G162" s="22" t="str">
        <f>IF($E162="","",INDEX(KPI!$G:$G,SUMIFS(KPI!$B:$B,KPI!$E:$E,$E162)))</f>
        <v>тыс.руб.</v>
      </c>
      <c r="H162" s="100">
        <f>структура!$V$16</f>
        <v>5</v>
      </c>
      <c r="I162" s="31"/>
      <c r="J162" s="98" t="str">
        <f>структура!$X$16</f>
        <v>май</v>
      </c>
      <c r="K162" s="99"/>
      <c r="L162" s="22"/>
      <c r="M162" s="58"/>
      <c r="N162" s="22"/>
      <c r="O162" s="22"/>
      <c r="P162" s="101">
        <f t="shared" ref="P162:AA162" si="22">IF(P$1="",0,(P64+P143)*P$154)</f>
        <v>0</v>
      </c>
      <c r="Q162" s="101">
        <f t="shared" si="22"/>
        <v>0</v>
      </c>
      <c r="R162" s="101">
        <f t="shared" si="22"/>
        <v>0</v>
      </c>
      <c r="S162" s="101">
        <f t="shared" si="22"/>
        <v>0</v>
      </c>
      <c r="T162" s="101">
        <f t="shared" si="22"/>
        <v>0</v>
      </c>
      <c r="U162" s="101">
        <f t="shared" si="22"/>
        <v>0</v>
      </c>
      <c r="V162" s="101">
        <f t="shared" si="22"/>
        <v>0</v>
      </c>
      <c r="W162" s="101">
        <f t="shared" si="22"/>
        <v>0</v>
      </c>
      <c r="X162" s="101">
        <f t="shared" si="22"/>
        <v>0</v>
      </c>
      <c r="Y162" s="101">
        <f t="shared" si="22"/>
        <v>0</v>
      </c>
      <c r="Z162" s="101">
        <f t="shared" si="22"/>
        <v>0</v>
      </c>
      <c r="AA162" s="101">
        <f t="shared" si="22"/>
        <v>0</v>
      </c>
      <c r="AB162" s="22"/>
    </row>
    <row r="163" spans="1:28" s="23" customFormat="1" ht="10.199999999999999" x14ac:dyDescent="0.2">
      <c r="A163" s="22"/>
      <c r="B163" s="22"/>
      <c r="C163" s="22"/>
      <c r="D163" s="22"/>
      <c r="E163" s="22" t="str">
        <f>E157</f>
        <v>маркетинговые расходы (начисл/оплаты)</v>
      </c>
      <c r="F163" s="22"/>
      <c r="G163" s="22" t="str">
        <f>IF($E163="","",INDEX(KPI!$G:$G,SUMIFS(KPI!$B:$B,KPI!$E:$E,$E163)))</f>
        <v>тыс.руб.</v>
      </c>
      <c r="H163" s="100">
        <f>структура!$V$17</f>
        <v>6</v>
      </c>
      <c r="I163" s="31"/>
      <c r="J163" s="98" t="str">
        <f>структура!$X$17</f>
        <v>июн</v>
      </c>
      <c r="K163" s="99"/>
      <c r="L163" s="22"/>
      <c r="M163" s="58"/>
      <c r="N163" s="22"/>
      <c r="O163" s="22"/>
      <c r="P163" s="101">
        <f t="shared" ref="P163:AA163" si="23">IF(P$1="",0,(P65+P144)*P$154)</f>
        <v>0</v>
      </c>
      <c r="Q163" s="101">
        <f t="shared" si="23"/>
        <v>0</v>
      </c>
      <c r="R163" s="101">
        <f t="shared" si="23"/>
        <v>0</v>
      </c>
      <c r="S163" s="101">
        <f t="shared" si="23"/>
        <v>0</v>
      </c>
      <c r="T163" s="101">
        <f t="shared" si="23"/>
        <v>0</v>
      </c>
      <c r="U163" s="101">
        <f t="shared" si="23"/>
        <v>0</v>
      </c>
      <c r="V163" s="101">
        <f t="shared" si="23"/>
        <v>0</v>
      </c>
      <c r="W163" s="101">
        <f t="shared" si="23"/>
        <v>0</v>
      </c>
      <c r="X163" s="101">
        <f t="shared" si="23"/>
        <v>0</v>
      </c>
      <c r="Y163" s="101">
        <f t="shared" si="23"/>
        <v>0</v>
      </c>
      <c r="Z163" s="101">
        <f t="shared" si="23"/>
        <v>0</v>
      </c>
      <c r="AA163" s="101">
        <f t="shared" si="23"/>
        <v>0</v>
      </c>
      <c r="AB163" s="22"/>
    </row>
    <row r="164" spans="1:28" s="23" customFormat="1" ht="10.199999999999999" x14ac:dyDescent="0.2">
      <c r="A164" s="22"/>
      <c r="B164" s="22"/>
      <c r="C164" s="22"/>
      <c r="D164" s="22"/>
      <c r="E164" s="22" t="str">
        <f>E157</f>
        <v>маркетинговые расходы (начисл/оплаты)</v>
      </c>
      <c r="F164" s="22"/>
      <c r="G164" s="22" t="str">
        <f>IF($E164="","",INDEX(KPI!$G:$G,SUMIFS(KPI!$B:$B,KPI!$E:$E,$E164)))</f>
        <v>тыс.руб.</v>
      </c>
      <c r="H164" s="100">
        <f>структура!$V$18</f>
        <v>7</v>
      </c>
      <c r="I164" s="31"/>
      <c r="J164" s="98" t="str">
        <f>структура!$X$18</f>
        <v>июл</v>
      </c>
      <c r="K164" s="99"/>
      <c r="L164" s="22"/>
      <c r="M164" s="58"/>
      <c r="N164" s="22"/>
      <c r="O164" s="22"/>
      <c r="P164" s="101">
        <f t="shared" ref="P164:AA164" si="24">IF(P$1="",0,(P66+P145)*P$154)</f>
        <v>0</v>
      </c>
      <c r="Q164" s="101">
        <f t="shared" si="24"/>
        <v>0</v>
      </c>
      <c r="R164" s="101">
        <f t="shared" si="24"/>
        <v>0</v>
      </c>
      <c r="S164" s="101">
        <f t="shared" si="24"/>
        <v>0</v>
      </c>
      <c r="T164" s="101">
        <f t="shared" si="24"/>
        <v>0</v>
      </c>
      <c r="U164" s="101">
        <f t="shared" si="24"/>
        <v>0</v>
      </c>
      <c r="V164" s="101">
        <f t="shared" si="24"/>
        <v>0</v>
      </c>
      <c r="W164" s="101">
        <f t="shared" si="24"/>
        <v>0</v>
      </c>
      <c r="X164" s="101">
        <f t="shared" si="24"/>
        <v>0</v>
      </c>
      <c r="Y164" s="101">
        <f t="shared" si="24"/>
        <v>0</v>
      </c>
      <c r="Z164" s="101">
        <f t="shared" si="24"/>
        <v>0</v>
      </c>
      <c r="AA164" s="101">
        <f t="shared" si="24"/>
        <v>0</v>
      </c>
      <c r="AB164" s="22"/>
    </row>
    <row r="165" spans="1:28" s="23" customFormat="1" ht="10.199999999999999" x14ac:dyDescent="0.2">
      <c r="A165" s="22"/>
      <c r="B165" s="22"/>
      <c r="C165" s="22"/>
      <c r="D165" s="22"/>
      <c r="E165" s="22" t="str">
        <f>E157</f>
        <v>маркетинговые расходы (начисл/оплаты)</v>
      </c>
      <c r="F165" s="22"/>
      <c r="G165" s="22" t="str">
        <f>IF($E165="","",INDEX(KPI!$G:$G,SUMIFS(KPI!$B:$B,KPI!$E:$E,$E165)))</f>
        <v>тыс.руб.</v>
      </c>
      <c r="H165" s="100">
        <f>структура!$V$19</f>
        <v>8</v>
      </c>
      <c r="I165" s="31"/>
      <c r="J165" s="98" t="str">
        <f>структура!$X$19</f>
        <v>авг</v>
      </c>
      <c r="K165" s="99"/>
      <c r="L165" s="22"/>
      <c r="M165" s="58"/>
      <c r="N165" s="22"/>
      <c r="O165" s="22"/>
      <c r="P165" s="101">
        <f t="shared" ref="P165:AA165" si="25">IF(P$1="",0,(P67+P146)*P$154)</f>
        <v>0</v>
      </c>
      <c r="Q165" s="101">
        <f t="shared" si="25"/>
        <v>0</v>
      </c>
      <c r="R165" s="101">
        <f t="shared" si="25"/>
        <v>0</v>
      </c>
      <c r="S165" s="101">
        <f t="shared" si="25"/>
        <v>0</v>
      </c>
      <c r="T165" s="101">
        <f t="shared" si="25"/>
        <v>0</v>
      </c>
      <c r="U165" s="101">
        <f t="shared" si="25"/>
        <v>0</v>
      </c>
      <c r="V165" s="101">
        <f t="shared" si="25"/>
        <v>0</v>
      </c>
      <c r="W165" s="101">
        <f t="shared" si="25"/>
        <v>0</v>
      </c>
      <c r="X165" s="101">
        <f t="shared" si="25"/>
        <v>0</v>
      </c>
      <c r="Y165" s="101">
        <f t="shared" si="25"/>
        <v>0</v>
      </c>
      <c r="Z165" s="101">
        <f t="shared" si="25"/>
        <v>0</v>
      </c>
      <c r="AA165" s="101">
        <f t="shared" si="25"/>
        <v>0</v>
      </c>
      <c r="AB165" s="22"/>
    </row>
    <row r="166" spans="1:28" s="23" customFormat="1" ht="10.199999999999999" x14ac:dyDescent="0.2">
      <c r="A166" s="22"/>
      <c r="B166" s="22"/>
      <c r="C166" s="22"/>
      <c r="D166" s="22"/>
      <c r="E166" s="22" t="str">
        <f>E157</f>
        <v>маркетинговые расходы (начисл/оплаты)</v>
      </c>
      <c r="F166" s="22"/>
      <c r="G166" s="22" t="str">
        <f>IF($E166="","",INDEX(KPI!$G:$G,SUMIFS(KPI!$B:$B,KPI!$E:$E,$E166)))</f>
        <v>тыс.руб.</v>
      </c>
      <c r="H166" s="100">
        <f>структура!$V$20</f>
        <v>9</v>
      </c>
      <c r="I166" s="31"/>
      <c r="J166" s="98" t="str">
        <f>структура!$X$20</f>
        <v>сен</v>
      </c>
      <c r="K166" s="99"/>
      <c r="L166" s="22"/>
      <c r="M166" s="58"/>
      <c r="N166" s="22"/>
      <c r="O166" s="22"/>
      <c r="P166" s="101">
        <f t="shared" ref="P166:AA166" si="26">IF(P$1="",0,(P68+P147)*P$154)</f>
        <v>0</v>
      </c>
      <c r="Q166" s="101">
        <f t="shared" si="26"/>
        <v>0</v>
      </c>
      <c r="R166" s="101">
        <f t="shared" si="26"/>
        <v>0</v>
      </c>
      <c r="S166" s="101">
        <f t="shared" si="26"/>
        <v>0</v>
      </c>
      <c r="T166" s="101">
        <f t="shared" si="26"/>
        <v>0</v>
      </c>
      <c r="U166" s="101">
        <f t="shared" si="26"/>
        <v>0</v>
      </c>
      <c r="V166" s="101">
        <f t="shared" si="26"/>
        <v>0</v>
      </c>
      <c r="W166" s="101">
        <f t="shared" si="26"/>
        <v>0</v>
      </c>
      <c r="X166" s="101">
        <f t="shared" si="26"/>
        <v>0</v>
      </c>
      <c r="Y166" s="101">
        <f t="shared" si="26"/>
        <v>0</v>
      </c>
      <c r="Z166" s="101">
        <f t="shared" si="26"/>
        <v>0</v>
      </c>
      <c r="AA166" s="101">
        <f t="shared" si="26"/>
        <v>0</v>
      </c>
      <c r="AB166" s="22"/>
    </row>
    <row r="167" spans="1:28" s="23" customFormat="1" ht="10.199999999999999" x14ac:dyDescent="0.2">
      <c r="A167" s="22"/>
      <c r="B167" s="22"/>
      <c r="C167" s="22"/>
      <c r="D167" s="22"/>
      <c r="E167" s="22" t="str">
        <f>E157</f>
        <v>маркетинговые расходы (начисл/оплаты)</v>
      </c>
      <c r="F167" s="22"/>
      <c r="G167" s="22" t="str">
        <f>IF($E167="","",INDEX(KPI!$G:$G,SUMIFS(KPI!$B:$B,KPI!$E:$E,$E167)))</f>
        <v>тыс.руб.</v>
      </c>
      <c r="H167" s="100">
        <f>структура!$V$21</f>
        <v>10</v>
      </c>
      <c r="I167" s="31"/>
      <c r="J167" s="98" t="str">
        <f>структура!$X$21</f>
        <v>окт</v>
      </c>
      <c r="K167" s="99"/>
      <c r="L167" s="22"/>
      <c r="M167" s="58"/>
      <c r="N167" s="22"/>
      <c r="O167" s="22"/>
      <c r="P167" s="101">
        <f t="shared" ref="P167:AA167" si="27">IF(P$1="",0,(P69+P148)*P$154)</f>
        <v>0</v>
      </c>
      <c r="Q167" s="101">
        <f t="shared" si="27"/>
        <v>0</v>
      </c>
      <c r="R167" s="101">
        <f t="shared" si="27"/>
        <v>0</v>
      </c>
      <c r="S167" s="101">
        <f t="shared" si="27"/>
        <v>0</v>
      </c>
      <c r="T167" s="101">
        <f t="shared" si="27"/>
        <v>0</v>
      </c>
      <c r="U167" s="101">
        <f t="shared" si="27"/>
        <v>0</v>
      </c>
      <c r="V167" s="101">
        <f t="shared" si="27"/>
        <v>0</v>
      </c>
      <c r="W167" s="101">
        <f t="shared" si="27"/>
        <v>0</v>
      </c>
      <c r="X167" s="101">
        <f t="shared" si="27"/>
        <v>0</v>
      </c>
      <c r="Y167" s="101">
        <f t="shared" si="27"/>
        <v>0</v>
      </c>
      <c r="Z167" s="101">
        <f t="shared" si="27"/>
        <v>0</v>
      </c>
      <c r="AA167" s="101">
        <f t="shared" si="27"/>
        <v>0</v>
      </c>
      <c r="AB167" s="22"/>
    </row>
    <row r="168" spans="1:28" s="23" customFormat="1" ht="10.199999999999999" x14ac:dyDescent="0.2">
      <c r="A168" s="22"/>
      <c r="B168" s="22"/>
      <c r="C168" s="22"/>
      <c r="D168" s="22"/>
      <c r="E168" s="22" t="str">
        <f>E157</f>
        <v>маркетинговые расходы (начисл/оплаты)</v>
      </c>
      <c r="F168" s="22"/>
      <c r="G168" s="22" t="str">
        <f>IF($E168="","",INDEX(KPI!$G:$G,SUMIFS(KPI!$B:$B,KPI!$E:$E,$E168)))</f>
        <v>тыс.руб.</v>
      </c>
      <c r="H168" s="100">
        <f>структура!$V$22</f>
        <v>11</v>
      </c>
      <c r="I168" s="31"/>
      <c r="J168" s="98" t="str">
        <f>структура!$X$22</f>
        <v>ноя</v>
      </c>
      <c r="K168" s="99"/>
      <c r="L168" s="22"/>
      <c r="M168" s="58"/>
      <c r="N168" s="22"/>
      <c r="O168" s="22"/>
      <c r="P168" s="101">
        <f t="shared" ref="P168:AA168" si="28">IF(P$1="",0,(P70+P149)*P$154)</f>
        <v>0</v>
      </c>
      <c r="Q168" s="101">
        <f t="shared" si="28"/>
        <v>0</v>
      </c>
      <c r="R168" s="101">
        <f t="shared" si="28"/>
        <v>0</v>
      </c>
      <c r="S168" s="101">
        <f t="shared" si="28"/>
        <v>0</v>
      </c>
      <c r="T168" s="101">
        <f t="shared" si="28"/>
        <v>0</v>
      </c>
      <c r="U168" s="101">
        <f t="shared" si="28"/>
        <v>0</v>
      </c>
      <c r="V168" s="101">
        <f t="shared" si="28"/>
        <v>0</v>
      </c>
      <c r="W168" s="101">
        <f t="shared" si="28"/>
        <v>0</v>
      </c>
      <c r="X168" s="101">
        <f t="shared" si="28"/>
        <v>0</v>
      </c>
      <c r="Y168" s="101">
        <f t="shared" si="28"/>
        <v>0</v>
      </c>
      <c r="Z168" s="101">
        <f t="shared" si="28"/>
        <v>0</v>
      </c>
      <c r="AA168" s="101">
        <f t="shared" si="28"/>
        <v>0</v>
      </c>
      <c r="AB168" s="22"/>
    </row>
    <row r="169" spans="1:28" s="23" customFormat="1" ht="10.199999999999999" x14ac:dyDescent="0.2">
      <c r="A169" s="22"/>
      <c r="B169" s="22"/>
      <c r="C169" s="22"/>
      <c r="D169" s="22"/>
      <c r="E169" s="22" t="str">
        <f>E157</f>
        <v>маркетинговые расходы (начисл/оплаты)</v>
      </c>
      <c r="F169" s="22"/>
      <c r="G169" s="22" t="str">
        <f>IF($E169="","",INDEX(KPI!$G:$G,SUMIFS(KPI!$B:$B,KPI!$E:$E,$E169)))</f>
        <v>тыс.руб.</v>
      </c>
      <c r="H169" s="100">
        <f>структура!$V$23</f>
        <v>12</v>
      </c>
      <c r="I169" s="31"/>
      <c r="J169" s="98" t="str">
        <f>структура!$X$23</f>
        <v>дек</v>
      </c>
      <c r="K169" s="99"/>
      <c r="L169" s="22"/>
      <c r="M169" s="58"/>
      <c r="N169" s="22"/>
      <c r="O169" s="22"/>
      <c r="P169" s="101">
        <f t="shared" ref="P169:AA169" si="29">IF(P$1="",0,(P59+P138)*P$154)</f>
        <v>0</v>
      </c>
      <c r="Q169" s="101">
        <f t="shared" si="29"/>
        <v>0</v>
      </c>
      <c r="R169" s="101">
        <f t="shared" si="29"/>
        <v>0</v>
      </c>
      <c r="S169" s="101">
        <f t="shared" si="29"/>
        <v>0</v>
      </c>
      <c r="T169" s="101">
        <f t="shared" si="29"/>
        <v>0</v>
      </c>
      <c r="U169" s="101">
        <f t="shared" si="29"/>
        <v>0</v>
      </c>
      <c r="V169" s="101">
        <f t="shared" si="29"/>
        <v>0</v>
      </c>
      <c r="W169" s="101">
        <f t="shared" si="29"/>
        <v>0</v>
      </c>
      <c r="X169" s="101">
        <f t="shared" si="29"/>
        <v>0</v>
      </c>
      <c r="Y169" s="101">
        <f t="shared" si="29"/>
        <v>0</v>
      </c>
      <c r="Z169" s="101">
        <f t="shared" si="29"/>
        <v>0</v>
      </c>
      <c r="AA169" s="101">
        <f t="shared" si="29"/>
        <v>0</v>
      </c>
      <c r="AB169" s="22"/>
    </row>
    <row r="170" spans="1:28" ht="3.9" customHeight="1" x14ac:dyDescent="0.25">
      <c r="A170" s="2"/>
      <c r="B170" s="2"/>
      <c r="C170" s="2"/>
      <c r="D170" s="2"/>
      <c r="E170" s="21"/>
      <c r="F170" s="2"/>
      <c r="G170" s="21"/>
      <c r="H170" s="2"/>
      <c r="I170" s="28"/>
      <c r="J170" s="21"/>
      <c r="K170" s="28"/>
      <c r="L170" s="2"/>
      <c r="M170" s="52"/>
      <c r="N170" s="2"/>
      <c r="O170" s="2"/>
      <c r="P170" s="36"/>
      <c r="Q170" s="36"/>
      <c r="R170" s="36"/>
      <c r="S170" s="36"/>
      <c r="T170" s="36"/>
      <c r="U170" s="36"/>
      <c r="V170" s="36"/>
      <c r="W170" s="36"/>
      <c r="X170" s="36"/>
      <c r="Y170" s="36"/>
      <c r="Z170" s="36"/>
      <c r="AA170" s="36"/>
      <c r="AB170" s="2"/>
    </row>
    <row r="171" spans="1:28" ht="8.1" customHeight="1"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2"/>
    </row>
    <row r="172" spans="1:28" s="5" customFormat="1" x14ac:dyDescent="0.25">
      <c r="A172" s="3"/>
      <c r="B172" s="3"/>
      <c r="C172" s="3"/>
      <c r="D172" s="3"/>
      <c r="E172" s="3" t="str">
        <f>KPI!$E$45</f>
        <v>аренда земли в год</v>
      </c>
      <c r="F172" s="3"/>
      <c r="G172" s="3" t="str">
        <f>IF($E172="","",INDEX(KPI!$G:$G,SUMIFS(KPI!$B:$B,KPI!$E:$E,$E172)))</f>
        <v>тыс.руб.</v>
      </c>
      <c r="H172" s="3"/>
      <c r="I172" s="6"/>
      <c r="J172" s="204">
        <f>операции!J247</f>
        <v>0</v>
      </c>
      <c r="K172" s="28"/>
      <c r="L172" s="2"/>
      <c r="M172" s="52"/>
      <c r="N172" s="3"/>
      <c r="O172" s="2"/>
      <c r="P172" s="36"/>
      <c r="Q172" s="36"/>
      <c r="R172" s="36"/>
      <c r="S172" s="36"/>
      <c r="T172" s="36"/>
      <c r="U172" s="36"/>
      <c r="V172" s="36"/>
      <c r="W172" s="36"/>
      <c r="X172" s="36"/>
      <c r="Y172" s="36"/>
      <c r="Z172" s="36"/>
      <c r="AA172" s="36"/>
      <c r="AB172" s="2"/>
    </row>
    <row r="173" spans="1:28" ht="3.9" customHeight="1" x14ac:dyDescent="0.25">
      <c r="A173" s="2"/>
      <c r="B173" s="2"/>
      <c r="C173" s="2"/>
      <c r="D173" s="2"/>
      <c r="E173" s="110"/>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8.1" customHeight="1"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3"/>
      <c r="B175" s="3"/>
      <c r="C175" s="3"/>
      <c r="D175" s="111"/>
      <c r="E175" s="3" t="str">
        <f>KPI!$E$46</f>
        <v>аренда земли - начисление</v>
      </c>
      <c r="F175" s="3"/>
      <c r="G175" s="3" t="str">
        <f>IF($E175="","",INDEX(KPI!$G:$G,SUMIFS(KPI!$B:$B,KPI!$E:$E,$E175)))</f>
        <v>тыс.руб.</v>
      </c>
      <c r="H175" s="103"/>
      <c r="I175" s="28"/>
      <c r="J175" s="44"/>
      <c r="K175" s="28"/>
      <c r="L175" s="3"/>
      <c r="M175" s="55">
        <f>SUM($O175:$AB175)</f>
        <v>0</v>
      </c>
      <c r="N175" s="3"/>
      <c r="O175" s="3"/>
      <c r="P175" s="46">
        <f>IF(P$1="",0,IF(P$1=0,SUMIFS(P176:P187,H176:H187,"&gt;="&amp;MONTH($J$13)),SUM(P176:P187)))</f>
        <v>0</v>
      </c>
      <c r="Q175" s="46">
        <f t="shared" ref="Q175" si="30">IF(Q$1="",0,SUM(Q176:Q187))</f>
        <v>0</v>
      </c>
      <c r="R175" s="46">
        <f t="shared" ref="R175:AA175" si="31">IF(R$1="",0,SUM(R176:R187))</f>
        <v>0</v>
      </c>
      <c r="S175" s="46">
        <f t="shared" si="31"/>
        <v>0</v>
      </c>
      <c r="T175" s="46">
        <f t="shared" si="31"/>
        <v>0</v>
      </c>
      <c r="U175" s="46">
        <f t="shared" si="31"/>
        <v>0</v>
      </c>
      <c r="V175" s="46">
        <f t="shared" si="31"/>
        <v>0</v>
      </c>
      <c r="W175" s="46">
        <f t="shared" si="31"/>
        <v>0</v>
      </c>
      <c r="X175" s="46">
        <f t="shared" si="31"/>
        <v>0</v>
      </c>
      <c r="Y175" s="46">
        <f t="shared" si="31"/>
        <v>0</v>
      </c>
      <c r="Z175" s="46">
        <f t="shared" si="31"/>
        <v>0</v>
      </c>
      <c r="AA175" s="46">
        <f t="shared" si="31"/>
        <v>0</v>
      </c>
      <c r="AB175" s="3"/>
    </row>
    <row r="176" spans="1:28" s="23" customFormat="1" ht="10.199999999999999" x14ac:dyDescent="0.2">
      <c r="A176" s="22"/>
      <c r="B176" s="22"/>
      <c r="C176" s="22"/>
      <c r="D176" s="22"/>
      <c r="E176" s="22" t="str">
        <f>E175</f>
        <v>аренда земли - начисление</v>
      </c>
      <c r="F176" s="22"/>
      <c r="G176" s="22" t="str">
        <f>IF($E176="","",INDEX(KPI!$G:$G,SUMIFS(KPI!$B:$B,KPI!$E:$E,$E176)))</f>
        <v>тыс.руб.</v>
      </c>
      <c r="H176" s="100">
        <f>структура!$V$12</f>
        <v>1</v>
      </c>
      <c r="I176" s="31"/>
      <c r="J176" s="98" t="str">
        <f>структура!$X$12</f>
        <v>янв</v>
      </c>
      <c r="K176" s="99"/>
      <c r="L176" s="22"/>
      <c r="M176" s="58"/>
      <c r="N176" s="22"/>
      <c r="O176" s="22"/>
      <c r="P176" s="101">
        <f t="shared" ref="P176:AA187" si="32">IF(P$1="",0,$J$172/12)</f>
        <v>0</v>
      </c>
      <c r="Q176" s="101">
        <f t="shared" si="32"/>
        <v>0</v>
      </c>
      <c r="R176" s="101">
        <f t="shared" si="32"/>
        <v>0</v>
      </c>
      <c r="S176" s="101">
        <f t="shared" si="32"/>
        <v>0</v>
      </c>
      <c r="T176" s="101">
        <f t="shared" si="32"/>
        <v>0</v>
      </c>
      <c r="U176" s="101">
        <f t="shared" si="32"/>
        <v>0</v>
      </c>
      <c r="V176" s="101">
        <f t="shared" si="32"/>
        <v>0</v>
      </c>
      <c r="W176" s="101">
        <f t="shared" si="32"/>
        <v>0</v>
      </c>
      <c r="X176" s="101">
        <f t="shared" si="32"/>
        <v>0</v>
      </c>
      <c r="Y176" s="101">
        <f t="shared" si="32"/>
        <v>0</v>
      </c>
      <c r="Z176" s="101">
        <f t="shared" si="32"/>
        <v>0</v>
      </c>
      <c r="AA176" s="101">
        <f t="shared" si="32"/>
        <v>0</v>
      </c>
      <c r="AB176" s="22"/>
    </row>
    <row r="177" spans="1:28" s="23" customFormat="1" ht="10.199999999999999" x14ac:dyDescent="0.2">
      <c r="A177" s="22"/>
      <c r="B177" s="22"/>
      <c r="C177" s="22"/>
      <c r="D177" s="22"/>
      <c r="E177" s="22" t="str">
        <f>E175</f>
        <v>аренда земли - начисление</v>
      </c>
      <c r="F177" s="22"/>
      <c r="G177" s="22" t="str">
        <f>IF($E177="","",INDEX(KPI!$G:$G,SUMIFS(KPI!$B:$B,KPI!$E:$E,$E177)))</f>
        <v>тыс.руб.</v>
      </c>
      <c r="H177" s="100">
        <f>структура!$V$13</f>
        <v>2</v>
      </c>
      <c r="I177" s="31"/>
      <c r="J177" s="98" t="str">
        <f>структура!$X$13</f>
        <v>фев</v>
      </c>
      <c r="K177" s="99"/>
      <c r="L177" s="22"/>
      <c r="M177" s="58"/>
      <c r="N177" s="22"/>
      <c r="O177" s="22"/>
      <c r="P177" s="101">
        <f t="shared" si="32"/>
        <v>0</v>
      </c>
      <c r="Q177" s="101">
        <f t="shared" si="32"/>
        <v>0</v>
      </c>
      <c r="R177" s="101">
        <f t="shared" si="32"/>
        <v>0</v>
      </c>
      <c r="S177" s="101">
        <f t="shared" si="32"/>
        <v>0</v>
      </c>
      <c r="T177" s="101">
        <f t="shared" si="32"/>
        <v>0</v>
      </c>
      <c r="U177" s="101">
        <f t="shared" si="32"/>
        <v>0</v>
      </c>
      <c r="V177" s="101">
        <f t="shared" si="32"/>
        <v>0</v>
      </c>
      <c r="W177" s="101">
        <f t="shared" si="32"/>
        <v>0</v>
      </c>
      <c r="X177" s="101">
        <f t="shared" si="32"/>
        <v>0</v>
      </c>
      <c r="Y177" s="101">
        <f t="shared" si="32"/>
        <v>0</v>
      </c>
      <c r="Z177" s="101">
        <f t="shared" si="32"/>
        <v>0</v>
      </c>
      <c r="AA177" s="101">
        <f t="shared" si="32"/>
        <v>0</v>
      </c>
      <c r="AB177" s="22"/>
    </row>
    <row r="178" spans="1:28" s="23" customFormat="1" ht="10.199999999999999" x14ac:dyDescent="0.2">
      <c r="A178" s="22"/>
      <c r="B178" s="22"/>
      <c r="C178" s="22"/>
      <c r="D178" s="22"/>
      <c r="E178" s="22" t="str">
        <f>E175</f>
        <v>аренда земли - начисление</v>
      </c>
      <c r="F178" s="22"/>
      <c r="G178" s="22" t="str">
        <f>IF($E178="","",INDEX(KPI!$G:$G,SUMIFS(KPI!$B:$B,KPI!$E:$E,$E178)))</f>
        <v>тыс.руб.</v>
      </c>
      <c r="H178" s="100">
        <f>структура!$V$14</f>
        <v>3</v>
      </c>
      <c r="I178" s="31"/>
      <c r="J178" s="98" t="str">
        <f>структура!$X$14</f>
        <v>мар</v>
      </c>
      <c r="K178" s="99"/>
      <c r="L178" s="22"/>
      <c r="M178" s="58"/>
      <c r="N178" s="22"/>
      <c r="O178" s="22"/>
      <c r="P178" s="101">
        <f t="shared" si="32"/>
        <v>0</v>
      </c>
      <c r="Q178" s="101">
        <f t="shared" si="32"/>
        <v>0</v>
      </c>
      <c r="R178" s="101">
        <f t="shared" si="32"/>
        <v>0</v>
      </c>
      <c r="S178" s="101">
        <f t="shared" si="32"/>
        <v>0</v>
      </c>
      <c r="T178" s="101">
        <f t="shared" si="32"/>
        <v>0</v>
      </c>
      <c r="U178" s="101">
        <f t="shared" si="32"/>
        <v>0</v>
      </c>
      <c r="V178" s="101">
        <f t="shared" si="32"/>
        <v>0</v>
      </c>
      <c r="W178" s="101">
        <f t="shared" si="32"/>
        <v>0</v>
      </c>
      <c r="X178" s="101">
        <f t="shared" si="32"/>
        <v>0</v>
      </c>
      <c r="Y178" s="101">
        <f t="shared" si="32"/>
        <v>0</v>
      </c>
      <c r="Z178" s="101">
        <f t="shared" si="32"/>
        <v>0</v>
      </c>
      <c r="AA178" s="101">
        <f t="shared" si="32"/>
        <v>0</v>
      </c>
      <c r="AB178" s="22"/>
    </row>
    <row r="179" spans="1:28" s="23" customFormat="1" ht="10.199999999999999" x14ac:dyDescent="0.2">
      <c r="A179" s="22"/>
      <c r="B179" s="22"/>
      <c r="C179" s="22"/>
      <c r="D179" s="22"/>
      <c r="E179" s="22" t="str">
        <f>E175</f>
        <v>аренда земли - начисление</v>
      </c>
      <c r="F179" s="22"/>
      <c r="G179" s="22" t="str">
        <f>IF($E179="","",INDEX(KPI!$G:$G,SUMIFS(KPI!$B:$B,KPI!$E:$E,$E179)))</f>
        <v>тыс.руб.</v>
      </c>
      <c r="H179" s="100">
        <f>структура!$V$15</f>
        <v>4</v>
      </c>
      <c r="I179" s="31"/>
      <c r="J179" s="98" t="str">
        <f>структура!$X$15</f>
        <v>апр</v>
      </c>
      <c r="K179" s="99"/>
      <c r="L179" s="22"/>
      <c r="M179" s="58"/>
      <c r="N179" s="22"/>
      <c r="O179" s="22"/>
      <c r="P179" s="101">
        <f t="shared" si="32"/>
        <v>0</v>
      </c>
      <c r="Q179" s="101">
        <f t="shared" si="32"/>
        <v>0</v>
      </c>
      <c r="R179" s="101">
        <f t="shared" si="32"/>
        <v>0</v>
      </c>
      <c r="S179" s="101">
        <f t="shared" si="32"/>
        <v>0</v>
      </c>
      <c r="T179" s="101">
        <f t="shared" si="32"/>
        <v>0</v>
      </c>
      <c r="U179" s="101">
        <f t="shared" si="32"/>
        <v>0</v>
      </c>
      <c r="V179" s="101">
        <f t="shared" si="32"/>
        <v>0</v>
      </c>
      <c r="W179" s="101">
        <f t="shared" si="32"/>
        <v>0</v>
      </c>
      <c r="X179" s="101">
        <f t="shared" si="32"/>
        <v>0</v>
      </c>
      <c r="Y179" s="101">
        <f t="shared" si="32"/>
        <v>0</v>
      </c>
      <c r="Z179" s="101">
        <f t="shared" si="32"/>
        <v>0</v>
      </c>
      <c r="AA179" s="101">
        <f t="shared" si="32"/>
        <v>0</v>
      </c>
      <c r="AB179" s="22"/>
    </row>
    <row r="180" spans="1:28" s="23" customFormat="1" ht="10.199999999999999" x14ac:dyDescent="0.2">
      <c r="A180" s="22"/>
      <c r="B180" s="22"/>
      <c r="C180" s="22"/>
      <c r="D180" s="22"/>
      <c r="E180" s="22" t="str">
        <f>E175</f>
        <v>аренда земли - начисление</v>
      </c>
      <c r="F180" s="22"/>
      <c r="G180" s="22" t="str">
        <f>IF($E180="","",INDEX(KPI!$G:$G,SUMIFS(KPI!$B:$B,KPI!$E:$E,$E180)))</f>
        <v>тыс.руб.</v>
      </c>
      <c r="H180" s="100">
        <f>структура!$V$16</f>
        <v>5</v>
      </c>
      <c r="I180" s="31"/>
      <c r="J180" s="98" t="str">
        <f>структура!$X$16</f>
        <v>май</v>
      </c>
      <c r="K180" s="99"/>
      <c r="L180" s="22"/>
      <c r="M180" s="58"/>
      <c r="N180" s="22"/>
      <c r="O180" s="22"/>
      <c r="P180" s="101">
        <f t="shared" si="32"/>
        <v>0</v>
      </c>
      <c r="Q180" s="101">
        <f t="shared" si="32"/>
        <v>0</v>
      </c>
      <c r="R180" s="101">
        <f t="shared" si="32"/>
        <v>0</v>
      </c>
      <c r="S180" s="101">
        <f t="shared" si="32"/>
        <v>0</v>
      </c>
      <c r="T180" s="101">
        <f t="shared" si="32"/>
        <v>0</v>
      </c>
      <c r="U180" s="101">
        <f t="shared" si="32"/>
        <v>0</v>
      </c>
      <c r="V180" s="101">
        <f t="shared" si="32"/>
        <v>0</v>
      </c>
      <c r="W180" s="101">
        <f t="shared" si="32"/>
        <v>0</v>
      </c>
      <c r="X180" s="101">
        <f t="shared" si="32"/>
        <v>0</v>
      </c>
      <c r="Y180" s="101">
        <f t="shared" si="32"/>
        <v>0</v>
      </c>
      <c r="Z180" s="101">
        <f t="shared" si="32"/>
        <v>0</v>
      </c>
      <c r="AA180" s="101">
        <f t="shared" si="32"/>
        <v>0</v>
      </c>
      <c r="AB180" s="22"/>
    </row>
    <row r="181" spans="1:28" s="23" customFormat="1" ht="10.199999999999999" x14ac:dyDescent="0.2">
      <c r="A181" s="22"/>
      <c r="B181" s="22"/>
      <c r="C181" s="22"/>
      <c r="D181" s="22"/>
      <c r="E181" s="22" t="str">
        <f>E175</f>
        <v>аренда земли - начисление</v>
      </c>
      <c r="F181" s="22"/>
      <c r="G181" s="22" t="str">
        <f>IF($E181="","",INDEX(KPI!$G:$G,SUMIFS(KPI!$B:$B,KPI!$E:$E,$E181)))</f>
        <v>тыс.руб.</v>
      </c>
      <c r="H181" s="100">
        <f>структура!$V$17</f>
        <v>6</v>
      </c>
      <c r="I181" s="31"/>
      <c r="J181" s="98" t="str">
        <f>структура!$X$17</f>
        <v>июн</v>
      </c>
      <c r="K181" s="99"/>
      <c r="L181" s="22"/>
      <c r="M181" s="58"/>
      <c r="N181" s="22"/>
      <c r="O181" s="22"/>
      <c r="P181" s="101">
        <f t="shared" si="32"/>
        <v>0</v>
      </c>
      <c r="Q181" s="101">
        <f t="shared" si="32"/>
        <v>0</v>
      </c>
      <c r="R181" s="101">
        <f t="shared" si="32"/>
        <v>0</v>
      </c>
      <c r="S181" s="101">
        <f t="shared" si="32"/>
        <v>0</v>
      </c>
      <c r="T181" s="101">
        <f t="shared" si="32"/>
        <v>0</v>
      </c>
      <c r="U181" s="101">
        <f t="shared" si="32"/>
        <v>0</v>
      </c>
      <c r="V181" s="101">
        <f t="shared" si="32"/>
        <v>0</v>
      </c>
      <c r="W181" s="101">
        <f t="shared" si="32"/>
        <v>0</v>
      </c>
      <c r="X181" s="101">
        <f t="shared" si="32"/>
        <v>0</v>
      </c>
      <c r="Y181" s="101">
        <f t="shared" si="32"/>
        <v>0</v>
      </c>
      <c r="Z181" s="101">
        <f t="shared" si="32"/>
        <v>0</v>
      </c>
      <c r="AA181" s="101">
        <f t="shared" si="32"/>
        <v>0</v>
      </c>
      <c r="AB181" s="22"/>
    </row>
    <row r="182" spans="1:28" s="23" customFormat="1" ht="10.199999999999999" x14ac:dyDescent="0.2">
      <c r="A182" s="22"/>
      <c r="B182" s="22"/>
      <c r="C182" s="22"/>
      <c r="D182" s="22"/>
      <c r="E182" s="22" t="str">
        <f>E175</f>
        <v>аренда земли - начисление</v>
      </c>
      <c r="F182" s="22"/>
      <c r="G182" s="22" t="str">
        <f>IF($E182="","",INDEX(KPI!$G:$G,SUMIFS(KPI!$B:$B,KPI!$E:$E,$E182)))</f>
        <v>тыс.руб.</v>
      </c>
      <c r="H182" s="100">
        <f>структура!$V$18</f>
        <v>7</v>
      </c>
      <c r="I182" s="31"/>
      <c r="J182" s="98" t="str">
        <f>структура!$X$18</f>
        <v>июл</v>
      </c>
      <c r="K182" s="99"/>
      <c r="L182" s="22"/>
      <c r="M182" s="58"/>
      <c r="N182" s="22"/>
      <c r="O182" s="22"/>
      <c r="P182" s="101">
        <f t="shared" si="32"/>
        <v>0</v>
      </c>
      <c r="Q182" s="101">
        <f t="shared" si="32"/>
        <v>0</v>
      </c>
      <c r="R182" s="101">
        <f t="shared" si="32"/>
        <v>0</v>
      </c>
      <c r="S182" s="101">
        <f t="shared" si="32"/>
        <v>0</v>
      </c>
      <c r="T182" s="101">
        <f t="shared" si="32"/>
        <v>0</v>
      </c>
      <c r="U182" s="101">
        <f t="shared" si="32"/>
        <v>0</v>
      </c>
      <c r="V182" s="101">
        <f t="shared" si="32"/>
        <v>0</v>
      </c>
      <c r="W182" s="101">
        <f t="shared" si="32"/>
        <v>0</v>
      </c>
      <c r="X182" s="101">
        <f t="shared" si="32"/>
        <v>0</v>
      </c>
      <c r="Y182" s="101">
        <f t="shared" si="32"/>
        <v>0</v>
      </c>
      <c r="Z182" s="101">
        <f t="shared" si="32"/>
        <v>0</v>
      </c>
      <c r="AA182" s="101">
        <f t="shared" si="32"/>
        <v>0</v>
      </c>
      <c r="AB182" s="22"/>
    </row>
    <row r="183" spans="1:28" s="23" customFormat="1" ht="10.199999999999999" x14ac:dyDescent="0.2">
      <c r="A183" s="22"/>
      <c r="B183" s="22"/>
      <c r="C183" s="22"/>
      <c r="D183" s="22"/>
      <c r="E183" s="22" t="str">
        <f>E175</f>
        <v>аренда земли - начисление</v>
      </c>
      <c r="F183" s="22"/>
      <c r="G183" s="22" t="str">
        <f>IF($E183="","",INDEX(KPI!$G:$G,SUMIFS(KPI!$B:$B,KPI!$E:$E,$E183)))</f>
        <v>тыс.руб.</v>
      </c>
      <c r="H183" s="100">
        <f>структура!$V$19</f>
        <v>8</v>
      </c>
      <c r="I183" s="31"/>
      <c r="J183" s="98" t="str">
        <f>структура!$X$19</f>
        <v>авг</v>
      </c>
      <c r="K183" s="99"/>
      <c r="L183" s="22"/>
      <c r="M183" s="58"/>
      <c r="N183" s="22"/>
      <c r="O183" s="22"/>
      <c r="P183" s="101">
        <f t="shared" si="32"/>
        <v>0</v>
      </c>
      <c r="Q183" s="101">
        <f t="shared" si="32"/>
        <v>0</v>
      </c>
      <c r="R183" s="101">
        <f t="shared" si="32"/>
        <v>0</v>
      </c>
      <c r="S183" s="101">
        <f t="shared" si="32"/>
        <v>0</v>
      </c>
      <c r="T183" s="101">
        <f t="shared" si="32"/>
        <v>0</v>
      </c>
      <c r="U183" s="101">
        <f t="shared" si="32"/>
        <v>0</v>
      </c>
      <c r="V183" s="101">
        <f t="shared" si="32"/>
        <v>0</v>
      </c>
      <c r="W183" s="101">
        <f t="shared" si="32"/>
        <v>0</v>
      </c>
      <c r="X183" s="101">
        <f t="shared" si="32"/>
        <v>0</v>
      </c>
      <c r="Y183" s="101">
        <f t="shared" si="32"/>
        <v>0</v>
      </c>
      <c r="Z183" s="101">
        <f t="shared" si="32"/>
        <v>0</v>
      </c>
      <c r="AA183" s="101">
        <f t="shared" si="32"/>
        <v>0</v>
      </c>
      <c r="AB183" s="22"/>
    </row>
    <row r="184" spans="1:28" s="23" customFormat="1" ht="10.199999999999999" x14ac:dyDescent="0.2">
      <c r="A184" s="22"/>
      <c r="B184" s="22"/>
      <c r="C184" s="22"/>
      <c r="D184" s="22"/>
      <c r="E184" s="22" t="str">
        <f>E175</f>
        <v>аренда земли - начисление</v>
      </c>
      <c r="F184" s="22"/>
      <c r="G184" s="22" t="str">
        <f>IF($E184="","",INDEX(KPI!$G:$G,SUMIFS(KPI!$B:$B,KPI!$E:$E,$E184)))</f>
        <v>тыс.руб.</v>
      </c>
      <c r="H184" s="100">
        <f>структура!$V$20</f>
        <v>9</v>
      </c>
      <c r="I184" s="31"/>
      <c r="J184" s="98" t="str">
        <f>структура!$X$20</f>
        <v>сен</v>
      </c>
      <c r="K184" s="99"/>
      <c r="L184" s="22"/>
      <c r="M184" s="58"/>
      <c r="N184" s="22"/>
      <c r="O184" s="22"/>
      <c r="P184" s="101">
        <f t="shared" si="32"/>
        <v>0</v>
      </c>
      <c r="Q184" s="101">
        <f t="shared" si="32"/>
        <v>0</v>
      </c>
      <c r="R184" s="101">
        <f t="shared" si="32"/>
        <v>0</v>
      </c>
      <c r="S184" s="101">
        <f t="shared" si="32"/>
        <v>0</v>
      </c>
      <c r="T184" s="101">
        <f t="shared" si="32"/>
        <v>0</v>
      </c>
      <c r="U184" s="101">
        <f t="shared" si="32"/>
        <v>0</v>
      </c>
      <c r="V184" s="101">
        <f t="shared" si="32"/>
        <v>0</v>
      </c>
      <c r="W184" s="101">
        <f t="shared" si="32"/>
        <v>0</v>
      </c>
      <c r="X184" s="101">
        <f t="shared" si="32"/>
        <v>0</v>
      </c>
      <c r="Y184" s="101">
        <f t="shared" si="32"/>
        <v>0</v>
      </c>
      <c r="Z184" s="101">
        <f t="shared" si="32"/>
        <v>0</v>
      </c>
      <c r="AA184" s="101">
        <f t="shared" si="32"/>
        <v>0</v>
      </c>
      <c r="AB184" s="22"/>
    </row>
    <row r="185" spans="1:28" s="23" customFormat="1" ht="10.199999999999999" x14ac:dyDescent="0.2">
      <c r="A185" s="22"/>
      <c r="B185" s="22"/>
      <c r="C185" s="22"/>
      <c r="D185" s="22"/>
      <c r="E185" s="22" t="str">
        <f>E175</f>
        <v>аренда земли - начисление</v>
      </c>
      <c r="F185" s="22"/>
      <c r="G185" s="22" t="str">
        <f>IF($E185="","",INDEX(KPI!$G:$G,SUMIFS(KPI!$B:$B,KPI!$E:$E,$E185)))</f>
        <v>тыс.руб.</v>
      </c>
      <c r="H185" s="100">
        <f>структура!$V$21</f>
        <v>10</v>
      </c>
      <c r="I185" s="31"/>
      <c r="J185" s="98" t="str">
        <f>структура!$X$21</f>
        <v>окт</v>
      </c>
      <c r="K185" s="99"/>
      <c r="L185" s="22"/>
      <c r="M185" s="58"/>
      <c r="N185" s="22"/>
      <c r="O185" s="22"/>
      <c r="P185" s="101">
        <f t="shared" si="32"/>
        <v>0</v>
      </c>
      <c r="Q185" s="101">
        <f t="shared" si="32"/>
        <v>0</v>
      </c>
      <c r="R185" s="101">
        <f t="shared" si="32"/>
        <v>0</v>
      </c>
      <c r="S185" s="101">
        <f t="shared" si="32"/>
        <v>0</v>
      </c>
      <c r="T185" s="101">
        <f t="shared" si="32"/>
        <v>0</v>
      </c>
      <c r="U185" s="101">
        <f t="shared" si="32"/>
        <v>0</v>
      </c>
      <c r="V185" s="101">
        <f t="shared" si="32"/>
        <v>0</v>
      </c>
      <c r="W185" s="101">
        <f t="shared" si="32"/>
        <v>0</v>
      </c>
      <c r="X185" s="101">
        <f t="shared" si="32"/>
        <v>0</v>
      </c>
      <c r="Y185" s="101">
        <f t="shared" si="32"/>
        <v>0</v>
      </c>
      <c r="Z185" s="101">
        <f t="shared" si="32"/>
        <v>0</v>
      </c>
      <c r="AA185" s="101">
        <f t="shared" si="32"/>
        <v>0</v>
      </c>
      <c r="AB185" s="22"/>
    </row>
    <row r="186" spans="1:28" s="23" customFormat="1" ht="10.199999999999999" x14ac:dyDescent="0.2">
      <c r="A186" s="22"/>
      <c r="B186" s="22"/>
      <c r="C186" s="22"/>
      <c r="D186" s="22"/>
      <c r="E186" s="22" t="str">
        <f>E175</f>
        <v>аренда земли - начисление</v>
      </c>
      <c r="F186" s="22"/>
      <c r="G186" s="22" t="str">
        <f>IF($E186="","",INDEX(KPI!$G:$G,SUMIFS(KPI!$B:$B,KPI!$E:$E,$E186)))</f>
        <v>тыс.руб.</v>
      </c>
      <c r="H186" s="100">
        <f>структура!$V$22</f>
        <v>11</v>
      </c>
      <c r="I186" s="31"/>
      <c r="J186" s="98" t="str">
        <f>структура!$X$22</f>
        <v>ноя</v>
      </c>
      <c r="K186" s="99"/>
      <c r="L186" s="22"/>
      <c r="M186" s="58"/>
      <c r="N186" s="22"/>
      <c r="O186" s="22"/>
      <c r="P186" s="101">
        <f t="shared" si="32"/>
        <v>0</v>
      </c>
      <c r="Q186" s="101">
        <f t="shared" si="32"/>
        <v>0</v>
      </c>
      <c r="R186" s="101">
        <f t="shared" si="32"/>
        <v>0</v>
      </c>
      <c r="S186" s="101">
        <f t="shared" si="32"/>
        <v>0</v>
      </c>
      <c r="T186" s="101">
        <f t="shared" si="32"/>
        <v>0</v>
      </c>
      <c r="U186" s="101">
        <f t="shared" si="32"/>
        <v>0</v>
      </c>
      <c r="V186" s="101">
        <f t="shared" si="32"/>
        <v>0</v>
      </c>
      <c r="W186" s="101">
        <f t="shared" si="32"/>
        <v>0</v>
      </c>
      <c r="X186" s="101">
        <f t="shared" si="32"/>
        <v>0</v>
      </c>
      <c r="Y186" s="101">
        <f t="shared" si="32"/>
        <v>0</v>
      </c>
      <c r="Z186" s="101">
        <f t="shared" si="32"/>
        <v>0</v>
      </c>
      <c r="AA186" s="101">
        <f t="shared" si="32"/>
        <v>0</v>
      </c>
      <c r="AB186" s="22"/>
    </row>
    <row r="187" spans="1:28" s="23" customFormat="1" ht="10.199999999999999" x14ac:dyDescent="0.2">
      <c r="A187" s="22"/>
      <c r="B187" s="22"/>
      <c r="C187" s="22"/>
      <c r="D187" s="22"/>
      <c r="E187" s="22" t="str">
        <f>E175</f>
        <v>аренда земли - начисление</v>
      </c>
      <c r="F187" s="22"/>
      <c r="G187" s="22" t="str">
        <f>IF($E187="","",INDEX(KPI!$G:$G,SUMIFS(KPI!$B:$B,KPI!$E:$E,$E187)))</f>
        <v>тыс.руб.</v>
      </c>
      <c r="H187" s="100">
        <f>структура!$V$23</f>
        <v>12</v>
      </c>
      <c r="I187" s="31"/>
      <c r="J187" s="98" t="str">
        <f>структура!$X$23</f>
        <v>дек</v>
      </c>
      <c r="K187" s="99"/>
      <c r="L187" s="22"/>
      <c r="M187" s="58"/>
      <c r="N187" s="22"/>
      <c r="O187" s="22"/>
      <c r="P187" s="101">
        <f t="shared" si="32"/>
        <v>0</v>
      </c>
      <c r="Q187" s="101">
        <f t="shared" si="32"/>
        <v>0</v>
      </c>
      <c r="R187" s="101">
        <f t="shared" si="32"/>
        <v>0</v>
      </c>
      <c r="S187" s="101">
        <f t="shared" si="32"/>
        <v>0</v>
      </c>
      <c r="T187" s="101">
        <f t="shared" si="32"/>
        <v>0</v>
      </c>
      <c r="U187" s="101">
        <f t="shared" si="32"/>
        <v>0</v>
      </c>
      <c r="V187" s="101">
        <f t="shared" si="32"/>
        <v>0</v>
      </c>
      <c r="W187" s="101">
        <f t="shared" si="32"/>
        <v>0</v>
      </c>
      <c r="X187" s="101">
        <f t="shared" si="32"/>
        <v>0</v>
      </c>
      <c r="Y187" s="101">
        <f t="shared" si="32"/>
        <v>0</v>
      </c>
      <c r="Z187" s="101">
        <f t="shared" si="32"/>
        <v>0</v>
      </c>
      <c r="AA187" s="101">
        <f t="shared" si="32"/>
        <v>0</v>
      </c>
      <c r="AB187" s="22"/>
    </row>
    <row r="188" spans="1:28" ht="3.9" customHeight="1" x14ac:dyDescent="0.25">
      <c r="A188" s="2"/>
      <c r="B188" s="2"/>
      <c r="C188" s="2"/>
      <c r="D188" s="2"/>
      <c r="E188" s="21"/>
      <c r="F188" s="2"/>
      <c r="G188" s="21"/>
      <c r="H188" s="2"/>
      <c r="I188" s="28"/>
      <c r="J188" s="21"/>
      <c r="K188" s="28"/>
      <c r="L188" s="2"/>
      <c r="M188" s="52"/>
      <c r="N188" s="2"/>
      <c r="O188" s="2"/>
      <c r="P188" s="36"/>
      <c r="Q188" s="36"/>
      <c r="R188" s="36"/>
      <c r="S188" s="36"/>
      <c r="T188" s="36"/>
      <c r="U188" s="36"/>
      <c r="V188" s="36"/>
      <c r="W188" s="36"/>
      <c r="X188" s="36"/>
      <c r="Y188" s="36"/>
      <c r="Z188" s="36"/>
      <c r="AA188" s="36"/>
      <c r="AB188" s="2"/>
    </row>
    <row r="189" spans="1:28" ht="8.1" customHeight="1" x14ac:dyDescent="0.25">
      <c r="A189" s="2"/>
      <c r="B189" s="2"/>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x14ac:dyDescent="0.25">
      <c r="A190" s="3"/>
      <c r="B190" s="3"/>
      <c r="C190" s="3"/>
      <c r="D190" s="111"/>
      <c r="E190" s="3" t="str">
        <f>KPI!$E$47</f>
        <v>аренда земли - оплата</v>
      </c>
      <c r="F190" s="3"/>
      <c r="G190" s="3" t="str">
        <f>IF($E190="","",INDEX(KPI!$G:$G,SUMIFS(KPI!$B:$B,KPI!$E:$E,$E190)))</f>
        <v>тыс.руб.</v>
      </c>
      <c r="H190" s="103"/>
      <c r="I190" s="28"/>
      <c r="J190" s="44"/>
      <c r="K190" s="28"/>
      <c r="L190" s="3"/>
      <c r="M190" s="55">
        <f>SUM($O190:$AB190)</f>
        <v>0</v>
      </c>
      <c r="N190" s="3"/>
      <c r="O190" s="3"/>
      <c r="P190" s="46">
        <f>IF(P$1="",0,IF(P$1=0,SUMIFS(P191:P202,H191:H202,"&gt;="&amp;MONTH($J$13)),SUM(P191:P202)))</f>
        <v>0</v>
      </c>
      <c r="Q190" s="46">
        <f t="shared" ref="Q190" si="33">IF(Q$1="",0,SUM(Q191:Q202))</f>
        <v>0</v>
      </c>
      <c r="R190" s="46">
        <f t="shared" ref="R190:AA190" si="34">IF(R$1="",0,SUM(R191:R202))</f>
        <v>0</v>
      </c>
      <c r="S190" s="46">
        <f t="shared" si="34"/>
        <v>0</v>
      </c>
      <c r="T190" s="46">
        <f t="shared" si="34"/>
        <v>0</v>
      </c>
      <c r="U190" s="46">
        <f t="shared" si="34"/>
        <v>0</v>
      </c>
      <c r="V190" s="46">
        <f t="shared" si="34"/>
        <v>0</v>
      </c>
      <c r="W190" s="46">
        <f t="shared" si="34"/>
        <v>0</v>
      </c>
      <c r="X190" s="46">
        <f t="shared" si="34"/>
        <v>0</v>
      </c>
      <c r="Y190" s="46">
        <f t="shared" si="34"/>
        <v>0</v>
      </c>
      <c r="Z190" s="46">
        <f t="shared" si="34"/>
        <v>0</v>
      </c>
      <c r="AA190" s="46">
        <f t="shared" si="34"/>
        <v>0</v>
      </c>
      <c r="AB190" s="3"/>
    </row>
    <row r="191" spans="1:28" s="23" customFormat="1" ht="10.199999999999999" x14ac:dyDescent="0.2">
      <c r="A191" s="22"/>
      <c r="B191" s="22"/>
      <c r="C191" s="22"/>
      <c r="D191" s="22"/>
      <c r="E191" s="22" t="str">
        <f>E190</f>
        <v>аренда земли - оплата</v>
      </c>
      <c r="F191" s="22"/>
      <c r="G191" s="22" t="str">
        <f>IF($E191="","",INDEX(KPI!$G:$G,SUMIFS(KPI!$B:$B,KPI!$E:$E,$E191)))</f>
        <v>тыс.руб.</v>
      </c>
      <c r="H191" s="100">
        <f>структура!$V$12</f>
        <v>1</v>
      </c>
      <c r="I191" s="31"/>
      <c r="J191" s="98" t="str">
        <f>структура!$X$12</f>
        <v>янв</v>
      </c>
      <c r="K191" s="99"/>
      <c r="L191" s="22"/>
      <c r="M191" s="58"/>
      <c r="N191" s="22"/>
      <c r="O191" s="22"/>
      <c r="P191" s="101">
        <f t="shared" ref="P191:AA202" si="35">IF(P$1="",0,IF(P$1=0,$J$172/12,IF($H191=1,$J$172,0)))</f>
        <v>0</v>
      </c>
      <c r="Q191" s="101">
        <f t="shared" si="35"/>
        <v>0</v>
      </c>
      <c r="R191" s="101">
        <f t="shared" si="35"/>
        <v>0</v>
      </c>
      <c r="S191" s="101">
        <f t="shared" si="35"/>
        <v>0</v>
      </c>
      <c r="T191" s="101">
        <f t="shared" si="35"/>
        <v>0</v>
      </c>
      <c r="U191" s="101">
        <f t="shared" si="35"/>
        <v>0</v>
      </c>
      <c r="V191" s="101">
        <f t="shared" si="35"/>
        <v>0</v>
      </c>
      <c r="W191" s="101">
        <f t="shared" si="35"/>
        <v>0</v>
      </c>
      <c r="X191" s="101">
        <f t="shared" si="35"/>
        <v>0</v>
      </c>
      <c r="Y191" s="101">
        <f t="shared" si="35"/>
        <v>0</v>
      </c>
      <c r="Z191" s="101">
        <f t="shared" si="35"/>
        <v>0</v>
      </c>
      <c r="AA191" s="101">
        <f t="shared" si="35"/>
        <v>0</v>
      </c>
      <c r="AB191" s="22"/>
    </row>
    <row r="192" spans="1:28" s="23" customFormat="1" ht="10.199999999999999" x14ac:dyDescent="0.2">
      <c r="A192" s="22"/>
      <c r="B192" s="22"/>
      <c r="C192" s="22"/>
      <c r="D192" s="22"/>
      <c r="E192" s="22" t="str">
        <f>E190</f>
        <v>аренда земли - оплата</v>
      </c>
      <c r="F192" s="22"/>
      <c r="G192" s="22" t="str">
        <f>IF($E192="","",INDEX(KPI!$G:$G,SUMIFS(KPI!$B:$B,KPI!$E:$E,$E192)))</f>
        <v>тыс.руб.</v>
      </c>
      <c r="H192" s="100">
        <f>структура!$V$13</f>
        <v>2</v>
      </c>
      <c r="I192" s="31"/>
      <c r="J192" s="98" t="str">
        <f>структура!$X$13</f>
        <v>фев</v>
      </c>
      <c r="K192" s="99"/>
      <c r="L192" s="22"/>
      <c r="M192" s="58"/>
      <c r="N192" s="22"/>
      <c r="O192" s="22"/>
      <c r="P192" s="101">
        <f t="shared" si="35"/>
        <v>0</v>
      </c>
      <c r="Q192" s="101">
        <f t="shared" si="35"/>
        <v>0</v>
      </c>
      <c r="R192" s="101">
        <f t="shared" si="35"/>
        <v>0</v>
      </c>
      <c r="S192" s="101">
        <f t="shared" si="35"/>
        <v>0</v>
      </c>
      <c r="T192" s="101">
        <f t="shared" si="35"/>
        <v>0</v>
      </c>
      <c r="U192" s="101">
        <f t="shared" si="35"/>
        <v>0</v>
      </c>
      <c r="V192" s="101">
        <f t="shared" si="35"/>
        <v>0</v>
      </c>
      <c r="W192" s="101">
        <f t="shared" si="35"/>
        <v>0</v>
      </c>
      <c r="X192" s="101">
        <f t="shared" si="35"/>
        <v>0</v>
      </c>
      <c r="Y192" s="101">
        <f t="shared" si="35"/>
        <v>0</v>
      </c>
      <c r="Z192" s="101">
        <f t="shared" si="35"/>
        <v>0</v>
      </c>
      <c r="AA192" s="101">
        <f t="shared" si="35"/>
        <v>0</v>
      </c>
      <c r="AB192" s="22"/>
    </row>
    <row r="193" spans="1:28" s="23" customFormat="1" ht="10.199999999999999" x14ac:dyDescent="0.2">
      <c r="A193" s="22"/>
      <c r="B193" s="22"/>
      <c r="C193" s="22"/>
      <c r="D193" s="22"/>
      <c r="E193" s="22" t="str">
        <f>E190</f>
        <v>аренда земли - оплата</v>
      </c>
      <c r="F193" s="22"/>
      <c r="G193" s="22" t="str">
        <f>IF($E193="","",INDEX(KPI!$G:$G,SUMIFS(KPI!$B:$B,KPI!$E:$E,$E193)))</f>
        <v>тыс.руб.</v>
      </c>
      <c r="H193" s="100">
        <f>структура!$V$14</f>
        <v>3</v>
      </c>
      <c r="I193" s="31"/>
      <c r="J193" s="98" t="str">
        <f>структура!$X$14</f>
        <v>мар</v>
      </c>
      <c r="K193" s="99"/>
      <c r="L193" s="22"/>
      <c r="M193" s="58"/>
      <c r="N193" s="22"/>
      <c r="O193" s="22"/>
      <c r="P193" s="101">
        <f t="shared" si="35"/>
        <v>0</v>
      </c>
      <c r="Q193" s="101">
        <f t="shared" si="35"/>
        <v>0</v>
      </c>
      <c r="R193" s="101">
        <f t="shared" si="35"/>
        <v>0</v>
      </c>
      <c r="S193" s="101">
        <f t="shared" si="35"/>
        <v>0</v>
      </c>
      <c r="T193" s="101">
        <f t="shared" si="35"/>
        <v>0</v>
      </c>
      <c r="U193" s="101">
        <f t="shared" si="35"/>
        <v>0</v>
      </c>
      <c r="V193" s="101">
        <f t="shared" si="35"/>
        <v>0</v>
      </c>
      <c r="W193" s="101">
        <f t="shared" si="35"/>
        <v>0</v>
      </c>
      <c r="X193" s="101">
        <f t="shared" si="35"/>
        <v>0</v>
      </c>
      <c r="Y193" s="101">
        <f t="shared" si="35"/>
        <v>0</v>
      </c>
      <c r="Z193" s="101">
        <f t="shared" si="35"/>
        <v>0</v>
      </c>
      <c r="AA193" s="101">
        <f t="shared" si="35"/>
        <v>0</v>
      </c>
      <c r="AB193" s="22"/>
    </row>
    <row r="194" spans="1:28" s="23" customFormat="1" ht="10.199999999999999" x14ac:dyDescent="0.2">
      <c r="A194" s="22"/>
      <c r="B194" s="22"/>
      <c r="C194" s="22"/>
      <c r="D194" s="22"/>
      <c r="E194" s="22" t="str">
        <f>E190</f>
        <v>аренда земли - оплата</v>
      </c>
      <c r="F194" s="22"/>
      <c r="G194" s="22" t="str">
        <f>IF($E194="","",INDEX(KPI!$G:$G,SUMIFS(KPI!$B:$B,KPI!$E:$E,$E194)))</f>
        <v>тыс.руб.</v>
      </c>
      <c r="H194" s="100">
        <f>структура!$V$15</f>
        <v>4</v>
      </c>
      <c r="I194" s="31"/>
      <c r="J194" s="98" t="str">
        <f>структура!$X$15</f>
        <v>апр</v>
      </c>
      <c r="K194" s="99"/>
      <c r="L194" s="22"/>
      <c r="M194" s="58"/>
      <c r="N194" s="22"/>
      <c r="O194" s="22"/>
      <c r="P194" s="101">
        <f t="shared" si="35"/>
        <v>0</v>
      </c>
      <c r="Q194" s="101">
        <f t="shared" si="35"/>
        <v>0</v>
      </c>
      <c r="R194" s="101">
        <f t="shared" si="35"/>
        <v>0</v>
      </c>
      <c r="S194" s="101">
        <f t="shared" si="35"/>
        <v>0</v>
      </c>
      <c r="T194" s="101">
        <f t="shared" si="35"/>
        <v>0</v>
      </c>
      <c r="U194" s="101">
        <f t="shared" si="35"/>
        <v>0</v>
      </c>
      <c r="V194" s="101">
        <f t="shared" si="35"/>
        <v>0</v>
      </c>
      <c r="W194" s="101">
        <f t="shared" si="35"/>
        <v>0</v>
      </c>
      <c r="X194" s="101">
        <f t="shared" si="35"/>
        <v>0</v>
      </c>
      <c r="Y194" s="101">
        <f t="shared" si="35"/>
        <v>0</v>
      </c>
      <c r="Z194" s="101">
        <f t="shared" si="35"/>
        <v>0</v>
      </c>
      <c r="AA194" s="101">
        <f t="shared" si="35"/>
        <v>0</v>
      </c>
      <c r="AB194" s="22"/>
    </row>
    <row r="195" spans="1:28" s="23" customFormat="1" ht="10.199999999999999" x14ac:dyDescent="0.2">
      <c r="A195" s="22"/>
      <c r="B195" s="22"/>
      <c r="C195" s="22"/>
      <c r="D195" s="22"/>
      <c r="E195" s="22" t="str">
        <f>E190</f>
        <v>аренда земли - оплата</v>
      </c>
      <c r="F195" s="22"/>
      <c r="G195" s="22" t="str">
        <f>IF($E195="","",INDEX(KPI!$G:$G,SUMIFS(KPI!$B:$B,KPI!$E:$E,$E195)))</f>
        <v>тыс.руб.</v>
      </c>
      <c r="H195" s="100">
        <f>структура!$V$16</f>
        <v>5</v>
      </c>
      <c r="I195" s="31"/>
      <c r="J195" s="98" t="str">
        <f>структура!$X$16</f>
        <v>май</v>
      </c>
      <c r="K195" s="99"/>
      <c r="L195" s="22"/>
      <c r="M195" s="58"/>
      <c r="N195" s="22"/>
      <c r="O195" s="22"/>
      <c r="P195" s="101">
        <f t="shared" si="35"/>
        <v>0</v>
      </c>
      <c r="Q195" s="101">
        <f t="shared" si="35"/>
        <v>0</v>
      </c>
      <c r="R195" s="101">
        <f t="shared" si="35"/>
        <v>0</v>
      </c>
      <c r="S195" s="101">
        <f t="shared" si="35"/>
        <v>0</v>
      </c>
      <c r="T195" s="101">
        <f t="shared" si="35"/>
        <v>0</v>
      </c>
      <c r="U195" s="101">
        <f t="shared" si="35"/>
        <v>0</v>
      </c>
      <c r="V195" s="101">
        <f t="shared" si="35"/>
        <v>0</v>
      </c>
      <c r="W195" s="101">
        <f t="shared" si="35"/>
        <v>0</v>
      </c>
      <c r="X195" s="101">
        <f t="shared" si="35"/>
        <v>0</v>
      </c>
      <c r="Y195" s="101">
        <f t="shared" si="35"/>
        <v>0</v>
      </c>
      <c r="Z195" s="101">
        <f t="shared" si="35"/>
        <v>0</v>
      </c>
      <c r="AA195" s="101">
        <f t="shared" si="35"/>
        <v>0</v>
      </c>
      <c r="AB195" s="22"/>
    </row>
    <row r="196" spans="1:28" s="23" customFormat="1" ht="10.199999999999999" x14ac:dyDescent="0.2">
      <c r="A196" s="22"/>
      <c r="B196" s="22"/>
      <c r="C196" s="22"/>
      <c r="D196" s="22"/>
      <c r="E196" s="22" t="str">
        <f>E190</f>
        <v>аренда земли - оплата</v>
      </c>
      <c r="F196" s="22"/>
      <c r="G196" s="22" t="str">
        <f>IF($E196="","",INDEX(KPI!$G:$G,SUMIFS(KPI!$B:$B,KPI!$E:$E,$E196)))</f>
        <v>тыс.руб.</v>
      </c>
      <c r="H196" s="100">
        <f>структура!$V$17</f>
        <v>6</v>
      </c>
      <c r="I196" s="31"/>
      <c r="J196" s="98" t="str">
        <f>структура!$X$17</f>
        <v>июн</v>
      </c>
      <c r="K196" s="99"/>
      <c r="L196" s="22"/>
      <c r="M196" s="58"/>
      <c r="N196" s="22"/>
      <c r="O196" s="22"/>
      <c r="P196" s="101">
        <f t="shared" si="35"/>
        <v>0</v>
      </c>
      <c r="Q196" s="101">
        <f t="shared" si="35"/>
        <v>0</v>
      </c>
      <c r="R196" s="101">
        <f t="shared" si="35"/>
        <v>0</v>
      </c>
      <c r="S196" s="101">
        <f t="shared" si="35"/>
        <v>0</v>
      </c>
      <c r="T196" s="101">
        <f t="shared" si="35"/>
        <v>0</v>
      </c>
      <c r="U196" s="101">
        <f t="shared" si="35"/>
        <v>0</v>
      </c>
      <c r="V196" s="101">
        <f t="shared" si="35"/>
        <v>0</v>
      </c>
      <c r="W196" s="101">
        <f t="shared" si="35"/>
        <v>0</v>
      </c>
      <c r="X196" s="101">
        <f t="shared" si="35"/>
        <v>0</v>
      </c>
      <c r="Y196" s="101">
        <f t="shared" si="35"/>
        <v>0</v>
      </c>
      <c r="Z196" s="101">
        <f t="shared" si="35"/>
        <v>0</v>
      </c>
      <c r="AA196" s="101">
        <f t="shared" si="35"/>
        <v>0</v>
      </c>
      <c r="AB196" s="22"/>
    </row>
    <row r="197" spans="1:28" s="23" customFormat="1" ht="10.199999999999999" x14ac:dyDescent="0.2">
      <c r="A197" s="22"/>
      <c r="B197" s="22"/>
      <c r="C197" s="22"/>
      <c r="D197" s="22"/>
      <c r="E197" s="22" t="str">
        <f>E190</f>
        <v>аренда земли - оплата</v>
      </c>
      <c r="F197" s="22"/>
      <c r="G197" s="22" t="str">
        <f>IF($E197="","",INDEX(KPI!$G:$G,SUMIFS(KPI!$B:$B,KPI!$E:$E,$E197)))</f>
        <v>тыс.руб.</v>
      </c>
      <c r="H197" s="100">
        <f>структура!$V$18</f>
        <v>7</v>
      </c>
      <c r="I197" s="31"/>
      <c r="J197" s="98" t="str">
        <f>структура!$X$18</f>
        <v>июл</v>
      </c>
      <c r="K197" s="99"/>
      <c r="L197" s="22"/>
      <c r="M197" s="58"/>
      <c r="N197" s="22"/>
      <c r="O197" s="22"/>
      <c r="P197" s="101">
        <f t="shared" si="35"/>
        <v>0</v>
      </c>
      <c r="Q197" s="101">
        <f t="shared" si="35"/>
        <v>0</v>
      </c>
      <c r="R197" s="101">
        <f t="shared" si="35"/>
        <v>0</v>
      </c>
      <c r="S197" s="101">
        <f t="shared" si="35"/>
        <v>0</v>
      </c>
      <c r="T197" s="101">
        <f t="shared" si="35"/>
        <v>0</v>
      </c>
      <c r="U197" s="101">
        <f t="shared" si="35"/>
        <v>0</v>
      </c>
      <c r="V197" s="101">
        <f t="shared" si="35"/>
        <v>0</v>
      </c>
      <c r="W197" s="101">
        <f t="shared" si="35"/>
        <v>0</v>
      </c>
      <c r="X197" s="101">
        <f t="shared" si="35"/>
        <v>0</v>
      </c>
      <c r="Y197" s="101">
        <f t="shared" si="35"/>
        <v>0</v>
      </c>
      <c r="Z197" s="101">
        <f t="shared" si="35"/>
        <v>0</v>
      </c>
      <c r="AA197" s="101">
        <f t="shared" si="35"/>
        <v>0</v>
      </c>
      <c r="AB197" s="22"/>
    </row>
    <row r="198" spans="1:28" s="23" customFormat="1" ht="10.199999999999999" x14ac:dyDescent="0.2">
      <c r="A198" s="22"/>
      <c r="B198" s="22"/>
      <c r="C198" s="22"/>
      <c r="D198" s="22"/>
      <c r="E198" s="22" t="str">
        <f>E190</f>
        <v>аренда земли - оплата</v>
      </c>
      <c r="F198" s="22"/>
      <c r="G198" s="22" t="str">
        <f>IF($E198="","",INDEX(KPI!$G:$G,SUMIFS(KPI!$B:$B,KPI!$E:$E,$E198)))</f>
        <v>тыс.руб.</v>
      </c>
      <c r="H198" s="100">
        <f>структура!$V$19</f>
        <v>8</v>
      </c>
      <c r="I198" s="31"/>
      <c r="J198" s="98" t="str">
        <f>структура!$X$19</f>
        <v>авг</v>
      </c>
      <c r="K198" s="99"/>
      <c r="L198" s="22"/>
      <c r="M198" s="58"/>
      <c r="N198" s="22"/>
      <c r="O198" s="22"/>
      <c r="P198" s="101">
        <f t="shared" si="35"/>
        <v>0</v>
      </c>
      <c r="Q198" s="101">
        <f t="shared" si="35"/>
        <v>0</v>
      </c>
      <c r="R198" s="101">
        <f t="shared" si="35"/>
        <v>0</v>
      </c>
      <c r="S198" s="101">
        <f t="shared" si="35"/>
        <v>0</v>
      </c>
      <c r="T198" s="101">
        <f t="shared" si="35"/>
        <v>0</v>
      </c>
      <c r="U198" s="101">
        <f t="shared" si="35"/>
        <v>0</v>
      </c>
      <c r="V198" s="101">
        <f t="shared" si="35"/>
        <v>0</v>
      </c>
      <c r="W198" s="101">
        <f t="shared" si="35"/>
        <v>0</v>
      </c>
      <c r="X198" s="101">
        <f t="shared" si="35"/>
        <v>0</v>
      </c>
      <c r="Y198" s="101">
        <f t="shared" si="35"/>
        <v>0</v>
      </c>
      <c r="Z198" s="101">
        <f t="shared" si="35"/>
        <v>0</v>
      </c>
      <c r="AA198" s="101">
        <f t="shared" si="35"/>
        <v>0</v>
      </c>
      <c r="AB198" s="22"/>
    </row>
    <row r="199" spans="1:28" s="23" customFormat="1" ht="10.199999999999999" x14ac:dyDescent="0.2">
      <c r="A199" s="22"/>
      <c r="B199" s="22"/>
      <c r="C199" s="22"/>
      <c r="D199" s="22"/>
      <c r="E199" s="22" t="str">
        <f>E190</f>
        <v>аренда земли - оплата</v>
      </c>
      <c r="F199" s="22"/>
      <c r="G199" s="22" t="str">
        <f>IF($E199="","",INDEX(KPI!$G:$G,SUMIFS(KPI!$B:$B,KPI!$E:$E,$E199)))</f>
        <v>тыс.руб.</v>
      </c>
      <c r="H199" s="100">
        <f>структура!$V$20</f>
        <v>9</v>
      </c>
      <c r="I199" s="31"/>
      <c r="J199" s="98" t="str">
        <f>структура!$X$20</f>
        <v>сен</v>
      </c>
      <c r="K199" s="99"/>
      <c r="L199" s="22"/>
      <c r="M199" s="58"/>
      <c r="N199" s="22"/>
      <c r="O199" s="22"/>
      <c r="P199" s="101">
        <f t="shared" si="35"/>
        <v>0</v>
      </c>
      <c r="Q199" s="101">
        <f t="shared" si="35"/>
        <v>0</v>
      </c>
      <c r="R199" s="101">
        <f t="shared" si="35"/>
        <v>0</v>
      </c>
      <c r="S199" s="101">
        <f t="shared" si="35"/>
        <v>0</v>
      </c>
      <c r="T199" s="101">
        <f t="shared" si="35"/>
        <v>0</v>
      </c>
      <c r="U199" s="101">
        <f t="shared" si="35"/>
        <v>0</v>
      </c>
      <c r="V199" s="101">
        <f t="shared" si="35"/>
        <v>0</v>
      </c>
      <c r="W199" s="101">
        <f t="shared" si="35"/>
        <v>0</v>
      </c>
      <c r="X199" s="101">
        <f t="shared" si="35"/>
        <v>0</v>
      </c>
      <c r="Y199" s="101">
        <f t="shared" si="35"/>
        <v>0</v>
      </c>
      <c r="Z199" s="101">
        <f t="shared" si="35"/>
        <v>0</v>
      </c>
      <c r="AA199" s="101">
        <f t="shared" si="35"/>
        <v>0</v>
      </c>
      <c r="AB199" s="22"/>
    </row>
    <row r="200" spans="1:28" s="23" customFormat="1" ht="10.199999999999999" x14ac:dyDescent="0.2">
      <c r="A200" s="22"/>
      <c r="B200" s="22"/>
      <c r="C200" s="22"/>
      <c r="D200" s="22"/>
      <c r="E200" s="22" t="str">
        <f>E190</f>
        <v>аренда земли - оплата</v>
      </c>
      <c r="F200" s="22"/>
      <c r="G200" s="22" t="str">
        <f>IF($E200="","",INDEX(KPI!$G:$G,SUMIFS(KPI!$B:$B,KPI!$E:$E,$E200)))</f>
        <v>тыс.руб.</v>
      </c>
      <c r="H200" s="100">
        <f>структура!$V$21</f>
        <v>10</v>
      </c>
      <c r="I200" s="31"/>
      <c r="J200" s="98" t="str">
        <f>структура!$X$21</f>
        <v>окт</v>
      </c>
      <c r="K200" s="99"/>
      <c r="L200" s="22"/>
      <c r="M200" s="58"/>
      <c r="N200" s="22"/>
      <c r="O200" s="22"/>
      <c r="P200" s="101">
        <f t="shared" si="35"/>
        <v>0</v>
      </c>
      <c r="Q200" s="101">
        <f t="shared" si="35"/>
        <v>0</v>
      </c>
      <c r="R200" s="101">
        <f t="shared" si="35"/>
        <v>0</v>
      </c>
      <c r="S200" s="101">
        <f t="shared" si="35"/>
        <v>0</v>
      </c>
      <c r="T200" s="101">
        <f t="shared" si="35"/>
        <v>0</v>
      </c>
      <c r="U200" s="101">
        <f t="shared" si="35"/>
        <v>0</v>
      </c>
      <c r="V200" s="101">
        <f t="shared" si="35"/>
        <v>0</v>
      </c>
      <c r="W200" s="101">
        <f t="shared" si="35"/>
        <v>0</v>
      </c>
      <c r="X200" s="101">
        <f t="shared" si="35"/>
        <v>0</v>
      </c>
      <c r="Y200" s="101">
        <f t="shared" si="35"/>
        <v>0</v>
      </c>
      <c r="Z200" s="101">
        <f t="shared" si="35"/>
        <v>0</v>
      </c>
      <c r="AA200" s="101">
        <f t="shared" si="35"/>
        <v>0</v>
      </c>
      <c r="AB200" s="22"/>
    </row>
    <row r="201" spans="1:28" s="23" customFormat="1" ht="10.199999999999999" x14ac:dyDescent="0.2">
      <c r="A201" s="22"/>
      <c r="B201" s="22"/>
      <c r="C201" s="22"/>
      <c r="D201" s="22"/>
      <c r="E201" s="22" t="str">
        <f>E190</f>
        <v>аренда земли - оплата</v>
      </c>
      <c r="F201" s="22"/>
      <c r="G201" s="22" t="str">
        <f>IF($E201="","",INDEX(KPI!$G:$G,SUMIFS(KPI!$B:$B,KPI!$E:$E,$E201)))</f>
        <v>тыс.руб.</v>
      </c>
      <c r="H201" s="100">
        <f>структура!$V$22</f>
        <v>11</v>
      </c>
      <c r="I201" s="31"/>
      <c r="J201" s="98" t="str">
        <f>структура!$X$22</f>
        <v>ноя</v>
      </c>
      <c r="K201" s="99"/>
      <c r="L201" s="22"/>
      <c r="M201" s="58"/>
      <c r="N201" s="22"/>
      <c r="O201" s="22"/>
      <c r="P201" s="101">
        <f t="shared" si="35"/>
        <v>0</v>
      </c>
      <c r="Q201" s="101">
        <f t="shared" si="35"/>
        <v>0</v>
      </c>
      <c r="R201" s="101">
        <f t="shared" si="35"/>
        <v>0</v>
      </c>
      <c r="S201" s="101">
        <f t="shared" si="35"/>
        <v>0</v>
      </c>
      <c r="T201" s="101">
        <f t="shared" si="35"/>
        <v>0</v>
      </c>
      <c r="U201" s="101">
        <f t="shared" si="35"/>
        <v>0</v>
      </c>
      <c r="V201" s="101">
        <f t="shared" si="35"/>
        <v>0</v>
      </c>
      <c r="W201" s="101">
        <f t="shared" si="35"/>
        <v>0</v>
      </c>
      <c r="X201" s="101">
        <f t="shared" si="35"/>
        <v>0</v>
      </c>
      <c r="Y201" s="101">
        <f t="shared" si="35"/>
        <v>0</v>
      </c>
      <c r="Z201" s="101">
        <f t="shared" si="35"/>
        <v>0</v>
      </c>
      <c r="AA201" s="101">
        <f t="shared" si="35"/>
        <v>0</v>
      </c>
      <c r="AB201" s="22"/>
    </row>
    <row r="202" spans="1:28" s="23" customFormat="1" ht="10.199999999999999" x14ac:dyDescent="0.2">
      <c r="A202" s="22"/>
      <c r="B202" s="22"/>
      <c r="C202" s="22"/>
      <c r="D202" s="22"/>
      <c r="E202" s="22" t="str">
        <f>E190</f>
        <v>аренда земли - оплата</v>
      </c>
      <c r="F202" s="22"/>
      <c r="G202" s="22" t="str">
        <f>IF($E202="","",INDEX(KPI!$G:$G,SUMIFS(KPI!$B:$B,KPI!$E:$E,$E202)))</f>
        <v>тыс.руб.</v>
      </c>
      <c r="H202" s="100">
        <f>структура!$V$23</f>
        <v>12</v>
      </c>
      <c r="I202" s="31"/>
      <c r="J202" s="98" t="str">
        <f>структура!$X$23</f>
        <v>дек</v>
      </c>
      <c r="K202" s="99"/>
      <c r="L202" s="22"/>
      <c r="M202" s="58"/>
      <c r="N202" s="22"/>
      <c r="O202" s="22"/>
      <c r="P202" s="101">
        <f t="shared" si="35"/>
        <v>0</v>
      </c>
      <c r="Q202" s="101">
        <f t="shared" si="35"/>
        <v>0</v>
      </c>
      <c r="R202" s="101">
        <f t="shared" si="35"/>
        <v>0</v>
      </c>
      <c r="S202" s="101">
        <f t="shared" si="35"/>
        <v>0</v>
      </c>
      <c r="T202" s="101">
        <f t="shared" si="35"/>
        <v>0</v>
      </c>
      <c r="U202" s="101">
        <f t="shared" si="35"/>
        <v>0</v>
      </c>
      <c r="V202" s="101">
        <f t="shared" si="35"/>
        <v>0</v>
      </c>
      <c r="W202" s="101">
        <f t="shared" si="35"/>
        <v>0</v>
      </c>
      <c r="X202" s="101">
        <f t="shared" si="35"/>
        <v>0</v>
      </c>
      <c r="Y202" s="101">
        <f t="shared" si="35"/>
        <v>0</v>
      </c>
      <c r="Z202" s="101">
        <f t="shared" si="35"/>
        <v>0</v>
      </c>
      <c r="AA202" s="101">
        <f t="shared" si="35"/>
        <v>0</v>
      </c>
      <c r="AB202" s="22"/>
    </row>
    <row r="203" spans="1:28" ht="3.9" customHeight="1" x14ac:dyDescent="0.25">
      <c r="A203" s="2"/>
      <c r="B203" s="2"/>
      <c r="C203" s="2"/>
      <c r="D203" s="2"/>
      <c r="E203" s="21"/>
      <c r="F203" s="2"/>
      <c r="G203" s="21"/>
      <c r="H203" s="2"/>
      <c r="I203" s="28"/>
      <c r="J203" s="21"/>
      <c r="K203" s="28"/>
      <c r="L203" s="2"/>
      <c r="M203" s="52"/>
      <c r="N203" s="2"/>
      <c r="O203" s="2"/>
      <c r="P203" s="36"/>
      <c r="Q203" s="36"/>
      <c r="R203" s="36"/>
      <c r="S203" s="36"/>
      <c r="T203" s="36"/>
      <c r="U203" s="36"/>
      <c r="V203" s="36"/>
      <c r="W203" s="36"/>
      <c r="X203" s="36"/>
      <c r="Y203" s="36"/>
      <c r="Z203" s="36"/>
      <c r="AA203" s="36"/>
      <c r="AB203" s="2"/>
    </row>
    <row r="204" spans="1:28" ht="8.1" customHeight="1" x14ac:dyDescent="0.25">
      <c r="A204" s="2"/>
      <c r="B204" s="2"/>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s="5" customFormat="1" x14ac:dyDescent="0.25">
      <c r="A205" s="3"/>
      <c r="B205" s="3"/>
      <c r="C205" s="3"/>
      <c r="D205" s="3"/>
      <c r="E205" s="3" t="str">
        <f>KPI!$E$49</f>
        <v>расход э/э в сутки - ЛЕТО</v>
      </c>
      <c r="F205" s="3"/>
      <c r="G205" s="3" t="str">
        <f>IF($E205="","",INDEX(KPI!$G:$G,SUMIFS(KPI!$B:$B,KPI!$E:$E,$E205)))</f>
        <v>кВт</v>
      </c>
      <c r="H205" s="3"/>
      <c r="I205" s="6"/>
      <c r="J205" s="204">
        <f>операции!J280</f>
        <v>0</v>
      </c>
      <c r="K205" s="28"/>
      <c r="L205" s="2"/>
      <c r="M205" s="52"/>
      <c r="N205" s="3"/>
      <c r="O205" s="2"/>
      <c r="P205" s="36"/>
      <c r="Q205" s="36"/>
      <c r="R205" s="36"/>
      <c r="S205" s="36"/>
      <c r="T205" s="36"/>
      <c r="U205" s="36"/>
      <c r="V205" s="36"/>
      <c r="W205" s="36"/>
      <c r="X205" s="36"/>
      <c r="Y205" s="36"/>
      <c r="Z205" s="36"/>
      <c r="AA205" s="36"/>
      <c r="AB205" s="2"/>
    </row>
    <row r="206" spans="1:28" s="5" customFormat="1" x14ac:dyDescent="0.25">
      <c r="A206" s="3"/>
      <c r="B206" s="3"/>
      <c r="C206" s="3"/>
      <c r="D206" s="3"/>
      <c r="E206" s="3" t="str">
        <f>KPI!$E$50</f>
        <v>стомость э/э за 1кВт</v>
      </c>
      <c r="F206" s="3"/>
      <c r="G206" s="3" t="str">
        <f>IF($E206="","",INDEX(KPI!$G:$G,SUMIFS(KPI!$B:$B,KPI!$E:$E,$E206)))</f>
        <v>руб.</v>
      </c>
      <c r="H206" s="3"/>
      <c r="I206" s="6"/>
      <c r="J206" s="204">
        <f>операции!J281</f>
        <v>0</v>
      </c>
      <c r="K206" s="28"/>
      <c r="L206" s="2"/>
      <c r="M206" s="52"/>
      <c r="N206" s="3"/>
      <c r="O206" s="2"/>
      <c r="P206" s="36"/>
      <c r="Q206" s="36"/>
      <c r="R206" s="36"/>
      <c r="S206" s="36"/>
      <c r="T206" s="36"/>
      <c r="U206" s="36"/>
      <c r="V206" s="36"/>
      <c r="W206" s="36"/>
      <c r="X206" s="36"/>
      <c r="Y206" s="36"/>
      <c r="Z206" s="36"/>
      <c r="AA206" s="36"/>
      <c r="AB206" s="2"/>
    </row>
    <row r="207" spans="1:28" s="5" customFormat="1" x14ac:dyDescent="0.25">
      <c r="A207" s="3"/>
      <c r="B207" s="3"/>
      <c r="C207" s="3"/>
      <c r="D207" s="3"/>
      <c r="E207" s="3" t="str">
        <f>KPI!$E$48</f>
        <v>коммунальные расходы (э/э) в сутки - ЛЕТО</v>
      </c>
      <c r="F207" s="3"/>
      <c r="G207" s="3" t="str">
        <f>IF($E207="","",INDEX(KPI!$G:$G,SUMIFS(KPI!$B:$B,KPI!$E:$E,$E207)))</f>
        <v>тыс.руб.</v>
      </c>
      <c r="H207" s="3"/>
      <c r="I207" s="6"/>
      <c r="J207" s="114">
        <f>J205*J206/1000</f>
        <v>0</v>
      </c>
      <c r="K207" s="28"/>
      <c r="L207" s="2"/>
      <c r="M207" s="52"/>
      <c r="N207" s="3"/>
      <c r="O207" s="2"/>
      <c r="P207" s="36"/>
      <c r="Q207" s="36"/>
      <c r="R207" s="36"/>
      <c r="S207" s="36"/>
      <c r="T207" s="36"/>
      <c r="U207" s="36"/>
      <c r="V207" s="36"/>
      <c r="W207" s="36"/>
      <c r="X207" s="36"/>
      <c r="Y207" s="36"/>
      <c r="Z207" s="36"/>
      <c r="AA207" s="36"/>
      <c r="AB207" s="2"/>
    </row>
    <row r="208" spans="1:28" ht="3.9" customHeight="1" x14ac:dyDescent="0.25">
      <c r="A208" s="2"/>
      <c r="B208" s="2"/>
      <c r="C208" s="2"/>
      <c r="D208" s="2"/>
      <c r="E208" s="110"/>
      <c r="F208" s="2"/>
      <c r="G208" s="2"/>
      <c r="H208" s="2"/>
      <c r="I208" s="28"/>
      <c r="J208" s="2"/>
      <c r="K208" s="28"/>
      <c r="L208" s="2"/>
      <c r="M208" s="52"/>
      <c r="N208" s="2"/>
      <c r="O208" s="2"/>
      <c r="P208" s="36"/>
      <c r="Q208" s="36"/>
      <c r="R208" s="36"/>
      <c r="S208" s="36"/>
      <c r="T208" s="36"/>
      <c r="U208" s="36"/>
      <c r="V208" s="36"/>
      <c r="W208" s="36"/>
      <c r="X208" s="36"/>
      <c r="Y208" s="36"/>
      <c r="Z208" s="36"/>
      <c r="AA208" s="36"/>
      <c r="AB208" s="2"/>
    </row>
    <row r="209" spans="1:28" ht="8.1" customHeight="1" x14ac:dyDescent="0.25">
      <c r="A209" s="2"/>
      <c r="B209" s="2"/>
      <c r="C209" s="2"/>
      <c r="D209" s="2"/>
      <c r="E209" s="2"/>
      <c r="F209" s="2"/>
      <c r="G209" s="2"/>
      <c r="H209" s="2"/>
      <c r="I209" s="28"/>
      <c r="J209" s="2"/>
      <c r="K209" s="28"/>
      <c r="L209" s="2"/>
      <c r="M209" s="52"/>
      <c r="N209" s="2"/>
      <c r="O209" s="2"/>
      <c r="P209" s="36"/>
      <c r="Q209" s="36"/>
      <c r="R209" s="36"/>
      <c r="S209" s="36"/>
      <c r="T209" s="36"/>
      <c r="U209" s="36"/>
      <c r="V209" s="36"/>
      <c r="W209" s="36"/>
      <c r="X209" s="36"/>
      <c r="Y209" s="36"/>
      <c r="Z209" s="36"/>
      <c r="AA209" s="36"/>
      <c r="AB209" s="2"/>
    </row>
    <row r="210" spans="1:28" x14ac:dyDescent="0.25">
      <c r="A210" s="2"/>
      <c r="B210" s="2"/>
      <c r="C210" s="2"/>
      <c r="D210" s="2"/>
      <c r="E210" s="3" t="str">
        <f>KPI!$E$51</f>
        <v>сезонный коэффициент по коммуналке</v>
      </c>
      <c r="F210" s="3"/>
      <c r="G210" s="3" t="str">
        <f>IF($E210="","",INDEX(KPI!$G:$G,SUMIFS(KPI!$B:$B,KPI!$E:$E,$E210)))</f>
        <v>%</v>
      </c>
      <c r="H210" s="3"/>
      <c r="I210" s="28"/>
      <c r="J210" s="44"/>
      <c r="K210" s="28"/>
      <c r="L210" s="3"/>
      <c r="M210" s="55"/>
      <c r="N210" s="2"/>
      <c r="O210" s="2"/>
      <c r="P210" s="36"/>
      <c r="Q210" s="36"/>
      <c r="R210" s="36"/>
      <c r="S210" s="36"/>
      <c r="T210" s="36"/>
      <c r="U210" s="36"/>
      <c r="V210" s="36"/>
      <c r="W210" s="36"/>
      <c r="X210" s="36"/>
      <c r="Y210" s="36"/>
      <c r="Z210" s="36"/>
      <c r="AA210" s="36"/>
      <c r="AB210" s="2"/>
    </row>
    <row r="211" spans="1:28" s="23" customFormat="1" x14ac:dyDescent="0.25">
      <c r="A211" s="22"/>
      <c r="B211" s="22"/>
      <c r="C211" s="22"/>
      <c r="D211" s="22"/>
      <c r="E211" s="22" t="str">
        <f>E210</f>
        <v>сезонный коэффициент по коммуналке</v>
      </c>
      <c r="F211" s="22"/>
      <c r="G211" s="22" t="str">
        <f>IF($E211="","",INDEX(KPI!$G:$G,SUMIFS(KPI!$B:$B,KPI!$E:$E,$E211)))</f>
        <v>%</v>
      </c>
      <c r="H211" s="100">
        <f>структура!$V$12</f>
        <v>1</v>
      </c>
      <c r="I211" s="31"/>
      <c r="J211" s="98" t="str">
        <f>структура!$X$12</f>
        <v>янв</v>
      </c>
      <c r="K211" s="99"/>
      <c r="L211" s="31"/>
      <c r="M211" s="229">
        <f>операции!M286</f>
        <v>0</v>
      </c>
      <c r="N211" s="22"/>
      <c r="O211" s="22"/>
      <c r="P211" s="100"/>
      <c r="Q211" s="100"/>
      <c r="R211" s="100"/>
      <c r="S211" s="100"/>
      <c r="T211" s="100"/>
      <c r="U211" s="100"/>
      <c r="V211" s="100"/>
      <c r="W211" s="100"/>
      <c r="X211" s="100"/>
      <c r="Y211" s="100"/>
      <c r="Z211" s="100"/>
      <c r="AA211" s="100"/>
      <c r="AB211" s="22"/>
    </row>
    <row r="212" spans="1:28" s="23" customFormat="1" x14ac:dyDescent="0.25">
      <c r="A212" s="22"/>
      <c r="B212" s="22"/>
      <c r="C212" s="22"/>
      <c r="D212" s="22"/>
      <c r="E212" s="22" t="str">
        <f>E210</f>
        <v>сезонный коэффициент по коммуналке</v>
      </c>
      <c r="F212" s="22"/>
      <c r="G212" s="22" t="str">
        <f>IF($E212="","",INDEX(KPI!$G:$G,SUMIFS(KPI!$B:$B,KPI!$E:$E,$E212)))</f>
        <v>%</v>
      </c>
      <c r="H212" s="100">
        <f>структура!$V$13</f>
        <v>2</v>
      </c>
      <c r="I212" s="31"/>
      <c r="J212" s="98" t="str">
        <f>структура!$X$13</f>
        <v>фев</v>
      </c>
      <c r="K212" s="99"/>
      <c r="L212" s="31"/>
      <c r="M212" s="229">
        <f>операции!M287</f>
        <v>0</v>
      </c>
      <c r="N212" s="22"/>
      <c r="O212" s="22"/>
      <c r="P212" s="100"/>
      <c r="Q212" s="100"/>
      <c r="R212" s="100"/>
      <c r="S212" s="100"/>
      <c r="T212" s="100"/>
      <c r="U212" s="100"/>
      <c r="V212" s="100"/>
      <c r="W212" s="100"/>
      <c r="X212" s="100"/>
      <c r="Y212" s="100"/>
      <c r="Z212" s="100"/>
      <c r="AA212" s="100"/>
      <c r="AB212" s="22"/>
    </row>
    <row r="213" spans="1:28" s="23" customFormat="1" x14ac:dyDescent="0.25">
      <c r="A213" s="22"/>
      <c r="B213" s="22"/>
      <c r="C213" s="22"/>
      <c r="D213" s="22"/>
      <c r="E213" s="22" t="str">
        <f>E210</f>
        <v>сезонный коэффициент по коммуналке</v>
      </c>
      <c r="F213" s="22"/>
      <c r="G213" s="22" t="str">
        <f>IF($E213="","",INDEX(KPI!$G:$G,SUMIFS(KPI!$B:$B,KPI!$E:$E,$E213)))</f>
        <v>%</v>
      </c>
      <c r="H213" s="100">
        <f>структура!$V$14</f>
        <v>3</v>
      </c>
      <c r="I213" s="31"/>
      <c r="J213" s="98" t="str">
        <f>структура!$X$14</f>
        <v>мар</v>
      </c>
      <c r="K213" s="99"/>
      <c r="L213" s="31"/>
      <c r="M213" s="229">
        <f>операции!M288</f>
        <v>0</v>
      </c>
      <c r="N213" s="22"/>
      <c r="O213" s="22"/>
      <c r="P213" s="100"/>
      <c r="Q213" s="100"/>
      <c r="R213" s="100"/>
      <c r="S213" s="100"/>
      <c r="T213" s="100"/>
      <c r="U213" s="100"/>
      <c r="V213" s="100"/>
      <c r="W213" s="100"/>
      <c r="X213" s="100"/>
      <c r="Y213" s="100"/>
      <c r="Z213" s="100"/>
      <c r="AA213" s="100"/>
      <c r="AB213" s="22"/>
    </row>
    <row r="214" spans="1:28" s="23" customFormat="1" x14ac:dyDescent="0.25">
      <c r="A214" s="22"/>
      <c r="B214" s="22"/>
      <c r="C214" s="22"/>
      <c r="D214" s="22"/>
      <c r="E214" s="22" t="str">
        <f>E210</f>
        <v>сезонный коэффициент по коммуналке</v>
      </c>
      <c r="F214" s="22"/>
      <c r="G214" s="22" t="str">
        <f>IF($E214="","",INDEX(KPI!$G:$G,SUMIFS(KPI!$B:$B,KPI!$E:$E,$E214)))</f>
        <v>%</v>
      </c>
      <c r="H214" s="100">
        <f>структура!$V$15</f>
        <v>4</v>
      </c>
      <c r="I214" s="31"/>
      <c r="J214" s="98" t="str">
        <f>структура!$X$15</f>
        <v>апр</v>
      </c>
      <c r="K214" s="99"/>
      <c r="L214" s="31"/>
      <c r="M214" s="229">
        <f>операции!M289</f>
        <v>0</v>
      </c>
      <c r="N214" s="22"/>
      <c r="O214" s="22"/>
      <c r="P214" s="100"/>
      <c r="Q214" s="100"/>
      <c r="R214" s="100"/>
      <c r="S214" s="100"/>
      <c r="T214" s="100"/>
      <c r="U214" s="100"/>
      <c r="V214" s="100"/>
      <c r="W214" s="100"/>
      <c r="X214" s="100"/>
      <c r="Y214" s="100"/>
      <c r="Z214" s="100"/>
      <c r="AA214" s="100"/>
      <c r="AB214" s="22"/>
    </row>
    <row r="215" spans="1:28" s="23" customFormat="1" x14ac:dyDescent="0.25">
      <c r="A215" s="22"/>
      <c r="B215" s="22"/>
      <c r="C215" s="22"/>
      <c r="D215" s="22"/>
      <c r="E215" s="22" t="str">
        <f>E210</f>
        <v>сезонный коэффициент по коммуналке</v>
      </c>
      <c r="F215" s="22"/>
      <c r="G215" s="22" t="str">
        <f>IF($E215="","",INDEX(KPI!$G:$G,SUMIFS(KPI!$B:$B,KPI!$E:$E,$E215)))</f>
        <v>%</v>
      </c>
      <c r="H215" s="100">
        <f>структура!$V$16</f>
        <v>5</v>
      </c>
      <c r="I215" s="31"/>
      <c r="J215" s="98" t="str">
        <f>структура!$X$16</f>
        <v>май</v>
      </c>
      <c r="K215" s="99"/>
      <c r="L215" s="31"/>
      <c r="M215" s="229">
        <f>операции!M290</f>
        <v>0</v>
      </c>
      <c r="N215" s="22"/>
      <c r="O215" s="22"/>
      <c r="P215" s="100"/>
      <c r="Q215" s="100"/>
      <c r="R215" s="100"/>
      <c r="S215" s="100"/>
      <c r="T215" s="100"/>
      <c r="U215" s="100"/>
      <c r="V215" s="100"/>
      <c r="W215" s="100"/>
      <c r="X215" s="100"/>
      <c r="Y215" s="100"/>
      <c r="Z215" s="100"/>
      <c r="AA215" s="100"/>
      <c r="AB215" s="22"/>
    </row>
    <row r="216" spans="1:28" s="23" customFormat="1" x14ac:dyDescent="0.25">
      <c r="A216" s="22"/>
      <c r="B216" s="22"/>
      <c r="C216" s="22"/>
      <c r="D216" s="22"/>
      <c r="E216" s="22" t="str">
        <f>E210</f>
        <v>сезонный коэффициент по коммуналке</v>
      </c>
      <c r="F216" s="22"/>
      <c r="G216" s="22" t="str">
        <f>IF($E216="","",INDEX(KPI!$G:$G,SUMIFS(KPI!$B:$B,KPI!$E:$E,$E216)))</f>
        <v>%</v>
      </c>
      <c r="H216" s="100">
        <f>структура!$V$17</f>
        <v>6</v>
      </c>
      <c r="I216" s="31"/>
      <c r="J216" s="98" t="str">
        <f>структура!$X$17</f>
        <v>июн</v>
      </c>
      <c r="K216" s="99"/>
      <c r="L216" s="31"/>
      <c r="M216" s="229">
        <f>операции!M291</f>
        <v>0</v>
      </c>
      <c r="N216" s="22"/>
      <c r="O216" s="22"/>
      <c r="P216" s="100"/>
      <c r="Q216" s="100"/>
      <c r="R216" s="100"/>
      <c r="S216" s="100"/>
      <c r="T216" s="100"/>
      <c r="U216" s="100"/>
      <c r="V216" s="100"/>
      <c r="W216" s="100"/>
      <c r="X216" s="100"/>
      <c r="Y216" s="100"/>
      <c r="Z216" s="100"/>
      <c r="AA216" s="100"/>
      <c r="AB216" s="22"/>
    </row>
    <row r="217" spans="1:28" s="23" customFormat="1" x14ac:dyDescent="0.25">
      <c r="A217" s="22"/>
      <c r="B217" s="22"/>
      <c r="C217" s="22"/>
      <c r="D217" s="22"/>
      <c r="E217" s="22" t="str">
        <f>E210</f>
        <v>сезонный коэффициент по коммуналке</v>
      </c>
      <c r="F217" s="22"/>
      <c r="G217" s="22" t="str">
        <f>IF($E217="","",INDEX(KPI!$G:$G,SUMIFS(KPI!$B:$B,KPI!$E:$E,$E217)))</f>
        <v>%</v>
      </c>
      <c r="H217" s="100">
        <f>структура!$V$18</f>
        <v>7</v>
      </c>
      <c r="I217" s="31"/>
      <c r="J217" s="98" t="str">
        <f>структура!$X$18</f>
        <v>июл</v>
      </c>
      <c r="K217" s="99"/>
      <c r="L217" s="31"/>
      <c r="M217" s="229">
        <f>операции!M292</f>
        <v>0</v>
      </c>
      <c r="N217" s="22"/>
      <c r="O217" s="22"/>
      <c r="P217" s="100"/>
      <c r="Q217" s="100"/>
      <c r="R217" s="100"/>
      <c r="S217" s="100"/>
      <c r="T217" s="100"/>
      <c r="U217" s="100"/>
      <c r="V217" s="100"/>
      <c r="W217" s="100"/>
      <c r="X217" s="100"/>
      <c r="Y217" s="100"/>
      <c r="Z217" s="100"/>
      <c r="AA217" s="100"/>
      <c r="AB217" s="22"/>
    </row>
    <row r="218" spans="1:28" s="23" customFormat="1" x14ac:dyDescent="0.25">
      <c r="A218" s="22"/>
      <c r="B218" s="22"/>
      <c r="C218" s="22"/>
      <c r="D218" s="22"/>
      <c r="E218" s="22" t="str">
        <f>E210</f>
        <v>сезонный коэффициент по коммуналке</v>
      </c>
      <c r="F218" s="22"/>
      <c r="G218" s="22" t="str">
        <f>IF($E218="","",INDEX(KPI!$G:$G,SUMIFS(KPI!$B:$B,KPI!$E:$E,$E218)))</f>
        <v>%</v>
      </c>
      <c r="H218" s="100">
        <f>структура!$V$19</f>
        <v>8</v>
      </c>
      <c r="I218" s="31"/>
      <c r="J218" s="98" t="str">
        <f>структура!$X$19</f>
        <v>авг</v>
      </c>
      <c r="K218" s="99"/>
      <c r="L218" s="31"/>
      <c r="M218" s="229">
        <f>операции!M293</f>
        <v>0</v>
      </c>
      <c r="N218" s="22"/>
      <c r="O218" s="22"/>
      <c r="P218" s="100"/>
      <c r="Q218" s="100"/>
      <c r="R218" s="100"/>
      <c r="S218" s="100"/>
      <c r="T218" s="100"/>
      <c r="U218" s="100"/>
      <c r="V218" s="100"/>
      <c r="W218" s="100"/>
      <c r="X218" s="100"/>
      <c r="Y218" s="100"/>
      <c r="Z218" s="100"/>
      <c r="AA218" s="100"/>
      <c r="AB218" s="22"/>
    </row>
    <row r="219" spans="1:28" s="23" customFormat="1" x14ac:dyDescent="0.25">
      <c r="A219" s="22"/>
      <c r="B219" s="22"/>
      <c r="C219" s="22"/>
      <c r="D219" s="22"/>
      <c r="E219" s="22" t="str">
        <f>E210</f>
        <v>сезонный коэффициент по коммуналке</v>
      </c>
      <c r="F219" s="22"/>
      <c r="G219" s="22" t="str">
        <f>IF($E219="","",INDEX(KPI!$G:$G,SUMIFS(KPI!$B:$B,KPI!$E:$E,$E219)))</f>
        <v>%</v>
      </c>
      <c r="H219" s="100">
        <f>структура!$V$20</f>
        <v>9</v>
      </c>
      <c r="I219" s="31"/>
      <c r="J219" s="98" t="str">
        <f>структура!$X$20</f>
        <v>сен</v>
      </c>
      <c r="K219" s="99"/>
      <c r="L219" s="31"/>
      <c r="M219" s="229">
        <f>операции!M294</f>
        <v>0</v>
      </c>
      <c r="N219" s="22"/>
      <c r="O219" s="22"/>
      <c r="P219" s="100"/>
      <c r="Q219" s="100"/>
      <c r="R219" s="100"/>
      <c r="S219" s="100"/>
      <c r="T219" s="100"/>
      <c r="U219" s="100"/>
      <c r="V219" s="100"/>
      <c r="W219" s="100"/>
      <c r="X219" s="100"/>
      <c r="Y219" s="100"/>
      <c r="Z219" s="100"/>
      <c r="AA219" s="100"/>
      <c r="AB219" s="22"/>
    </row>
    <row r="220" spans="1:28" s="23" customFormat="1" x14ac:dyDescent="0.25">
      <c r="A220" s="22"/>
      <c r="B220" s="22"/>
      <c r="C220" s="22"/>
      <c r="D220" s="22"/>
      <c r="E220" s="22" t="str">
        <f>E210</f>
        <v>сезонный коэффициент по коммуналке</v>
      </c>
      <c r="F220" s="22"/>
      <c r="G220" s="22" t="str">
        <f>IF($E220="","",INDEX(KPI!$G:$G,SUMIFS(KPI!$B:$B,KPI!$E:$E,$E220)))</f>
        <v>%</v>
      </c>
      <c r="H220" s="100">
        <f>структура!$V$21</f>
        <v>10</v>
      </c>
      <c r="I220" s="31"/>
      <c r="J220" s="98" t="str">
        <f>структура!$X$21</f>
        <v>окт</v>
      </c>
      <c r="K220" s="99"/>
      <c r="L220" s="31"/>
      <c r="M220" s="229">
        <f>операции!M295</f>
        <v>0</v>
      </c>
      <c r="N220" s="22"/>
      <c r="O220" s="22"/>
      <c r="P220" s="100"/>
      <c r="Q220" s="100"/>
      <c r="R220" s="100"/>
      <c r="S220" s="100"/>
      <c r="T220" s="100"/>
      <c r="U220" s="100"/>
      <c r="V220" s="100"/>
      <c r="W220" s="100"/>
      <c r="X220" s="100"/>
      <c r="Y220" s="100"/>
      <c r="Z220" s="100"/>
      <c r="AA220" s="100"/>
      <c r="AB220" s="22"/>
    </row>
    <row r="221" spans="1:28" s="23" customFormat="1" x14ac:dyDescent="0.25">
      <c r="A221" s="22"/>
      <c r="B221" s="22"/>
      <c r="C221" s="22"/>
      <c r="D221" s="22"/>
      <c r="E221" s="22" t="str">
        <f>E210</f>
        <v>сезонный коэффициент по коммуналке</v>
      </c>
      <c r="F221" s="22"/>
      <c r="G221" s="22" t="str">
        <f>IF($E221="","",INDEX(KPI!$G:$G,SUMIFS(KPI!$B:$B,KPI!$E:$E,$E221)))</f>
        <v>%</v>
      </c>
      <c r="H221" s="100">
        <f>структура!$V$22</f>
        <v>11</v>
      </c>
      <c r="I221" s="31"/>
      <c r="J221" s="98" t="str">
        <f>структура!$X$22</f>
        <v>ноя</v>
      </c>
      <c r="K221" s="99"/>
      <c r="L221" s="31"/>
      <c r="M221" s="229">
        <f>операции!M296</f>
        <v>0</v>
      </c>
      <c r="N221" s="22"/>
      <c r="O221" s="22"/>
      <c r="P221" s="100"/>
      <c r="Q221" s="100"/>
      <c r="R221" s="100"/>
      <c r="S221" s="100"/>
      <c r="T221" s="100"/>
      <c r="U221" s="100"/>
      <c r="V221" s="100"/>
      <c r="W221" s="100"/>
      <c r="X221" s="100"/>
      <c r="Y221" s="100"/>
      <c r="Z221" s="100"/>
      <c r="AA221" s="100"/>
      <c r="AB221" s="22"/>
    </row>
    <row r="222" spans="1:28" s="23" customFormat="1" x14ac:dyDescent="0.25">
      <c r="A222" s="22"/>
      <c r="B222" s="22"/>
      <c r="C222" s="22"/>
      <c r="D222" s="22"/>
      <c r="E222" s="22" t="str">
        <f>E210</f>
        <v>сезонный коэффициент по коммуналке</v>
      </c>
      <c r="F222" s="22"/>
      <c r="G222" s="22" t="str">
        <f>IF($E222="","",INDEX(KPI!$G:$G,SUMIFS(KPI!$B:$B,KPI!$E:$E,$E222)))</f>
        <v>%</v>
      </c>
      <c r="H222" s="100">
        <f>структура!$V$23</f>
        <v>12</v>
      </c>
      <c r="I222" s="31"/>
      <c r="J222" s="98" t="str">
        <f>структура!$X$23</f>
        <v>дек</v>
      </c>
      <c r="K222" s="99"/>
      <c r="L222" s="31"/>
      <c r="M222" s="229">
        <f>операции!M297</f>
        <v>0</v>
      </c>
      <c r="N222" s="22"/>
      <c r="O222" s="22"/>
      <c r="P222" s="100"/>
      <c r="Q222" s="100"/>
      <c r="R222" s="100"/>
      <c r="S222" s="100"/>
      <c r="T222" s="100"/>
      <c r="U222" s="100"/>
      <c r="V222" s="100"/>
      <c r="W222" s="100"/>
      <c r="X222" s="100"/>
      <c r="Y222" s="100"/>
      <c r="Z222" s="100"/>
      <c r="AA222" s="100"/>
      <c r="AB222" s="22"/>
    </row>
    <row r="223" spans="1:28" ht="3.9" customHeight="1" x14ac:dyDescent="0.25">
      <c r="A223" s="2"/>
      <c r="B223" s="2"/>
      <c r="C223" s="2"/>
      <c r="D223" s="2"/>
      <c r="E223" s="21"/>
      <c r="F223" s="2"/>
      <c r="G223" s="21"/>
      <c r="H223" s="2"/>
      <c r="I223" s="28"/>
      <c r="J223" s="21"/>
      <c r="K223" s="28"/>
      <c r="L223" s="2"/>
      <c r="M223" s="52"/>
      <c r="N223" s="2"/>
      <c r="O223" s="2"/>
      <c r="P223" s="36"/>
      <c r="Q223" s="36"/>
      <c r="R223" s="36"/>
      <c r="S223" s="36"/>
      <c r="T223" s="36"/>
      <c r="U223" s="36"/>
      <c r="V223" s="36"/>
      <c r="W223" s="36"/>
      <c r="X223" s="36"/>
      <c r="Y223" s="36"/>
      <c r="Z223" s="36"/>
      <c r="AA223" s="36"/>
      <c r="AB223" s="2"/>
    </row>
    <row r="224" spans="1:28" ht="8.1" customHeight="1" x14ac:dyDescent="0.25">
      <c r="A224" s="2"/>
      <c r="B224" s="2"/>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s="5" customFormat="1" x14ac:dyDescent="0.25">
      <c r="A225" s="3"/>
      <c r="B225" s="3"/>
      <c r="C225" s="3"/>
      <c r="D225" s="111"/>
      <c r="E225" s="3" t="str">
        <f>KPI!$E$52</f>
        <v>коммунальные расходы - начисление</v>
      </c>
      <c r="F225" s="3"/>
      <c r="G225" s="3" t="str">
        <f>IF($E225="","",INDEX(KPI!$G:$G,SUMIFS(KPI!$B:$B,KPI!$E:$E,$E225)))</f>
        <v>тыс.руб.</v>
      </c>
      <c r="H225" s="103"/>
      <c r="I225" s="28"/>
      <c r="J225" s="44"/>
      <c r="K225" s="28"/>
      <c r="L225" s="3"/>
      <c r="M225" s="55">
        <f>SUM($O225:$AB225)</f>
        <v>0</v>
      </c>
      <c r="N225" s="3"/>
      <c r="O225" s="3"/>
      <c r="P225" s="46">
        <f>IF(P$1="",0,IF(P$1=0,SUMIFS(P226:P237,H226:H237,"&gt;="&amp;MONTH($J$13)),SUM(P226:P237)))</f>
        <v>0</v>
      </c>
      <c r="Q225" s="46">
        <f t="shared" ref="Q225" si="36">IF(Q$1="",0,SUM(Q226:Q237))</f>
        <v>0</v>
      </c>
      <c r="R225" s="46">
        <f t="shared" ref="R225:AA225" si="37">IF(R$1="",0,SUM(R226:R237))</f>
        <v>0</v>
      </c>
      <c r="S225" s="46">
        <f t="shared" si="37"/>
        <v>0</v>
      </c>
      <c r="T225" s="46">
        <f t="shared" si="37"/>
        <v>0</v>
      </c>
      <c r="U225" s="46">
        <f t="shared" si="37"/>
        <v>0</v>
      </c>
      <c r="V225" s="46">
        <f t="shared" si="37"/>
        <v>0</v>
      </c>
      <c r="W225" s="46">
        <f t="shared" si="37"/>
        <v>0</v>
      </c>
      <c r="X225" s="46">
        <f t="shared" si="37"/>
        <v>0</v>
      </c>
      <c r="Y225" s="46">
        <f t="shared" si="37"/>
        <v>0</v>
      </c>
      <c r="Z225" s="46">
        <f t="shared" si="37"/>
        <v>0</v>
      </c>
      <c r="AA225" s="46">
        <f t="shared" si="37"/>
        <v>0</v>
      </c>
      <c r="AB225" s="3"/>
    </row>
    <row r="226" spans="1:28" s="23" customFormat="1" ht="10.199999999999999" x14ac:dyDescent="0.2">
      <c r="A226" s="22"/>
      <c r="B226" s="22"/>
      <c r="C226" s="22"/>
      <c r="D226" s="22"/>
      <c r="E226" s="22" t="str">
        <f>E225</f>
        <v>коммунальные расходы - начисление</v>
      </c>
      <c r="F226" s="22"/>
      <c r="G226" s="22" t="str">
        <f>IF($E226="","",INDEX(KPI!$G:$G,SUMIFS(KPI!$B:$B,KPI!$E:$E,$E226)))</f>
        <v>тыс.руб.</v>
      </c>
      <c r="H226" s="100">
        <f>структура!$V$12</f>
        <v>1</v>
      </c>
      <c r="I226" s="31"/>
      <c r="J226" s="98" t="str">
        <f>структура!$X$12</f>
        <v>янв</v>
      </c>
      <c r="K226" s="99"/>
      <c r="L226" s="22"/>
      <c r="M226" s="58"/>
      <c r="N226" s="22"/>
      <c r="O226" s="22"/>
      <c r="P226" s="101">
        <f t="shared" ref="P226:AA226" si="38">IF(P$1="",0,$J$207*$M211*DAY(EOMONTH(P$8,$H226-MONTH(P$8))))</f>
        <v>0</v>
      </c>
      <c r="Q226" s="101">
        <f t="shared" si="38"/>
        <v>0</v>
      </c>
      <c r="R226" s="101">
        <f t="shared" si="38"/>
        <v>0</v>
      </c>
      <c r="S226" s="101">
        <f t="shared" si="38"/>
        <v>0</v>
      </c>
      <c r="T226" s="101">
        <f t="shared" si="38"/>
        <v>0</v>
      </c>
      <c r="U226" s="101">
        <f t="shared" si="38"/>
        <v>0</v>
      </c>
      <c r="V226" s="101">
        <f t="shared" si="38"/>
        <v>0</v>
      </c>
      <c r="W226" s="101">
        <f t="shared" si="38"/>
        <v>0</v>
      </c>
      <c r="X226" s="101">
        <f t="shared" si="38"/>
        <v>0</v>
      </c>
      <c r="Y226" s="101">
        <f t="shared" si="38"/>
        <v>0</v>
      </c>
      <c r="Z226" s="101">
        <f t="shared" si="38"/>
        <v>0</v>
      </c>
      <c r="AA226" s="101">
        <f t="shared" si="38"/>
        <v>0</v>
      </c>
      <c r="AB226" s="22"/>
    </row>
    <row r="227" spans="1:28" s="23" customFormat="1" ht="10.199999999999999" x14ac:dyDescent="0.2">
      <c r="A227" s="22"/>
      <c r="B227" s="22"/>
      <c r="C227" s="22"/>
      <c r="D227" s="22"/>
      <c r="E227" s="22" t="str">
        <f>E225</f>
        <v>коммунальные расходы - начисление</v>
      </c>
      <c r="F227" s="22"/>
      <c r="G227" s="22" t="str">
        <f>IF($E227="","",INDEX(KPI!$G:$G,SUMIFS(KPI!$B:$B,KPI!$E:$E,$E227)))</f>
        <v>тыс.руб.</v>
      </c>
      <c r="H227" s="100">
        <f>структура!$V$13</f>
        <v>2</v>
      </c>
      <c r="I227" s="31"/>
      <c r="J227" s="98" t="str">
        <f>структура!$X$13</f>
        <v>фев</v>
      </c>
      <c r="K227" s="99"/>
      <c r="L227" s="22"/>
      <c r="M227" s="58"/>
      <c r="N227" s="22"/>
      <c r="O227" s="22"/>
      <c r="P227" s="101">
        <f t="shared" ref="P227:AA227" si="39">IF(P$1="",0,$J$207*$M212*DAY(EOMONTH(P$8,$H227-MONTH(P$8))))</f>
        <v>0</v>
      </c>
      <c r="Q227" s="101">
        <f t="shared" si="39"/>
        <v>0</v>
      </c>
      <c r="R227" s="101">
        <f t="shared" si="39"/>
        <v>0</v>
      </c>
      <c r="S227" s="101">
        <f t="shared" si="39"/>
        <v>0</v>
      </c>
      <c r="T227" s="101">
        <f t="shared" si="39"/>
        <v>0</v>
      </c>
      <c r="U227" s="101">
        <f t="shared" si="39"/>
        <v>0</v>
      </c>
      <c r="V227" s="101">
        <f t="shared" si="39"/>
        <v>0</v>
      </c>
      <c r="W227" s="101">
        <f t="shared" si="39"/>
        <v>0</v>
      </c>
      <c r="X227" s="101">
        <f t="shared" si="39"/>
        <v>0</v>
      </c>
      <c r="Y227" s="101">
        <f t="shared" si="39"/>
        <v>0</v>
      </c>
      <c r="Z227" s="101">
        <f t="shared" si="39"/>
        <v>0</v>
      </c>
      <c r="AA227" s="101">
        <f t="shared" si="39"/>
        <v>0</v>
      </c>
      <c r="AB227" s="22"/>
    </row>
    <row r="228" spans="1:28" s="23" customFormat="1" ht="10.199999999999999" x14ac:dyDescent="0.2">
      <c r="A228" s="22"/>
      <c r="B228" s="22"/>
      <c r="C228" s="22"/>
      <c r="D228" s="22"/>
      <c r="E228" s="22" t="str">
        <f>E225</f>
        <v>коммунальные расходы - начисление</v>
      </c>
      <c r="F228" s="22"/>
      <c r="G228" s="22" t="str">
        <f>IF($E228="","",INDEX(KPI!$G:$G,SUMIFS(KPI!$B:$B,KPI!$E:$E,$E228)))</f>
        <v>тыс.руб.</v>
      </c>
      <c r="H228" s="100">
        <f>структура!$V$14</f>
        <v>3</v>
      </c>
      <c r="I228" s="31"/>
      <c r="J228" s="98" t="str">
        <f>структура!$X$14</f>
        <v>мар</v>
      </c>
      <c r="K228" s="99"/>
      <c r="L228" s="22"/>
      <c r="M228" s="58"/>
      <c r="N228" s="22"/>
      <c r="O228" s="22"/>
      <c r="P228" s="101">
        <f t="shared" ref="P228:AA228" si="40">IF(P$1="",0,$J$207*$M213*DAY(EOMONTH(P$8,$H228-MONTH(P$8))))</f>
        <v>0</v>
      </c>
      <c r="Q228" s="101">
        <f t="shared" si="40"/>
        <v>0</v>
      </c>
      <c r="R228" s="101">
        <f t="shared" si="40"/>
        <v>0</v>
      </c>
      <c r="S228" s="101">
        <f t="shared" si="40"/>
        <v>0</v>
      </c>
      <c r="T228" s="101">
        <f t="shared" si="40"/>
        <v>0</v>
      </c>
      <c r="U228" s="101">
        <f t="shared" si="40"/>
        <v>0</v>
      </c>
      <c r="V228" s="101">
        <f t="shared" si="40"/>
        <v>0</v>
      </c>
      <c r="W228" s="101">
        <f t="shared" si="40"/>
        <v>0</v>
      </c>
      <c r="X228" s="101">
        <f t="shared" si="40"/>
        <v>0</v>
      </c>
      <c r="Y228" s="101">
        <f t="shared" si="40"/>
        <v>0</v>
      </c>
      <c r="Z228" s="101">
        <f t="shared" si="40"/>
        <v>0</v>
      </c>
      <c r="AA228" s="101">
        <f t="shared" si="40"/>
        <v>0</v>
      </c>
      <c r="AB228" s="22"/>
    </row>
    <row r="229" spans="1:28" s="23" customFormat="1" ht="10.199999999999999" x14ac:dyDescent="0.2">
      <c r="A229" s="22"/>
      <c r="B229" s="22"/>
      <c r="C229" s="22"/>
      <c r="D229" s="22"/>
      <c r="E229" s="22" t="str">
        <f>E225</f>
        <v>коммунальные расходы - начисление</v>
      </c>
      <c r="F229" s="22"/>
      <c r="G229" s="22" t="str">
        <f>IF($E229="","",INDEX(KPI!$G:$G,SUMIFS(KPI!$B:$B,KPI!$E:$E,$E229)))</f>
        <v>тыс.руб.</v>
      </c>
      <c r="H229" s="100">
        <f>структура!$V$15</f>
        <v>4</v>
      </c>
      <c r="I229" s="31"/>
      <c r="J229" s="98" t="str">
        <f>структура!$X$15</f>
        <v>апр</v>
      </c>
      <c r="K229" s="99"/>
      <c r="L229" s="22"/>
      <c r="M229" s="58"/>
      <c r="N229" s="22"/>
      <c r="O229" s="22"/>
      <c r="P229" s="101">
        <f t="shared" ref="P229:AA229" si="41">IF(P$1="",0,$J$207*$M214*DAY(EOMONTH(P$8,$H229-MONTH(P$8))))</f>
        <v>0</v>
      </c>
      <c r="Q229" s="101">
        <f t="shared" si="41"/>
        <v>0</v>
      </c>
      <c r="R229" s="101">
        <f t="shared" si="41"/>
        <v>0</v>
      </c>
      <c r="S229" s="101">
        <f t="shared" si="41"/>
        <v>0</v>
      </c>
      <c r="T229" s="101">
        <f t="shared" si="41"/>
        <v>0</v>
      </c>
      <c r="U229" s="101">
        <f t="shared" si="41"/>
        <v>0</v>
      </c>
      <c r="V229" s="101">
        <f t="shared" si="41"/>
        <v>0</v>
      </c>
      <c r="W229" s="101">
        <f t="shared" si="41"/>
        <v>0</v>
      </c>
      <c r="X229" s="101">
        <f t="shared" si="41"/>
        <v>0</v>
      </c>
      <c r="Y229" s="101">
        <f t="shared" si="41"/>
        <v>0</v>
      </c>
      <c r="Z229" s="101">
        <f t="shared" si="41"/>
        <v>0</v>
      </c>
      <c r="AA229" s="101">
        <f t="shared" si="41"/>
        <v>0</v>
      </c>
      <c r="AB229" s="22"/>
    </row>
    <row r="230" spans="1:28" s="23" customFormat="1" ht="10.199999999999999" x14ac:dyDescent="0.2">
      <c r="A230" s="22"/>
      <c r="B230" s="22"/>
      <c r="C230" s="22"/>
      <c r="D230" s="22"/>
      <c r="E230" s="22" t="str">
        <f>E225</f>
        <v>коммунальные расходы - начисление</v>
      </c>
      <c r="F230" s="22"/>
      <c r="G230" s="22" t="str">
        <f>IF($E230="","",INDEX(KPI!$G:$G,SUMIFS(KPI!$B:$B,KPI!$E:$E,$E230)))</f>
        <v>тыс.руб.</v>
      </c>
      <c r="H230" s="100">
        <f>структура!$V$16</f>
        <v>5</v>
      </c>
      <c r="I230" s="31"/>
      <c r="J230" s="98" t="str">
        <f>структура!$X$16</f>
        <v>май</v>
      </c>
      <c r="K230" s="99"/>
      <c r="L230" s="22"/>
      <c r="M230" s="58"/>
      <c r="N230" s="22"/>
      <c r="O230" s="22"/>
      <c r="P230" s="101">
        <f t="shared" ref="P230:AA230" si="42">IF(P$1="",0,$J$207*$M215*DAY(EOMONTH(P$8,$H230-MONTH(P$8))))</f>
        <v>0</v>
      </c>
      <c r="Q230" s="101">
        <f t="shared" si="42"/>
        <v>0</v>
      </c>
      <c r="R230" s="101">
        <f t="shared" si="42"/>
        <v>0</v>
      </c>
      <c r="S230" s="101">
        <f t="shared" si="42"/>
        <v>0</v>
      </c>
      <c r="T230" s="101">
        <f t="shared" si="42"/>
        <v>0</v>
      </c>
      <c r="U230" s="101">
        <f t="shared" si="42"/>
        <v>0</v>
      </c>
      <c r="V230" s="101">
        <f t="shared" si="42"/>
        <v>0</v>
      </c>
      <c r="W230" s="101">
        <f t="shared" si="42"/>
        <v>0</v>
      </c>
      <c r="X230" s="101">
        <f t="shared" si="42"/>
        <v>0</v>
      </c>
      <c r="Y230" s="101">
        <f t="shared" si="42"/>
        <v>0</v>
      </c>
      <c r="Z230" s="101">
        <f t="shared" si="42"/>
        <v>0</v>
      </c>
      <c r="AA230" s="101">
        <f t="shared" si="42"/>
        <v>0</v>
      </c>
      <c r="AB230" s="22"/>
    </row>
    <row r="231" spans="1:28" s="23" customFormat="1" ht="10.199999999999999" x14ac:dyDescent="0.2">
      <c r="A231" s="22"/>
      <c r="B231" s="22"/>
      <c r="C231" s="22"/>
      <c r="D231" s="22"/>
      <c r="E231" s="22" t="str">
        <f>E225</f>
        <v>коммунальные расходы - начисление</v>
      </c>
      <c r="F231" s="22"/>
      <c r="G231" s="22" t="str">
        <f>IF($E231="","",INDEX(KPI!$G:$G,SUMIFS(KPI!$B:$B,KPI!$E:$E,$E231)))</f>
        <v>тыс.руб.</v>
      </c>
      <c r="H231" s="100">
        <f>структура!$V$17</f>
        <v>6</v>
      </c>
      <c r="I231" s="31"/>
      <c r="J231" s="98" t="str">
        <f>структура!$X$17</f>
        <v>июн</v>
      </c>
      <c r="K231" s="99"/>
      <c r="L231" s="22"/>
      <c r="M231" s="58"/>
      <c r="N231" s="22"/>
      <c r="O231" s="22"/>
      <c r="P231" s="101">
        <f t="shared" ref="P231:AA231" si="43">IF(P$1="",0,$J$207*$M216*DAY(EOMONTH(P$8,$H231-MONTH(P$8))))</f>
        <v>0</v>
      </c>
      <c r="Q231" s="101">
        <f t="shared" si="43"/>
        <v>0</v>
      </c>
      <c r="R231" s="101">
        <f t="shared" si="43"/>
        <v>0</v>
      </c>
      <c r="S231" s="101">
        <f t="shared" si="43"/>
        <v>0</v>
      </c>
      <c r="T231" s="101">
        <f t="shared" si="43"/>
        <v>0</v>
      </c>
      <c r="U231" s="101">
        <f t="shared" si="43"/>
        <v>0</v>
      </c>
      <c r="V231" s="101">
        <f t="shared" si="43"/>
        <v>0</v>
      </c>
      <c r="W231" s="101">
        <f t="shared" si="43"/>
        <v>0</v>
      </c>
      <c r="X231" s="101">
        <f t="shared" si="43"/>
        <v>0</v>
      </c>
      <c r="Y231" s="101">
        <f t="shared" si="43"/>
        <v>0</v>
      </c>
      <c r="Z231" s="101">
        <f t="shared" si="43"/>
        <v>0</v>
      </c>
      <c r="AA231" s="101">
        <f t="shared" si="43"/>
        <v>0</v>
      </c>
      <c r="AB231" s="22"/>
    </row>
    <row r="232" spans="1:28" s="23" customFormat="1" ht="10.199999999999999" x14ac:dyDescent="0.2">
      <c r="A232" s="22"/>
      <c r="B232" s="22"/>
      <c r="C232" s="22"/>
      <c r="D232" s="22"/>
      <c r="E232" s="22" t="str">
        <f>E225</f>
        <v>коммунальные расходы - начисление</v>
      </c>
      <c r="F232" s="22"/>
      <c r="G232" s="22" t="str">
        <f>IF($E232="","",INDEX(KPI!$G:$G,SUMIFS(KPI!$B:$B,KPI!$E:$E,$E232)))</f>
        <v>тыс.руб.</v>
      </c>
      <c r="H232" s="100">
        <f>структура!$V$18</f>
        <v>7</v>
      </c>
      <c r="I232" s="31"/>
      <c r="J232" s="98" t="str">
        <f>структура!$X$18</f>
        <v>июл</v>
      </c>
      <c r="K232" s="99"/>
      <c r="L232" s="22"/>
      <c r="M232" s="58"/>
      <c r="N232" s="22"/>
      <c r="O232" s="22"/>
      <c r="P232" s="101">
        <f t="shared" ref="P232:AA232" si="44">IF(P$1="",0,$J$207*$M217*DAY(EOMONTH(P$8,$H232-MONTH(P$8))))</f>
        <v>0</v>
      </c>
      <c r="Q232" s="101">
        <f t="shared" si="44"/>
        <v>0</v>
      </c>
      <c r="R232" s="101">
        <f t="shared" si="44"/>
        <v>0</v>
      </c>
      <c r="S232" s="101">
        <f t="shared" si="44"/>
        <v>0</v>
      </c>
      <c r="T232" s="101">
        <f t="shared" si="44"/>
        <v>0</v>
      </c>
      <c r="U232" s="101">
        <f t="shared" si="44"/>
        <v>0</v>
      </c>
      <c r="V232" s="101">
        <f t="shared" si="44"/>
        <v>0</v>
      </c>
      <c r="W232" s="101">
        <f t="shared" si="44"/>
        <v>0</v>
      </c>
      <c r="X232" s="101">
        <f t="shared" si="44"/>
        <v>0</v>
      </c>
      <c r="Y232" s="101">
        <f t="shared" si="44"/>
        <v>0</v>
      </c>
      <c r="Z232" s="101">
        <f t="shared" si="44"/>
        <v>0</v>
      </c>
      <c r="AA232" s="101">
        <f t="shared" si="44"/>
        <v>0</v>
      </c>
      <c r="AB232" s="22"/>
    </row>
    <row r="233" spans="1:28" s="23" customFormat="1" ht="10.199999999999999" x14ac:dyDescent="0.2">
      <c r="A233" s="22"/>
      <c r="B233" s="22"/>
      <c r="C233" s="22"/>
      <c r="D233" s="22"/>
      <c r="E233" s="22" t="str">
        <f>E225</f>
        <v>коммунальные расходы - начисление</v>
      </c>
      <c r="F233" s="22"/>
      <c r="G233" s="22" t="str">
        <f>IF($E233="","",INDEX(KPI!$G:$G,SUMIFS(KPI!$B:$B,KPI!$E:$E,$E233)))</f>
        <v>тыс.руб.</v>
      </c>
      <c r="H233" s="100">
        <f>структура!$V$19</f>
        <v>8</v>
      </c>
      <c r="I233" s="31"/>
      <c r="J233" s="98" t="str">
        <f>структура!$X$19</f>
        <v>авг</v>
      </c>
      <c r="K233" s="99"/>
      <c r="L233" s="22"/>
      <c r="M233" s="58"/>
      <c r="N233" s="22"/>
      <c r="O233" s="22"/>
      <c r="P233" s="101">
        <f t="shared" ref="P233:AA233" si="45">IF(P$1="",0,$J$207*$M218*DAY(EOMONTH(P$8,$H233-MONTH(P$8))))</f>
        <v>0</v>
      </c>
      <c r="Q233" s="101">
        <f t="shared" si="45"/>
        <v>0</v>
      </c>
      <c r="R233" s="101">
        <f t="shared" si="45"/>
        <v>0</v>
      </c>
      <c r="S233" s="101">
        <f t="shared" si="45"/>
        <v>0</v>
      </c>
      <c r="T233" s="101">
        <f t="shared" si="45"/>
        <v>0</v>
      </c>
      <c r="U233" s="101">
        <f t="shared" si="45"/>
        <v>0</v>
      </c>
      <c r="V233" s="101">
        <f t="shared" si="45"/>
        <v>0</v>
      </c>
      <c r="W233" s="101">
        <f t="shared" si="45"/>
        <v>0</v>
      </c>
      <c r="X233" s="101">
        <f t="shared" si="45"/>
        <v>0</v>
      </c>
      <c r="Y233" s="101">
        <f t="shared" si="45"/>
        <v>0</v>
      </c>
      <c r="Z233" s="101">
        <f t="shared" si="45"/>
        <v>0</v>
      </c>
      <c r="AA233" s="101">
        <f t="shared" si="45"/>
        <v>0</v>
      </c>
      <c r="AB233" s="22"/>
    </row>
    <row r="234" spans="1:28" s="23" customFormat="1" ht="10.199999999999999" x14ac:dyDescent="0.2">
      <c r="A234" s="22"/>
      <c r="B234" s="22"/>
      <c r="C234" s="22"/>
      <c r="D234" s="22"/>
      <c r="E234" s="22" t="str">
        <f>E225</f>
        <v>коммунальные расходы - начисление</v>
      </c>
      <c r="F234" s="22"/>
      <c r="G234" s="22" t="str">
        <f>IF($E234="","",INDEX(KPI!$G:$G,SUMIFS(KPI!$B:$B,KPI!$E:$E,$E234)))</f>
        <v>тыс.руб.</v>
      </c>
      <c r="H234" s="100">
        <f>структура!$V$20</f>
        <v>9</v>
      </c>
      <c r="I234" s="31"/>
      <c r="J234" s="98" t="str">
        <f>структура!$X$20</f>
        <v>сен</v>
      </c>
      <c r="K234" s="99"/>
      <c r="L234" s="22"/>
      <c r="M234" s="58"/>
      <c r="N234" s="22"/>
      <c r="O234" s="22"/>
      <c r="P234" s="101">
        <f t="shared" ref="P234:AA234" si="46">IF(P$1="",0,$J$207*$M219*DAY(EOMONTH(P$8,$H234-MONTH(P$8))))</f>
        <v>0</v>
      </c>
      <c r="Q234" s="101">
        <f t="shared" si="46"/>
        <v>0</v>
      </c>
      <c r="R234" s="101">
        <f t="shared" si="46"/>
        <v>0</v>
      </c>
      <c r="S234" s="101">
        <f t="shared" si="46"/>
        <v>0</v>
      </c>
      <c r="T234" s="101">
        <f t="shared" si="46"/>
        <v>0</v>
      </c>
      <c r="U234" s="101">
        <f t="shared" si="46"/>
        <v>0</v>
      </c>
      <c r="V234" s="101">
        <f t="shared" si="46"/>
        <v>0</v>
      </c>
      <c r="W234" s="101">
        <f t="shared" si="46"/>
        <v>0</v>
      </c>
      <c r="X234" s="101">
        <f t="shared" si="46"/>
        <v>0</v>
      </c>
      <c r="Y234" s="101">
        <f t="shared" si="46"/>
        <v>0</v>
      </c>
      <c r="Z234" s="101">
        <f t="shared" si="46"/>
        <v>0</v>
      </c>
      <c r="AA234" s="101">
        <f t="shared" si="46"/>
        <v>0</v>
      </c>
      <c r="AB234" s="22"/>
    </row>
    <row r="235" spans="1:28" s="23" customFormat="1" ht="10.199999999999999" x14ac:dyDescent="0.2">
      <c r="A235" s="22"/>
      <c r="B235" s="22"/>
      <c r="C235" s="22"/>
      <c r="D235" s="22"/>
      <c r="E235" s="22" t="str">
        <f>E225</f>
        <v>коммунальные расходы - начисление</v>
      </c>
      <c r="F235" s="22"/>
      <c r="G235" s="22" t="str">
        <f>IF($E235="","",INDEX(KPI!$G:$G,SUMIFS(KPI!$B:$B,KPI!$E:$E,$E235)))</f>
        <v>тыс.руб.</v>
      </c>
      <c r="H235" s="100">
        <f>структура!$V$21</f>
        <v>10</v>
      </c>
      <c r="I235" s="31"/>
      <c r="J235" s="98" t="str">
        <f>структура!$X$21</f>
        <v>окт</v>
      </c>
      <c r="K235" s="99"/>
      <c r="L235" s="22"/>
      <c r="M235" s="58"/>
      <c r="N235" s="22"/>
      <c r="O235" s="22"/>
      <c r="P235" s="101">
        <f t="shared" ref="P235:AA235" si="47">IF(P$1="",0,$J$207*$M220*DAY(EOMONTH(P$8,$H235-MONTH(P$8))))</f>
        <v>0</v>
      </c>
      <c r="Q235" s="101">
        <f t="shared" si="47"/>
        <v>0</v>
      </c>
      <c r="R235" s="101">
        <f t="shared" si="47"/>
        <v>0</v>
      </c>
      <c r="S235" s="101">
        <f t="shared" si="47"/>
        <v>0</v>
      </c>
      <c r="T235" s="101">
        <f t="shared" si="47"/>
        <v>0</v>
      </c>
      <c r="U235" s="101">
        <f t="shared" si="47"/>
        <v>0</v>
      </c>
      <c r="V235" s="101">
        <f t="shared" si="47"/>
        <v>0</v>
      </c>
      <c r="W235" s="101">
        <f t="shared" si="47"/>
        <v>0</v>
      </c>
      <c r="X235" s="101">
        <f t="shared" si="47"/>
        <v>0</v>
      </c>
      <c r="Y235" s="101">
        <f t="shared" si="47"/>
        <v>0</v>
      </c>
      <c r="Z235" s="101">
        <f t="shared" si="47"/>
        <v>0</v>
      </c>
      <c r="AA235" s="101">
        <f t="shared" si="47"/>
        <v>0</v>
      </c>
      <c r="AB235" s="22"/>
    </row>
    <row r="236" spans="1:28" s="23" customFormat="1" ht="10.199999999999999" x14ac:dyDescent="0.2">
      <c r="A236" s="22"/>
      <c r="B236" s="22"/>
      <c r="C236" s="22"/>
      <c r="D236" s="22"/>
      <c r="E236" s="22" t="str">
        <f>E225</f>
        <v>коммунальные расходы - начисление</v>
      </c>
      <c r="F236" s="22"/>
      <c r="G236" s="22" t="str">
        <f>IF($E236="","",INDEX(KPI!$G:$G,SUMIFS(KPI!$B:$B,KPI!$E:$E,$E236)))</f>
        <v>тыс.руб.</v>
      </c>
      <c r="H236" s="100">
        <f>структура!$V$22</f>
        <v>11</v>
      </c>
      <c r="I236" s="31"/>
      <c r="J236" s="98" t="str">
        <f>структура!$X$22</f>
        <v>ноя</v>
      </c>
      <c r="K236" s="99"/>
      <c r="L236" s="22"/>
      <c r="M236" s="58"/>
      <c r="N236" s="22"/>
      <c r="O236" s="22"/>
      <c r="P236" s="101">
        <f t="shared" ref="P236:AA236" si="48">IF(P$1="",0,$J$207*$M221*DAY(EOMONTH(P$8,$H236-MONTH(P$8))))</f>
        <v>0</v>
      </c>
      <c r="Q236" s="101">
        <f t="shared" si="48"/>
        <v>0</v>
      </c>
      <c r="R236" s="101">
        <f t="shared" si="48"/>
        <v>0</v>
      </c>
      <c r="S236" s="101">
        <f t="shared" si="48"/>
        <v>0</v>
      </c>
      <c r="T236" s="101">
        <f t="shared" si="48"/>
        <v>0</v>
      </c>
      <c r="U236" s="101">
        <f t="shared" si="48"/>
        <v>0</v>
      </c>
      <c r="V236" s="101">
        <f t="shared" si="48"/>
        <v>0</v>
      </c>
      <c r="W236" s="101">
        <f t="shared" si="48"/>
        <v>0</v>
      </c>
      <c r="X236" s="101">
        <f t="shared" si="48"/>
        <v>0</v>
      </c>
      <c r="Y236" s="101">
        <f t="shared" si="48"/>
        <v>0</v>
      </c>
      <c r="Z236" s="101">
        <f t="shared" si="48"/>
        <v>0</v>
      </c>
      <c r="AA236" s="101">
        <f t="shared" si="48"/>
        <v>0</v>
      </c>
      <c r="AB236" s="22"/>
    </row>
    <row r="237" spans="1:28" s="23" customFormat="1" ht="10.199999999999999" x14ac:dyDescent="0.2">
      <c r="A237" s="22"/>
      <c r="B237" s="22"/>
      <c r="C237" s="22"/>
      <c r="D237" s="22"/>
      <c r="E237" s="22" t="str">
        <f>E225</f>
        <v>коммунальные расходы - начисление</v>
      </c>
      <c r="F237" s="22"/>
      <c r="G237" s="22" t="str">
        <f>IF($E237="","",INDEX(KPI!$G:$G,SUMIFS(KPI!$B:$B,KPI!$E:$E,$E237)))</f>
        <v>тыс.руб.</v>
      </c>
      <c r="H237" s="100">
        <f>структура!$V$23</f>
        <v>12</v>
      </c>
      <c r="I237" s="31"/>
      <c r="J237" s="98" t="str">
        <f>структура!$X$23</f>
        <v>дек</v>
      </c>
      <c r="K237" s="99"/>
      <c r="L237" s="22"/>
      <c r="M237" s="58"/>
      <c r="N237" s="22"/>
      <c r="O237" s="22"/>
      <c r="P237" s="101">
        <f t="shared" ref="P237:AA237" si="49">IF(P$1="",0,$J$207*$M222*DAY(EOMONTH(P$8,$H237-MONTH(P$8))))</f>
        <v>0</v>
      </c>
      <c r="Q237" s="101">
        <f t="shared" si="49"/>
        <v>0</v>
      </c>
      <c r="R237" s="101">
        <f t="shared" si="49"/>
        <v>0</v>
      </c>
      <c r="S237" s="101">
        <f t="shared" si="49"/>
        <v>0</v>
      </c>
      <c r="T237" s="101">
        <f t="shared" si="49"/>
        <v>0</v>
      </c>
      <c r="U237" s="101">
        <f t="shared" si="49"/>
        <v>0</v>
      </c>
      <c r="V237" s="101">
        <f t="shared" si="49"/>
        <v>0</v>
      </c>
      <c r="W237" s="101">
        <f t="shared" si="49"/>
        <v>0</v>
      </c>
      <c r="X237" s="101">
        <f t="shared" si="49"/>
        <v>0</v>
      </c>
      <c r="Y237" s="101">
        <f t="shared" si="49"/>
        <v>0</v>
      </c>
      <c r="Z237" s="101">
        <f t="shared" si="49"/>
        <v>0</v>
      </c>
      <c r="AA237" s="101">
        <f t="shared" si="49"/>
        <v>0</v>
      </c>
      <c r="AB237" s="22"/>
    </row>
    <row r="238" spans="1:28" ht="3.9" customHeight="1" x14ac:dyDescent="0.25">
      <c r="A238" s="2"/>
      <c r="B238" s="2"/>
      <c r="C238" s="2"/>
      <c r="D238" s="2"/>
      <c r="E238" s="21"/>
      <c r="F238" s="2"/>
      <c r="G238" s="21"/>
      <c r="H238" s="2"/>
      <c r="I238" s="28"/>
      <c r="J238" s="21"/>
      <c r="K238" s="28"/>
      <c r="L238" s="2"/>
      <c r="M238" s="52"/>
      <c r="N238" s="2"/>
      <c r="O238" s="2"/>
      <c r="P238" s="36"/>
      <c r="Q238" s="36"/>
      <c r="R238" s="36"/>
      <c r="S238" s="36"/>
      <c r="T238" s="36"/>
      <c r="U238" s="36"/>
      <c r="V238" s="36"/>
      <c r="W238" s="36"/>
      <c r="X238" s="36"/>
      <c r="Y238" s="36"/>
      <c r="Z238" s="36"/>
      <c r="AA238" s="36"/>
      <c r="AB238" s="2"/>
    </row>
    <row r="239" spans="1:28" ht="8.1" customHeight="1" x14ac:dyDescent="0.25">
      <c r="A239" s="2"/>
      <c r="B239" s="2"/>
      <c r="C239" s="2"/>
      <c r="D239" s="2"/>
      <c r="E239" s="2"/>
      <c r="F239" s="2"/>
      <c r="G239" s="2"/>
      <c r="H239" s="2"/>
      <c r="I239" s="28"/>
      <c r="J239" s="2"/>
      <c r="K239" s="28"/>
      <c r="L239" s="2"/>
      <c r="M239" s="52"/>
      <c r="N239" s="2"/>
      <c r="O239" s="2"/>
      <c r="P239" s="36"/>
      <c r="Q239" s="36"/>
      <c r="R239" s="36"/>
      <c r="S239" s="36"/>
      <c r="T239" s="36"/>
      <c r="U239" s="36"/>
      <c r="V239" s="36"/>
      <c r="W239" s="36"/>
      <c r="X239" s="36"/>
      <c r="Y239" s="36"/>
      <c r="Z239" s="36"/>
      <c r="AA239" s="36"/>
      <c r="AB239" s="2"/>
    </row>
    <row r="240" spans="1:28" s="5" customFormat="1" x14ac:dyDescent="0.25">
      <c r="A240" s="3"/>
      <c r="B240" s="3"/>
      <c r="C240" s="3"/>
      <c r="D240" s="111"/>
      <c r="E240" s="3" t="str">
        <f>KPI!$E$53</f>
        <v>коммунальные расходы - оплата</v>
      </c>
      <c r="F240" s="3"/>
      <c r="G240" s="3" t="str">
        <f>IF($E240="","",INDEX(KPI!$G:$G,SUMIFS(KPI!$B:$B,KPI!$E:$E,$E240)))</f>
        <v>тыс.руб.</v>
      </c>
      <c r="H240" s="116" t="str">
        <f>структура!$AL$20</f>
        <v>Заложен сдвиг на один месяц!</v>
      </c>
      <c r="I240" s="28"/>
      <c r="J240" s="44"/>
      <c r="K240" s="28"/>
      <c r="L240" s="3"/>
      <c r="M240" s="55">
        <f>SUM($O240:$AB240)</f>
        <v>0</v>
      </c>
      <c r="N240" s="3"/>
      <c r="O240" s="3"/>
      <c r="P240" s="46">
        <f>IF(P$1="",0,IF(P$1=0,SUMIFS(P241:P252,H241:H252,"&gt;="&amp;MONTH($J$13)),SUM(P241:P252)))</f>
        <v>0</v>
      </c>
      <c r="Q240" s="46">
        <f t="shared" ref="Q240" si="50">IF(Q$1="",0,SUM(Q241:Q252))</f>
        <v>0</v>
      </c>
      <c r="R240" s="46">
        <f t="shared" ref="R240:AA240" si="51">IF(R$1="",0,SUM(R241:R252))</f>
        <v>0</v>
      </c>
      <c r="S240" s="46">
        <f t="shared" si="51"/>
        <v>0</v>
      </c>
      <c r="T240" s="46">
        <f t="shared" si="51"/>
        <v>0</v>
      </c>
      <c r="U240" s="46">
        <f t="shared" si="51"/>
        <v>0</v>
      </c>
      <c r="V240" s="46">
        <f t="shared" si="51"/>
        <v>0</v>
      </c>
      <c r="W240" s="46">
        <f t="shared" si="51"/>
        <v>0</v>
      </c>
      <c r="X240" s="46">
        <f t="shared" si="51"/>
        <v>0</v>
      </c>
      <c r="Y240" s="46">
        <f t="shared" si="51"/>
        <v>0</v>
      </c>
      <c r="Z240" s="46">
        <f t="shared" si="51"/>
        <v>0</v>
      </c>
      <c r="AA240" s="46">
        <f t="shared" si="51"/>
        <v>0</v>
      </c>
      <c r="AB240" s="3"/>
    </row>
    <row r="241" spans="1:28" s="23" customFormat="1" ht="10.199999999999999" x14ac:dyDescent="0.2">
      <c r="A241" s="22"/>
      <c r="B241" s="22"/>
      <c r="C241" s="22"/>
      <c r="D241" s="22"/>
      <c r="E241" s="22" t="str">
        <f>E240</f>
        <v>коммунальные расходы - оплата</v>
      </c>
      <c r="F241" s="22"/>
      <c r="G241" s="22" t="str">
        <f>IF($E241="","",INDEX(KPI!$G:$G,SUMIFS(KPI!$B:$B,KPI!$E:$E,$E241)))</f>
        <v>тыс.руб.</v>
      </c>
      <c r="H241" s="100">
        <f>структура!$V$12</f>
        <v>1</v>
      </c>
      <c r="I241" s="31"/>
      <c r="J241" s="98" t="str">
        <f>структура!$X$12</f>
        <v>янв</v>
      </c>
      <c r="K241" s="99"/>
      <c r="L241" s="22"/>
      <c r="M241" s="58"/>
      <c r="N241" s="22"/>
      <c r="O241" s="22"/>
      <c r="P241" s="101">
        <f t="shared" ref="P241" si="52">IF(P$1="",0,O237)</f>
        <v>0</v>
      </c>
      <c r="Q241" s="101">
        <f>IF(Q$1="",0,P237)</f>
        <v>0</v>
      </c>
      <c r="R241" s="101">
        <f t="shared" ref="R241:AA241" si="53">IF(R$1="",0,Q237)</f>
        <v>0</v>
      </c>
      <c r="S241" s="101">
        <f t="shared" si="53"/>
        <v>0</v>
      </c>
      <c r="T241" s="101">
        <f t="shared" si="53"/>
        <v>0</v>
      </c>
      <c r="U241" s="101">
        <f t="shared" si="53"/>
        <v>0</v>
      </c>
      <c r="V241" s="101">
        <f t="shared" si="53"/>
        <v>0</v>
      </c>
      <c r="W241" s="101">
        <f t="shared" si="53"/>
        <v>0</v>
      </c>
      <c r="X241" s="101">
        <f t="shared" si="53"/>
        <v>0</v>
      </c>
      <c r="Y241" s="101">
        <f t="shared" si="53"/>
        <v>0</v>
      </c>
      <c r="Z241" s="101">
        <f t="shared" si="53"/>
        <v>0</v>
      </c>
      <c r="AA241" s="101">
        <f t="shared" si="53"/>
        <v>0</v>
      </c>
      <c r="AB241" s="22"/>
    </row>
    <row r="242" spans="1:28" s="23" customFormat="1" ht="10.199999999999999" x14ac:dyDescent="0.2">
      <c r="A242" s="22"/>
      <c r="B242" s="22"/>
      <c r="C242" s="22"/>
      <c r="D242" s="22"/>
      <c r="E242" s="22" t="str">
        <f>E240</f>
        <v>коммунальные расходы - оплата</v>
      </c>
      <c r="F242" s="22"/>
      <c r="G242" s="22" t="str">
        <f>IF($E242="","",INDEX(KPI!$G:$G,SUMIFS(KPI!$B:$B,KPI!$E:$E,$E242)))</f>
        <v>тыс.руб.</v>
      </c>
      <c r="H242" s="100">
        <f>структура!$V$13</f>
        <v>2</v>
      </c>
      <c r="I242" s="31"/>
      <c r="J242" s="98" t="str">
        <f>структура!$X$13</f>
        <v>фев</v>
      </c>
      <c r="K242" s="99"/>
      <c r="L242" s="22"/>
      <c r="M242" s="58"/>
      <c r="N242" s="22"/>
      <c r="O242" s="22"/>
      <c r="P242" s="101">
        <f>IF(P$1="",0,P226)</f>
        <v>0</v>
      </c>
      <c r="Q242" s="101">
        <f t="shared" ref="Q242:AA242" si="54">IF(Q$1="",0,Q226)</f>
        <v>0</v>
      </c>
      <c r="R242" s="101">
        <f t="shared" si="54"/>
        <v>0</v>
      </c>
      <c r="S242" s="101">
        <f t="shared" si="54"/>
        <v>0</v>
      </c>
      <c r="T242" s="101">
        <f t="shared" si="54"/>
        <v>0</v>
      </c>
      <c r="U242" s="101">
        <f t="shared" si="54"/>
        <v>0</v>
      </c>
      <c r="V242" s="101">
        <f t="shared" si="54"/>
        <v>0</v>
      </c>
      <c r="W242" s="101">
        <f t="shared" si="54"/>
        <v>0</v>
      </c>
      <c r="X242" s="101">
        <f t="shared" si="54"/>
        <v>0</v>
      </c>
      <c r="Y242" s="101">
        <f t="shared" si="54"/>
        <v>0</v>
      </c>
      <c r="Z242" s="101">
        <f t="shared" si="54"/>
        <v>0</v>
      </c>
      <c r="AA242" s="101">
        <f t="shared" si="54"/>
        <v>0</v>
      </c>
      <c r="AB242" s="22"/>
    </row>
    <row r="243" spans="1:28" s="23" customFormat="1" ht="10.199999999999999" x14ac:dyDescent="0.2">
      <c r="A243" s="22"/>
      <c r="B243" s="22"/>
      <c r="C243" s="22"/>
      <c r="D243" s="22"/>
      <c r="E243" s="22" t="str">
        <f>E240</f>
        <v>коммунальные расходы - оплата</v>
      </c>
      <c r="F243" s="22"/>
      <c r="G243" s="22" t="str">
        <f>IF($E243="","",INDEX(KPI!$G:$G,SUMIFS(KPI!$B:$B,KPI!$E:$E,$E243)))</f>
        <v>тыс.руб.</v>
      </c>
      <c r="H243" s="100">
        <f>структура!$V$14</f>
        <v>3</v>
      </c>
      <c r="I243" s="31"/>
      <c r="J243" s="98" t="str">
        <f>структура!$X$14</f>
        <v>мар</v>
      </c>
      <c r="K243" s="99"/>
      <c r="L243" s="22"/>
      <c r="M243" s="58"/>
      <c r="N243" s="22"/>
      <c r="O243" s="22"/>
      <c r="P243" s="101">
        <f t="shared" ref="P243:AA252" si="55">IF(P$1="",0,P227)</f>
        <v>0</v>
      </c>
      <c r="Q243" s="101">
        <f t="shared" si="55"/>
        <v>0</v>
      </c>
      <c r="R243" s="101">
        <f t="shared" si="55"/>
        <v>0</v>
      </c>
      <c r="S243" s="101">
        <f t="shared" si="55"/>
        <v>0</v>
      </c>
      <c r="T243" s="101">
        <f t="shared" si="55"/>
        <v>0</v>
      </c>
      <c r="U243" s="101">
        <f t="shared" si="55"/>
        <v>0</v>
      </c>
      <c r="V243" s="101">
        <f t="shared" si="55"/>
        <v>0</v>
      </c>
      <c r="W243" s="101">
        <f t="shared" si="55"/>
        <v>0</v>
      </c>
      <c r="X243" s="101">
        <f t="shared" si="55"/>
        <v>0</v>
      </c>
      <c r="Y243" s="101">
        <f t="shared" si="55"/>
        <v>0</v>
      </c>
      <c r="Z243" s="101">
        <f t="shared" si="55"/>
        <v>0</v>
      </c>
      <c r="AA243" s="101">
        <f t="shared" si="55"/>
        <v>0</v>
      </c>
      <c r="AB243" s="22"/>
    </row>
    <row r="244" spans="1:28" s="23" customFormat="1" ht="10.199999999999999" x14ac:dyDescent="0.2">
      <c r="A244" s="22"/>
      <c r="B244" s="22"/>
      <c r="C244" s="22"/>
      <c r="D244" s="22"/>
      <c r="E244" s="22" t="str">
        <f>E240</f>
        <v>коммунальные расходы - оплата</v>
      </c>
      <c r="F244" s="22"/>
      <c r="G244" s="22" t="str">
        <f>IF($E244="","",INDEX(KPI!$G:$G,SUMIFS(KPI!$B:$B,KPI!$E:$E,$E244)))</f>
        <v>тыс.руб.</v>
      </c>
      <c r="H244" s="100">
        <f>структура!$V$15</f>
        <v>4</v>
      </c>
      <c r="I244" s="31"/>
      <c r="J244" s="98" t="str">
        <f>структура!$X$15</f>
        <v>апр</v>
      </c>
      <c r="K244" s="99"/>
      <c r="L244" s="22"/>
      <c r="M244" s="58"/>
      <c r="N244" s="22"/>
      <c r="O244" s="22"/>
      <c r="P244" s="101">
        <f t="shared" si="55"/>
        <v>0</v>
      </c>
      <c r="Q244" s="101">
        <f>IF(Q$1="",0,Q228)</f>
        <v>0</v>
      </c>
      <c r="R244" s="101">
        <f t="shared" si="55"/>
        <v>0</v>
      </c>
      <c r="S244" s="101">
        <f t="shared" si="55"/>
        <v>0</v>
      </c>
      <c r="T244" s="101">
        <f t="shared" si="55"/>
        <v>0</v>
      </c>
      <c r="U244" s="101">
        <f t="shared" si="55"/>
        <v>0</v>
      </c>
      <c r="V244" s="101">
        <f t="shared" si="55"/>
        <v>0</v>
      </c>
      <c r="W244" s="101">
        <f t="shared" si="55"/>
        <v>0</v>
      </c>
      <c r="X244" s="101">
        <f t="shared" si="55"/>
        <v>0</v>
      </c>
      <c r="Y244" s="101">
        <f t="shared" si="55"/>
        <v>0</v>
      </c>
      <c r="Z244" s="101">
        <f t="shared" si="55"/>
        <v>0</v>
      </c>
      <c r="AA244" s="101">
        <f t="shared" si="55"/>
        <v>0</v>
      </c>
      <c r="AB244" s="22"/>
    </row>
    <row r="245" spans="1:28" s="23" customFormat="1" ht="10.199999999999999" x14ac:dyDescent="0.2">
      <c r="A245" s="22"/>
      <c r="B245" s="22"/>
      <c r="C245" s="22"/>
      <c r="D245" s="22"/>
      <c r="E245" s="22" t="str">
        <f>E240</f>
        <v>коммунальные расходы - оплата</v>
      </c>
      <c r="F245" s="22"/>
      <c r="G245" s="22" t="str">
        <f>IF($E245="","",INDEX(KPI!$G:$G,SUMIFS(KPI!$B:$B,KPI!$E:$E,$E245)))</f>
        <v>тыс.руб.</v>
      </c>
      <c r="H245" s="100">
        <f>структура!$V$16</f>
        <v>5</v>
      </c>
      <c r="I245" s="31"/>
      <c r="J245" s="98" t="str">
        <f>структура!$X$16</f>
        <v>май</v>
      </c>
      <c r="K245" s="99"/>
      <c r="L245" s="22"/>
      <c r="M245" s="58"/>
      <c r="N245" s="22"/>
      <c r="O245" s="22"/>
      <c r="P245" s="101">
        <f t="shared" si="55"/>
        <v>0</v>
      </c>
      <c r="Q245" s="101">
        <f t="shared" si="55"/>
        <v>0</v>
      </c>
      <c r="R245" s="101">
        <f t="shared" si="55"/>
        <v>0</v>
      </c>
      <c r="S245" s="101">
        <f t="shared" si="55"/>
        <v>0</v>
      </c>
      <c r="T245" s="101">
        <f t="shared" si="55"/>
        <v>0</v>
      </c>
      <c r="U245" s="101">
        <f t="shared" si="55"/>
        <v>0</v>
      </c>
      <c r="V245" s="101">
        <f t="shared" si="55"/>
        <v>0</v>
      </c>
      <c r="W245" s="101">
        <f t="shared" si="55"/>
        <v>0</v>
      </c>
      <c r="X245" s="101">
        <f t="shared" si="55"/>
        <v>0</v>
      </c>
      <c r="Y245" s="101">
        <f t="shared" si="55"/>
        <v>0</v>
      </c>
      <c r="Z245" s="101">
        <f t="shared" si="55"/>
        <v>0</v>
      </c>
      <c r="AA245" s="101">
        <f t="shared" si="55"/>
        <v>0</v>
      </c>
      <c r="AB245" s="22"/>
    </row>
    <row r="246" spans="1:28" s="23" customFormat="1" ht="10.199999999999999" x14ac:dyDescent="0.2">
      <c r="A246" s="22"/>
      <c r="B246" s="22"/>
      <c r="C246" s="22"/>
      <c r="D246" s="22"/>
      <c r="E246" s="22" t="str">
        <f>E240</f>
        <v>коммунальные расходы - оплата</v>
      </c>
      <c r="F246" s="22"/>
      <c r="G246" s="22" t="str">
        <f>IF($E246="","",INDEX(KPI!$G:$G,SUMIFS(KPI!$B:$B,KPI!$E:$E,$E246)))</f>
        <v>тыс.руб.</v>
      </c>
      <c r="H246" s="100">
        <f>структура!$V$17</f>
        <v>6</v>
      </c>
      <c r="I246" s="31"/>
      <c r="J246" s="98" t="str">
        <f>структура!$X$17</f>
        <v>июн</v>
      </c>
      <c r="K246" s="99"/>
      <c r="L246" s="22"/>
      <c r="M246" s="58"/>
      <c r="N246" s="22"/>
      <c r="O246" s="22"/>
      <c r="P246" s="101">
        <f t="shared" si="55"/>
        <v>0</v>
      </c>
      <c r="Q246" s="101">
        <f t="shared" si="55"/>
        <v>0</v>
      </c>
      <c r="R246" s="101">
        <f t="shared" si="55"/>
        <v>0</v>
      </c>
      <c r="S246" s="101">
        <f t="shared" si="55"/>
        <v>0</v>
      </c>
      <c r="T246" s="101">
        <f t="shared" si="55"/>
        <v>0</v>
      </c>
      <c r="U246" s="101">
        <f t="shared" si="55"/>
        <v>0</v>
      </c>
      <c r="V246" s="101">
        <f t="shared" si="55"/>
        <v>0</v>
      </c>
      <c r="W246" s="101">
        <f t="shared" si="55"/>
        <v>0</v>
      </c>
      <c r="X246" s="101">
        <f t="shared" si="55"/>
        <v>0</v>
      </c>
      <c r="Y246" s="101">
        <f t="shared" si="55"/>
        <v>0</v>
      </c>
      <c r="Z246" s="101">
        <f t="shared" si="55"/>
        <v>0</v>
      </c>
      <c r="AA246" s="101">
        <f t="shared" si="55"/>
        <v>0</v>
      </c>
      <c r="AB246" s="22"/>
    </row>
    <row r="247" spans="1:28" s="23" customFormat="1" ht="10.199999999999999" x14ac:dyDescent="0.2">
      <c r="A247" s="22"/>
      <c r="B247" s="22"/>
      <c r="C247" s="22"/>
      <c r="D247" s="22"/>
      <c r="E247" s="22" t="str">
        <f>E240</f>
        <v>коммунальные расходы - оплата</v>
      </c>
      <c r="F247" s="22"/>
      <c r="G247" s="22" t="str">
        <f>IF($E247="","",INDEX(KPI!$G:$G,SUMIFS(KPI!$B:$B,KPI!$E:$E,$E247)))</f>
        <v>тыс.руб.</v>
      </c>
      <c r="H247" s="100">
        <f>структура!$V$18</f>
        <v>7</v>
      </c>
      <c r="I247" s="31"/>
      <c r="J247" s="98" t="str">
        <f>структура!$X$18</f>
        <v>июл</v>
      </c>
      <c r="K247" s="99"/>
      <c r="L247" s="22"/>
      <c r="M247" s="58"/>
      <c r="N247" s="22"/>
      <c r="O247" s="22"/>
      <c r="P247" s="101">
        <f t="shared" si="55"/>
        <v>0</v>
      </c>
      <c r="Q247" s="101">
        <f t="shared" si="55"/>
        <v>0</v>
      </c>
      <c r="R247" s="101">
        <f t="shared" si="55"/>
        <v>0</v>
      </c>
      <c r="S247" s="101">
        <f t="shared" si="55"/>
        <v>0</v>
      </c>
      <c r="T247" s="101">
        <f t="shared" si="55"/>
        <v>0</v>
      </c>
      <c r="U247" s="101">
        <f t="shared" si="55"/>
        <v>0</v>
      </c>
      <c r="V247" s="101">
        <f t="shared" si="55"/>
        <v>0</v>
      </c>
      <c r="W247" s="101">
        <f t="shared" si="55"/>
        <v>0</v>
      </c>
      <c r="X247" s="101">
        <f t="shared" si="55"/>
        <v>0</v>
      </c>
      <c r="Y247" s="101">
        <f t="shared" si="55"/>
        <v>0</v>
      </c>
      <c r="Z247" s="101">
        <f t="shared" si="55"/>
        <v>0</v>
      </c>
      <c r="AA247" s="101">
        <f t="shared" si="55"/>
        <v>0</v>
      </c>
      <c r="AB247" s="22"/>
    </row>
    <row r="248" spans="1:28" s="23" customFormat="1" ht="10.199999999999999" x14ac:dyDescent="0.2">
      <c r="A248" s="22"/>
      <c r="B248" s="22"/>
      <c r="C248" s="22"/>
      <c r="D248" s="22"/>
      <c r="E248" s="22" t="str">
        <f>E240</f>
        <v>коммунальные расходы - оплата</v>
      </c>
      <c r="F248" s="22"/>
      <c r="G248" s="22" t="str">
        <f>IF($E248="","",INDEX(KPI!$G:$G,SUMIFS(KPI!$B:$B,KPI!$E:$E,$E248)))</f>
        <v>тыс.руб.</v>
      </c>
      <c r="H248" s="100">
        <f>структура!$V$19</f>
        <v>8</v>
      </c>
      <c r="I248" s="31"/>
      <c r="J248" s="98" t="str">
        <f>структура!$X$19</f>
        <v>авг</v>
      </c>
      <c r="K248" s="99"/>
      <c r="L248" s="22"/>
      <c r="M248" s="58"/>
      <c r="N248" s="22"/>
      <c r="O248" s="22"/>
      <c r="P248" s="101">
        <f t="shared" si="55"/>
        <v>0</v>
      </c>
      <c r="Q248" s="101">
        <f t="shared" si="55"/>
        <v>0</v>
      </c>
      <c r="R248" s="101">
        <f t="shared" si="55"/>
        <v>0</v>
      </c>
      <c r="S248" s="101">
        <f t="shared" si="55"/>
        <v>0</v>
      </c>
      <c r="T248" s="101">
        <f t="shared" si="55"/>
        <v>0</v>
      </c>
      <c r="U248" s="101">
        <f t="shared" si="55"/>
        <v>0</v>
      </c>
      <c r="V248" s="101">
        <f t="shared" si="55"/>
        <v>0</v>
      </c>
      <c r="W248" s="101">
        <f t="shared" si="55"/>
        <v>0</v>
      </c>
      <c r="X248" s="101">
        <f t="shared" si="55"/>
        <v>0</v>
      </c>
      <c r="Y248" s="101">
        <f t="shared" si="55"/>
        <v>0</v>
      </c>
      <c r="Z248" s="101">
        <f t="shared" si="55"/>
        <v>0</v>
      </c>
      <c r="AA248" s="101">
        <f t="shared" si="55"/>
        <v>0</v>
      </c>
      <c r="AB248" s="22"/>
    </row>
    <row r="249" spans="1:28" s="23" customFormat="1" ht="10.199999999999999" x14ac:dyDescent="0.2">
      <c r="A249" s="22"/>
      <c r="B249" s="22"/>
      <c r="C249" s="22"/>
      <c r="D249" s="22"/>
      <c r="E249" s="22" t="str">
        <f>E240</f>
        <v>коммунальные расходы - оплата</v>
      </c>
      <c r="F249" s="22"/>
      <c r="G249" s="22" t="str">
        <f>IF($E249="","",INDEX(KPI!$G:$G,SUMIFS(KPI!$B:$B,KPI!$E:$E,$E249)))</f>
        <v>тыс.руб.</v>
      </c>
      <c r="H249" s="100">
        <f>структура!$V$20</f>
        <v>9</v>
      </c>
      <c r="I249" s="31"/>
      <c r="J249" s="98" t="str">
        <f>структура!$X$20</f>
        <v>сен</v>
      </c>
      <c r="K249" s="99"/>
      <c r="L249" s="22"/>
      <c r="M249" s="58"/>
      <c r="N249" s="22"/>
      <c r="O249" s="22"/>
      <c r="P249" s="101">
        <f t="shared" si="55"/>
        <v>0</v>
      </c>
      <c r="Q249" s="101">
        <f t="shared" si="55"/>
        <v>0</v>
      </c>
      <c r="R249" s="101">
        <f t="shared" si="55"/>
        <v>0</v>
      </c>
      <c r="S249" s="101">
        <f t="shared" si="55"/>
        <v>0</v>
      </c>
      <c r="T249" s="101">
        <f t="shared" si="55"/>
        <v>0</v>
      </c>
      <c r="U249" s="101">
        <f t="shared" si="55"/>
        <v>0</v>
      </c>
      <c r="V249" s="101">
        <f t="shared" si="55"/>
        <v>0</v>
      </c>
      <c r="W249" s="101">
        <f t="shared" si="55"/>
        <v>0</v>
      </c>
      <c r="X249" s="101">
        <f t="shared" si="55"/>
        <v>0</v>
      </c>
      <c r="Y249" s="101">
        <f t="shared" si="55"/>
        <v>0</v>
      </c>
      <c r="Z249" s="101">
        <f t="shared" si="55"/>
        <v>0</v>
      </c>
      <c r="AA249" s="101">
        <f t="shared" si="55"/>
        <v>0</v>
      </c>
      <c r="AB249" s="22"/>
    </row>
    <row r="250" spans="1:28" s="23" customFormat="1" ht="10.199999999999999" x14ac:dyDescent="0.2">
      <c r="A250" s="22"/>
      <c r="B250" s="22"/>
      <c r="C250" s="22"/>
      <c r="D250" s="22"/>
      <c r="E250" s="22" t="str">
        <f>E240</f>
        <v>коммунальные расходы - оплата</v>
      </c>
      <c r="F250" s="22"/>
      <c r="G250" s="22" t="str">
        <f>IF($E250="","",INDEX(KPI!$G:$G,SUMIFS(KPI!$B:$B,KPI!$E:$E,$E250)))</f>
        <v>тыс.руб.</v>
      </c>
      <c r="H250" s="100">
        <f>структура!$V$21</f>
        <v>10</v>
      </c>
      <c r="I250" s="31"/>
      <c r="J250" s="98" t="str">
        <f>структура!$X$21</f>
        <v>окт</v>
      </c>
      <c r="K250" s="99"/>
      <c r="L250" s="22"/>
      <c r="M250" s="58"/>
      <c r="N250" s="22"/>
      <c r="O250" s="22"/>
      <c r="P250" s="101">
        <f t="shared" si="55"/>
        <v>0</v>
      </c>
      <c r="Q250" s="101">
        <f t="shared" si="55"/>
        <v>0</v>
      </c>
      <c r="R250" s="101">
        <f t="shared" si="55"/>
        <v>0</v>
      </c>
      <c r="S250" s="101">
        <f t="shared" si="55"/>
        <v>0</v>
      </c>
      <c r="T250" s="101">
        <f t="shared" si="55"/>
        <v>0</v>
      </c>
      <c r="U250" s="101">
        <f t="shared" si="55"/>
        <v>0</v>
      </c>
      <c r="V250" s="101">
        <f t="shared" si="55"/>
        <v>0</v>
      </c>
      <c r="W250" s="101">
        <f t="shared" si="55"/>
        <v>0</v>
      </c>
      <c r="X250" s="101">
        <f t="shared" si="55"/>
        <v>0</v>
      </c>
      <c r="Y250" s="101">
        <f t="shared" si="55"/>
        <v>0</v>
      </c>
      <c r="Z250" s="101">
        <f t="shared" si="55"/>
        <v>0</v>
      </c>
      <c r="AA250" s="101">
        <f t="shared" si="55"/>
        <v>0</v>
      </c>
      <c r="AB250" s="22"/>
    </row>
    <row r="251" spans="1:28" s="23" customFormat="1" ht="10.199999999999999" x14ac:dyDescent="0.2">
      <c r="A251" s="22"/>
      <c r="B251" s="22"/>
      <c r="C251" s="22"/>
      <c r="D251" s="22"/>
      <c r="E251" s="22" t="str">
        <f>E240</f>
        <v>коммунальные расходы - оплата</v>
      </c>
      <c r="F251" s="22"/>
      <c r="G251" s="22" t="str">
        <f>IF($E251="","",INDEX(KPI!$G:$G,SUMIFS(KPI!$B:$B,KPI!$E:$E,$E251)))</f>
        <v>тыс.руб.</v>
      </c>
      <c r="H251" s="100">
        <f>структура!$V$22</f>
        <v>11</v>
      </c>
      <c r="I251" s="31"/>
      <c r="J251" s="98" t="str">
        <f>структура!$X$22</f>
        <v>ноя</v>
      </c>
      <c r="K251" s="99"/>
      <c r="L251" s="22"/>
      <c r="M251" s="58"/>
      <c r="N251" s="22"/>
      <c r="O251" s="22"/>
      <c r="P251" s="101">
        <f t="shared" si="55"/>
        <v>0</v>
      </c>
      <c r="Q251" s="101">
        <f>IF(Q$1="",0,Q235)</f>
        <v>0</v>
      </c>
      <c r="R251" s="101">
        <f t="shared" si="55"/>
        <v>0</v>
      </c>
      <c r="S251" s="101">
        <f t="shared" si="55"/>
        <v>0</v>
      </c>
      <c r="T251" s="101">
        <f t="shared" si="55"/>
        <v>0</v>
      </c>
      <c r="U251" s="101">
        <f t="shared" si="55"/>
        <v>0</v>
      </c>
      <c r="V251" s="101">
        <f t="shared" si="55"/>
        <v>0</v>
      </c>
      <c r="W251" s="101">
        <f t="shared" si="55"/>
        <v>0</v>
      </c>
      <c r="X251" s="101">
        <f t="shared" si="55"/>
        <v>0</v>
      </c>
      <c r="Y251" s="101">
        <f t="shared" si="55"/>
        <v>0</v>
      </c>
      <c r="Z251" s="101">
        <f t="shared" si="55"/>
        <v>0</v>
      </c>
      <c r="AA251" s="101">
        <f t="shared" si="55"/>
        <v>0</v>
      </c>
      <c r="AB251" s="22"/>
    </row>
    <row r="252" spans="1:28" s="23" customFormat="1" ht="10.199999999999999" x14ac:dyDescent="0.2">
      <c r="A252" s="22"/>
      <c r="B252" s="22"/>
      <c r="C252" s="22"/>
      <c r="D252" s="22"/>
      <c r="E252" s="22" t="str">
        <f>E240</f>
        <v>коммунальные расходы - оплата</v>
      </c>
      <c r="F252" s="22"/>
      <c r="G252" s="22" t="str">
        <f>IF($E252="","",INDEX(KPI!$G:$G,SUMIFS(KPI!$B:$B,KPI!$E:$E,$E252)))</f>
        <v>тыс.руб.</v>
      </c>
      <c r="H252" s="100">
        <f>структура!$V$23</f>
        <v>12</v>
      </c>
      <c r="I252" s="31"/>
      <c r="J252" s="98" t="str">
        <f>структура!$X$23</f>
        <v>дек</v>
      </c>
      <c r="K252" s="99"/>
      <c r="L252" s="22"/>
      <c r="M252" s="58"/>
      <c r="N252" s="22"/>
      <c r="O252" s="22"/>
      <c r="P252" s="101">
        <f t="shared" si="55"/>
        <v>0</v>
      </c>
      <c r="Q252" s="101">
        <f>IF(Q$1="",0,Q236)</f>
        <v>0</v>
      </c>
      <c r="R252" s="101">
        <f t="shared" si="55"/>
        <v>0</v>
      </c>
      <c r="S252" s="101">
        <f t="shared" si="55"/>
        <v>0</v>
      </c>
      <c r="T252" s="101">
        <f t="shared" si="55"/>
        <v>0</v>
      </c>
      <c r="U252" s="101">
        <f t="shared" si="55"/>
        <v>0</v>
      </c>
      <c r="V252" s="101">
        <f t="shared" si="55"/>
        <v>0</v>
      </c>
      <c r="W252" s="101">
        <f t="shared" si="55"/>
        <v>0</v>
      </c>
      <c r="X252" s="101">
        <f t="shared" si="55"/>
        <v>0</v>
      </c>
      <c r="Y252" s="101">
        <f t="shared" si="55"/>
        <v>0</v>
      </c>
      <c r="Z252" s="101">
        <f t="shared" si="55"/>
        <v>0</v>
      </c>
      <c r="AA252" s="101">
        <f t="shared" si="55"/>
        <v>0</v>
      </c>
      <c r="AB252" s="22"/>
    </row>
    <row r="253" spans="1:28" ht="3.9" customHeight="1" x14ac:dyDescent="0.25">
      <c r="A253" s="2"/>
      <c r="B253" s="2"/>
      <c r="C253" s="2"/>
      <c r="D253" s="2"/>
      <c r="E253" s="21"/>
      <c r="F253" s="2"/>
      <c r="G253" s="21"/>
      <c r="H253" s="2"/>
      <c r="I253" s="28"/>
      <c r="J253" s="21"/>
      <c r="K253" s="28"/>
      <c r="L253" s="2"/>
      <c r="M253" s="52"/>
      <c r="N253" s="2"/>
      <c r="O253" s="2"/>
      <c r="P253" s="36"/>
      <c r="Q253" s="36"/>
      <c r="R253" s="36"/>
      <c r="S253" s="36"/>
      <c r="T253" s="36"/>
      <c r="U253" s="36"/>
      <c r="V253" s="36"/>
      <c r="W253" s="36"/>
      <c r="X253" s="36"/>
      <c r="Y253" s="36"/>
      <c r="Z253" s="36"/>
      <c r="AA253" s="36"/>
      <c r="AB253" s="2"/>
    </row>
    <row r="254" spans="1:28" ht="8.1" customHeight="1" x14ac:dyDescent="0.25">
      <c r="A254" s="2"/>
      <c r="B254" s="2"/>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s="5" customFormat="1" x14ac:dyDescent="0.25">
      <c r="A255" s="3"/>
      <c r="B255" s="3"/>
      <c r="C255" s="3"/>
      <c r="D255" s="3"/>
      <c r="E255" s="3" t="str">
        <f>KPI!$E$54</f>
        <v>количество персонала</v>
      </c>
      <c r="F255" s="3"/>
      <c r="G255" s="3" t="str">
        <f>IF($E255="","",INDEX(KPI!$G:$G,SUMIFS(KPI!$B:$B,KPI!$E:$E,$E255)))</f>
        <v>чел</v>
      </c>
      <c r="H255" s="3"/>
      <c r="I255" s="6"/>
      <c r="J255" s="204">
        <f>операции!J330</f>
        <v>0</v>
      </c>
      <c r="K255" s="28"/>
      <c r="L255" s="2"/>
      <c r="M255" s="52"/>
      <c r="N255" s="3"/>
      <c r="O255" s="2"/>
      <c r="P255" s="36"/>
      <c r="Q255" s="36"/>
      <c r="R255" s="36"/>
      <c r="S255" s="36"/>
      <c r="T255" s="36"/>
      <c r="U255" s="36"/>
      <c r="V255" s="36"/>
      <c r="W255" s="36"/>
      <c r="X255" s="36"/>
      <c r="Y255" s="36"/>
      <c r="Z255" s="36"/>
      <c r="AA255" s="36"/>
      <c r="AB255" s="2"/>
    </row>
    <row r="256" spans="1:28" s="5" customFormat="1" x14ac:dyDescent="0.25">
      <c r="A256" s="3"/>
      <c r="B256" s="3"/>
      <c r="C256" s="3"/>
      <c r="D256" s="3"/>
      <c r="E256" s="3" t="str">
        <f>KPI!$E$55</f>
        <v>средний оклад одного сотрудника</v>
      </c>
      <c r="F256" s="3"/>
      <c r="G256" s="3" t="str">
        <f>IF($E256="","",INDEX(KPI!$G:$G,SUMIFS(KPI!$B:$B,KPI!$E:$E,$E256)))</f>
        <v>тыс.руб.</v>
      </c>
      <c r="H256" s="3"/>
      <c r="I256" s="6"/>
      <c r="J256" s="204">
        <f>операции!J331</f>
        <v>0</v>
      </c>
      <c r="K256" s="28"/>
      <c r="L256" s="2"/>
      <c r="M256" s="52"/>
      <c r="N256" s="3"/>
      <c r="O256" s="2"/>
      <c r="P256" s="36"/>
      <c r="Q256" s="36"/>
      <c r="R256" s="36"/>
      <c r="S256" s="36"/>
      <c r="T256" s="36"/>
      <c r="U256" s="36"/>
      <c r="V256" s="36"/>
      <c r="W256" s="36"/>
      <c r="X256" s="36"/>
      <c r="Y256" s="36"/>
      <c r="Z256" s="36"/>
      <c r="AA256" s="36"/>
      <c r="AB256" s="2"/>
    </row>
    <row r="257" spans="1:28" s="5" customFormat="1" x14ac:dyDescent="0.25">
      <c r="A257" s="3"/>
      <c r="B257" s="3"/>
      <c r="C257" s="3"/>
      <c r="D257" s="3"/>
      <c r="E257" s="3" t="str">
        <f>KPI!$E$56</f>
        <v>ФОТ в месяц</v>
      </c>
      <c r="F257" s="3"/>
      <c r="G257" s="3" t="str">
        <f>IF($E257="","",INDEX(KPI!$G:$G,SUMIFS(KPI!$B:$B,KPI!$E:$E,$E257)))</f>
        <v>тыс.руб.</v>
      </c>
      <c r="H257" s="3"/>
      <c r="I257" s="6"/>
      <c r="J257" s="115">
        <f>J255*J256</f>
        <v>0</v>
      </c>
      <c r="K257" s="28"/>
      <c r="L257" s="2"/>
      <c r="M257" s="52"/>
      <c r="N257" s="3"/>
      <c r="O257" s="2"/>
      <c r="P257" s="36"/>
      <c r="Q257" s="36"/>
      <c r="R257" s="36"/>
      <c r="S257" s="36"/>
      <c r="T257" s="36"/>
      <c r="U257" s="36"/>
      <c r="V257" s="36"/>
      <c r="W257" s="36"/>
      <c r="X257" s="36"/>
      <c r="Y257" s="36"/>
      <c r="Z257" s="36"/>
      <c r="AA257" s="36"/>
      <c r="AB257" s="2"/>
    </row>
    <row r="258" spans="1:28" ht="3.9" customHeight="1" x14ac:dyDescent="0.25">
      <c r="A258" s="2"/>
      <c r="B258" s="2"/>
      <c r="C258" s="2"/>
      <c r="D258" s="2"/>
      <c r="E258" s="110"/>
      <c r="F258" s="2"/>
      <c r="G258" s="2"/>
      <c r="H258" s="2"/>
      <c r="I258" s="28"/>
      <c r="J258" s="2"/>
      <c r="K258" s="28"/>
      <c r="L258" s="2"/>
      <c r="M258" s="52"/>
      <c r="N258" s="2"/>
      <c r="O258" s="2"/>
      <c r="P258" s="36"/>
      <c r="Q258" s="36"/>
      <c r="R258" s="36"/>
      <c r="S258" s="36"/>
      <c r="T258" s="36"/>
      <c r="U258" s="36"/>
      <c r="V258" s="36"/>
      <c r="W258" s="36"/>
      <c r="X258" s="36"/>
      <c r="Y258" s="36"/>
      <c r="Z258" s="36"/>
      <c r="AA258" s="36"/>
      <c r="AB258" s="2"/>
    </row>
    <row r="259" spans="1:28" ht="8.1" customHeight="1" x14ac:dyDescent="0.25">
      <c r="A259" s="2"/>
      <c r="B259" s="2"/>
      <c r="C259" s="2"/>
      <c r="D259" s="2"/>
      <c r="E259" s="2"/>
      <c r="F259" s="2"/>
      <c r="G259" s="2"/>
      <c r="H259" s="2"/>
      <c r="I259" s="28"/>
      <c r="J259" s="2"/>
      <c r="K259" s="28"/>
      <c r="L259" s="2"/>
      <c r="M259" s="52"/>
      <c r="N259" s="2"/>
      <c r="O259" s="2"/>
      <c r="P259" s="36"/>
      <c r="Q259" s="36"/>
      <c r="R259" s="36"/>
      <c r="S259" s="36"/>
      <c r="T259" s="36"/>
      <c r="U259" s="36"/>
      <c r="V259" s="36"/>
      <c r="W259" s="36"/>
      <c r="X259" s="36"/>
      <c r="Y259" s="36"/>
      <c r="Z259" s="36"/>
      <c r="AA259" s="36"/>
      <c r="AB259" s="2"/>
    </row>
    <row r="260" spans="1:28" s="5" customFormat="1" x14ac:dyDescent="0.25">
      <c r="A260" s="3"/>
      <c r="B260" s="3"/>
      <c r="C260" s="3"/>
      <c r="D260" s="111"/>
      <c r="E260" s="3" t="str">
        <f>KPI!$E$57</f>
        <v>ФОТ - начисления/оплаты</v>
      </c>
      <c r="F260" s="3"/>
      <c r="G260" s="3" t="str">
        <f>IF($E260="","",INDEX(KPI!$G:$G,SUMIFS(KPI!$B:$B,KPI!$E:$E,$E260)))</f>
        <v>тыс.руб.</v>
      </c>
      <c r="H260" s="103"/>
      <c r="I260" s="28"/>
      <c r="J260" s="44"/>
      <c r="K260" s="28"/>
      <c r="L260" s="3"/>
      <c r="M260" s="55">
        <f>SUM($O260:$AB260)</f>
        <v>0</v>
      </c>
      <c r="N260" s="3"/>
      <c r="O260" s="3"/>
      <c r="P260" s="46">
        <f>IF(P$1="",0,IF(P$1=0,SUMIFS(P261:P272,H261:H272,"&gt;="&amp;MONTH($J$13)),SUM(P261:P272)))</f>
        <v>0</v>
      </c>
      <c r="Q260" s="46">
        <f t="shared" ref="Q260" si="56">IF(Q$1="",0,SUM(Q261:Q272))</f>
        <v>0</v>
      </c>
      <c r="R260" s="46">
        <f t="shared" ref="R260:AA260" si="57">IF(R$1="",0,SUM(R261:R272))</f>
        <v>0</v>
      </c>
      <c r="S260" s="46">
        <f t="shared" si="57"/>
        <v>0</v>
      </c>
      <c r="T260" s="46">
        <f t="shared" si="57"/>
        <v>0</v>
      </c>
      <c r="U260" s="46">
        <f t="shared" si="57"/>
        <v>0</v>
      </c>
      <c r="V260" s="46">
        <f t="shared" si="57"/>
        <v>0</v>
      </c>
      <c r="W260" s="46">
        <f t="shared" si="57"/>
        <v>0</v>
      </c>
      <c r="X260" s="46">
        <f t="shared" si="57"/>
        <v>0</v>
      </c>
      <c r="Y260" s="46">
        <f t="shared" si="57"/>
        <v>0</v>
      </c>
      <c r="Z260" s="46">
        <f t="shared" si="57"/>
        <v>0</v>
      </c>
      <c r="AA260" s="46">
        <f t="shared" si="57"/>
        <v>0</v>
      </c>
      <c r="AB260" s="3"/>
    </row>
    <row r="261" spans="1:28" s="23" customFormat="1" ht="10.199999999999999" x14ac:dyDescent="0.2">
      <c r="A261" s="22"/>
      <c r="B261" s="22"/>
      <c r="C261" s="22"/>
      <c r="D261" s="22"/>
      <c r="E261" s="22" t="str">
        <f>E260</f>
        <v>ФОТ - начисления/оплаты</v>
      </c>
      <c r="F261" s="22"/>
      <c r="G261" s="22" t="str">
        <f>IF($E261="","",INDEX(KPI!$G:$G,SUMIFS(KPI!$B:$B,KPI!$E:$E,$E261)))</f>
        <v>тыс.руб.</v>
      </c>
      <c r="H261" s="100">
        <f>структура!$V$12</f>
        <v>1</v>
      </c>
      <c r="I261" s="31"/>
      <c r="J261" s="98" t="str">
        <f>структура!$X$12</f>
        <v>янв</v>
      </c>
      <c r="K261" s="99"/>
      <c r="L261" s="22"/>
      <c r="M261" s="58"/>
      <c r="N261" s="22"/>
      <c r="O261" s="22"/>
      <c r="P261" s="101">
        <f>IF(P$1="",0,операции!P336)</f>
        <v>0</v>
      </c>
      <c r="Q261" s="101">
        <f>IF(Q$1="",0,операции!Q336)</f>
        <v>0</v>
      </c>
      <c r="R261" s="101">
        <f>IF(R$1="",0,операции!R336)</f>
        <v>0</v>
      </c>
      <c r="S261" s="101">
        <f>IF(S$1="",0,операции!S336)</f>
        <v>0</v>
      </c>
      <c r="T261" s="101">
        <f>IF(T$1="",0,операции!T336)</f>
        <v>0</v>
      </c>
      <c r="U261" s="101">
        <f>IF(U$1="",0,операции!U336)</f>
        <v>0</v>
      </c>
      <c r="V261" s="101">
        <f>IF(V$1="",0,операции!V336)</f>
        <v>0</v>
      </c>
      <c r="W261" s="101">
        <f>IF(W$1="",0,операции!W336)</f>
        <v>0</v>
      </c>
      <c r="X261" s="101">
        <f>IF(X$1="",0,операции!X336)</f>
        <v>0</v>
      </c>
      <c r="Y261" s="101">
        <f>IF(Y$1="",0,операции!Y336)</f>
        <v>0</v>
      </c>
      <c r="Z261" s="101">
        <f>IF(Z$1="",0,операции!Z336)</f>
        <v>0</v>
      </c>
      <c r="AA261" s="101">
        <f>IF(AA$1="",0,операции!AA336)</f>
        <v>0</v>
      </c>
      <c r="AB261" s="22"/>
    </row>
    <row r="262" spans="1:28" s="23" customFormat="1" ht="10.199999999999999" x14ac:dyDescent="0.2">
      <c r="A262" s="22"/>
      <c r="B262" s="22"/>
      <c r="C262" s="22"/>
      <c r="D262" s="22"/>
      <c r="E262" s="22" t="str">
        <f>E260</f>
        <v>ФОТ - начисления/оплаты</v>
      </c>
      <c r="F262" s="22"/>
      <c r="G262" s="22" t="str">
        <f>IF($E262="","",INDEX(KPI!$G:$G,SUMIFS(KPI!$B:$B,KPI!$E:$E,$E262)))</f>
        <v>тыс.руб.</v>
      </c>
      <c r="H262" s="100">
        <f>структура!$V$13</f>
        <v>2</v>
      </c>
      <c r="I262" s="31"/>
      <c r="J262" s="98" t="str">
        <f>структура!$X$13</f>
        <v>фев</v>
      </c>
      <c r="K262" s="99"/>
      <c r="L262" s="22"/>
      <c r="M262" s="58"/>
      <c r="N262" s="22"/>
      <c r="O262" s="22"/>
      <c r="P262" s="101">
        <f>IF(P$1="",0,операции!P337)</f>
        <v>0</v>
      </c>
      <c r="Q262" s="101">
        <f>IF(Q$1="",0,операции!Q337)</f>
        <v>0</v>
      </c>
      <c r="R262" s="101">
        <f>IF(R$1="",0,операции!R337)</f>
        <v>0</v>
      </c>
      <c r="S262" s="101">
        <f>IF(S$1="",0,операции!S337)</f>
        <v>0</v>
      </c>
      <c r="T262" s="101">
        <f>IF(T$1="",0,операции!T337)</f>
        <v>0</v>
      </c>
      <c r="U262" s="101">
        <f>IF(U$1="",0,операции!U337)</f>
        <v>0</v>
      </c>
      <c r="V262" s="101">
        <f>IF(V$1="",0,операции!V337)</f>
        <v>0</v>
      </c>
      <c r="W262" s="101">
        <f>IF(W$1="",0,операции!W337)</f>
        <v>0</v>
      </c>
      <c r="X262" s="101">
        <f>IF(X$1="",0,операции!X337)</f>
        <v>0</v>
      </c>
      <c r="Y262" s="101">
        <f>IF(Y$1="",0,операции!Y337)</f>
        <v>0</v>
      </c>
      <c r="Z262" s="101">
        <f>IF(Z$1="",0,операции!Z337)</f>
        <v>0</v>
      </c>
      <c r="AA262" s="101">
        <f>IF(AA$1="",0,операции!AA337)</f>
        <v>0</v>
      </c>
      <c r="AB262" s="22"/>
    </row>
    <row r="263" spans="1:28" s="23" customFormat="1" ht="10.199999999999999" x14ac:dyDescent="0.2">
      <c r="A263" s="22"/>
      <c r="B263" s="22"/>
      <c r="C263" s="22"/>
      <c r="D263" s="22"/>
      <c r="E263" s="22" t="str">
        <f>E260</f>
        <v>ФОТ - начисления/оплаты</v>
      </c>
      <c r="F263" s="22"/>
      <c r="G263" s="22" t="str">
        <f>IF($E263="","",INDEX(KPI!$G:$G,SUMIFS(KPI!$B:$B,KPI!$E:$E,$E263)))</f>
        <v>тыс.руб.</v>
      </c>
      <c r="H263" s="100">
        <f>структура!$V$14</f>
        <v>3</v>
      </c>
      <c r="I263" s="31"/>
      <c r="J263" s="98" t="str">
        <f>структура!$X$14</f>
        <v>мар</v>
      </c>
      <c r="K263" s="99"/>
      <c r="L263" s="22"/>
      <c r="M263" s="58"/>
      <c r="N263" s="22"/>
      <c r="O263" s="22"/>
      <c r="P263" s="101">
        <f>IF(P$1="",0,операции!P338)</f>
        <v>0</v>
      </c>
      <c r="Q263" s="101">
        <f>IF(Q$1="",0,операции!Q338)</f>
        <v>0</v>
      </c>
      <c r="R263" s="101">
        <f>IF(R$1="",0,операции!R338)</f>
        <v>0</v>
      </c>
      <c r="S263" s="101">
        <f>IF(S$1="",0,операции!S338)</f>
        <v>0</v>
      </c>
      <c r="T263" s="101">
        <f>IF(T$1="",0,операции!T338)</f>
        <v>0</v>
      </c>
      <c r="U263" s="101">
        <f>IF(U$1="",0,операции!U338)</f>
        <v>0</v>
      </c>
      <c r="V263" s="101">
        <f>IF(V$1="",0,операции!V338)</f>
        <v>0</v>
      </c>
      <c r="W263" s="101">
        <f>IF(W$1="",0,операции!W338)</f>
        <v>0</v>
      </c>
      <c r="X263" s="101">
        <f>IF(X$1="",0,операции!X338)</f>
        <v>0</v>
      </c>
      <c r="Y263" s="101">
        <f>IF(Y$1="",0,операции!Y338)</f>
        <v>0</v>
      </c>
      <c r="Z263" s="101">
        <f>IF(Z$1="",0,операции!Z338)</f>
        <v>0</v>
      </c>
      <c r="AA263" s="101">
        <f>IF(AA$1="",0,операции!AA338)</f>
        <v>0</v>
      </c>
      <c r="AB263" s="22"/>
    </row>
    <row r="264" spans="1:28" s="23" customFormat="1" ht="10.199999999999999" x14ac:dyDescent="0.2">
      <c r="A264" s="22"/>
      <c r="B264" s="22"/>
      <c r="C264" s="22"/>
      <c r="D264" s="22"/>
      <c r="E264" s="22" t="str">
        <f>E260</f>
        <v>ФОТ - начисления/оплаты</v>
      </c>
      <c r="F264" s="22"/>
      <c r="G264" s="22" t="str">
        <f>IF($E264="","",INDEX(KPI!$G:$G,SUMIFS(KPI!$B:$B,KPI!$E:$E,$E264)))</f>
        <v>тыс.руб.</v>
      </c>
      <c r="H264" s="100">
        <f>структура!$V$15</f>
        <v>4</v>
      </c>
      <c r="I264" s="31"/>
      <c r="J264" s="98" t="str">
        <f>структура!$X$15</f>
        <v>апр</v>
      </c>
      <c r="K264" s="99"/>
      <c r="L264" s="22"/>
      <c r="M264" s="58"/>
      <c r="N264" s="22"/>
      <c r="O264" s="22"/>
      <c r="P264" s="101">
        <f>IF(P$1="",0,операции!P339)</f>
        <v>0</v>
      </c>
      <c r="Q264" s="101">
        <f>IF(Q$1="",0,операции!Q339)</f>
        <v>0</v>
      </c>
      <c r="R264" s="101">
        <f>IF(R$1="",0,операции!R339)</f>
        <v>0</v>
      </c>
      <c r="S264" s="101">
        <f>IF(S$1="",0,операции!S339)</f>
        <v>0</v>
      </c>
      <c r="T264" s="101">
        <f>IF(T$1="",0,операции!T339)</f>
        <v>0</v>
      </c>
      <c r="U264" s="101">
        <f>IF(U$1="",0,операции!U339)</f>
        <v>0</v>
      </c>
      <c r="V264" s="101">
        <f>IF(V$1="",0,операции!V339)</f>
        <v>0</v>
      </c>
      <c r="W264" s="101">
        <f>IF(W$1="",0,операции!W339)</f>
        <v>0</v>
      </c>
      <c r="X264" s="101">
        <f>IF(X$1="",0,операции!X339)</f>
        <v>0</v>
      </c>
      <c r="Y264" s="101">
        <f>IF(Y$1="",0,операции!Y339)</f>
        <v>0</v>
      </c>
      <c r="Z264" s="101">
        <f>IF(Z$1="",0,операции!Z339)</f>
        <v>0</v>
      </c>
      <c r="AA264" s="101">
        <f>IF(AA$1="",0,операции!AA339)</f>
        <v>0</v>
      </c>
      <c r="AB264" s="22"/>
    </row>
    <row r="265" spans="1:28" s="23" customFormat="1" ht="10.199999999999999" x14ac:dyDescent="0.2">
      <c r="A265" s="22"/>
      <c r="B265" s="22"/>
      <c r="C265" s="22"/>
      <c r="D265" s="22"/>
      <c r="E265" s="22" t="str">
        <f>E260</f>
        <v>ФОТ - начисления/оплаты</v>
      </c>
      <c r="F265" s="22"/>
      <c r="G265" s="22" t="str">
        <f>IF($E265="","",INDEX(KPI!$G:$G,SUMIFS(KPI!$B:$B,KPI!$E:$E,$E265)))</f>
        <v>тыс.руб.</v>
      </c>
      <c r="H265" s="100">
        <f>структура!$V$16</f>
        <v>5</v>
      </c>
      <c r="I265" s="31"/>
      <c r="J265" s="98" t="str">
        <f>структура!$X$16</f>
        <v>май</v>
      </c>
      <c r="K265" s="99"/>
      <c r="L265" s="22"/>
      <c r="M265" s="58"/>
      <c r="N265" s="22"/>
      <c r="O265" s="22"/>
      <c r="P265" s="101">
        <f>IF(P$1="",0,операции!P340)</f>
        <v>0</v>
      </c>
      <c r="Q265" s="101">
        <f>IF(Q$1="",0,операции!Q340)</f>
        <v>0</v>
      </c>
      <c r="R265" s="101">
        <f>IF(R$1="",0,операции!R340)</f>
        <v>0</v>
      </c>
      <c r="S265" s="101">
        <f>IF(S$1="",0,операции!S340)</f>
        <v>0</v>
      </c>
      <c r="T265" s="101">
        <f>IF(T$1="",0,операции!T340)</f>
        <v>0</v>
      </c>
      <c r="U265" s="101">
        <f>IF(U$1="",0,операции!U340)</f>
        <v>0</v>
      </c>
      <c r="V265" s="101">
        <f>IF(V$1="",0,операции!V340)</f>
        <v>0</v>
      </c>
      <c r="W265" s="101">
        <f>IF(W$1="",0,операции!W340)</f>
        <v>0</v>
      </c>
      <c r="X265" s="101">
        <f>IF(X$1="",0,операции!X340)</f>
        <v>0</v>
      </c>
      <c r="Y265" s="101">
        <f>IF(Y$1="",0,операции!Y340)</f>
        <v>0</v>
      </c>
      <c r="Z265" s="101">
        <f>IF(Z$1="",0,операции!Z340)</f>
        <v>0</v>
      </c>
      <c r="AA265" s="101">
        <f>IF(AA$1="",0,операции!AA340)</f>
        <v>0</v>
      </c>
      <c r="AB265" s="22"/>
    </row>
    <row r="266" spans="1:28" s="23" customFormat="1" ht="10.199999999999999" x14ac:dyDescent="0.2">
      <c r="A266" s="22"/>
      <c r="B266" s="22"/>
      <c r="C266" s="22"/>
      <c r="D266" s="22"/>
      <c r="E266" s="22" t="str">
        <f>E260</f>
        <v>ФОТ - начисления/оплаты</v>
      </c>
      <c r="F266" s="22"/>
      <c r="G266" s="22" t="str">
        <f>IF($E266="","",INDEX(KPI!$G:$G,SUMIFS(KPI!$B:$B,KPI!$E:$E,$E266)))</f>
        <v>тыс.руб.</v>
      </c>
      <c r="H266" s="100">
        <f>структура!$V$17</f>
        <v>6</v>
      </c>
      <c r="I266" s="31"/>
      <c r="J266" s="98" t="str">
        <f>структура!$X$17</f>
        <v>июн</v>
      </c>
      <c r="K266" s="99"/>
      <c r="L266" s="22"/>
      <c r="M266" s="58"/>
      <c r="N266" s="22"/>
      <c r="O266" s="22"/>
      <c r="P266" s="101">
        <f>IF(P$1="",0,операции!P341)</f>
        <v>0</v>
      </c>
      <c r="Q266" s="101">
        <f>IF(Q$1="",0,операции!Q341)</f>
        <v>0</v>
      </c>
      <c r="R266" s="101">
        <f>IF(R$1="",0,операции!R341)</f>
        <v>0</v>
      </c>
      <c r="S266" s="101">
        <f>IF(S$1="",0,операции!S341)</f>
        <v>0</v>
      </c>
      <c r="T266" s="101">
        <f>IF(T$1="",0,операции!T341)</f>
        <v>0</v>
      </c>
      <c r="U266" s="101">
        <f>IF(U$1="",0,операции!U341)</f>
        <v>0</v>
      </c>
      <c r="V266" s="101">
        <f>IF(V$1="",0,операции!V341)</f>
        <v>0</v>
      </c>
      <c r="W266" s="101">
        <f>IF(W$1="",0,операции!W341)</f>
        <v>0</v>
      </c>
      <c r="X266" s="101">
        <f>IF(X$1="",0,операции!X341)</f>
        <v>0</v>
      </c>
      <c r="Y266" s="101">
        <f>IF(Y$1="",0,операции!Y341)</f>
        <v>0</v>
      </c>
      <c r="Z266" s="101">
        <f>IF(Z$1="",0,операции!Z341)</f>
        <v>0</v>
      </c>
      <c r="AA266" s="101">
        <f>IF(AA$1="",0,операции!AA341)</f>
        <v>0</v>
      </c>
      <c r="AB266" s="22"/>
    </row>
    <row r="267" spans="1:28" s="23" customFormat="1" ht="10.199999999999999" x14ac:dyDescent="0.2">
      <c r="A267" s="22"/>
      <c r="B267" s="22"/>
      <c r="C267" s="22"/>
      <c r="D267" s="22"/>
      <c r="E267" s="22" t="str">
        <f>E260</f>
        <v>ФОТ - начисления/оплаты</v>
      </c>
      <c r="F267" s="22"/>
      <c r="G267" s="22" t="str">
        <f>IF($E267="","",INDEX(KPI!$G:$G,SUMIFS(KPI!$B:$B,KPI!$E:$E,$E267)))</f>
        <v>тыс.руб.</v>
      </c>
      <c r="H267" s="100">
        <f>структура!$V$18</f>
        <v>7</v>
      </c>
      <c r="I267" s="31"/>
      <c r="J267" s="98" t="str">
        <f>структура!$X$18</f>
        <v>июл</v>
      </c>
      <c r="K267" s="99"/>
      <c r="L267" s="22"/>
      <c r="M267" s="58"/>
      <c r="N267" s="22"/>
      <c r="O267" s="22"/>
      <c r="P267" s="101">
        <f>IF(P$1="",0,операции!P342)</f>
        <v>0</v>
      </c>
      <c r="Q267" s="101">
        <f>IF(Q$1="",0,операции!Q342)</f>
        <v>0</v>
      </c>
      <c r="R267" s="101">
        <f>IF(R$1="",0,операции!R342)</f>
        <v>0</v>
      </c>
      <c r="S267" s="101">
        <f>IF(S$1="",0,операции!S342)</f>
        <v>0</v>
      </c>
      <c r="T267" s="101">
        <f>IF(T$1="",0,операции!T342)</f>
        <v>0</v>
      </c>
      <c r="U267" s="101">
        <f>IF(U$1="",0,операции!U342)</f>
        <v>0</v>
      </c>
      <c r="V267" s="101">
        <f>IF(V$1="",0,операции!V342)</f>
        <v>0</v>
      </c>
      <c r="W267" s="101">
        <f>IF(W$1="",0,операции!W342)</f>
        <v>0</v>
      </c>
      <c r="X267" s="101">
        <f>IF(X$1="",0,операции!X342)</f>
        <v>0</v>
      </c>
      <c r="Y267" s="101">
        <f>IF(Y$1="",0,операции!Y342)</f>
        <v>0</v>
      </c>
      <c r="Z267" s="101">
        <f>IF(Z$1="",0,операции!Z342)</f>
        <v>0</v>
      </c>
      <c r="AA267" s="101">
        <f>IF(AA$1="",0,операции!AA342)</f>
        <v>0</v>
      </c>
      <c r="AB267" s="22"/>
    </row>
    <row r="268" spans="1:28" s="23" customFormat="1" ht="10.199999999999999" x14ac:dyDescent="0.2">
      <c r="A268" s="22"/>
      <c r="B268" s="22"/>
      <c r="C268" s="22"/>
      <c r="D268" s="22"/>
      <c r="E268" s="22" t="str">
        <f>E260</f>
        <v>ФОТ - начисления/оплаты</v>
      </c>
      <c r="F268" s="22"/>
      <c r="G268" s="22" t="str">
        <f>IF($E268="","",INDEX(KPI!$G:$G,SUMIFS(KPI!$B:$B,KPI!$E:$E,$E268)))</f>
        <v>тыс.руб.</v>
      </c>
      <c r="H268" s="100">
        <f>структура!$V$19</f>
        <v>8</v>
      </c>
      <c r="I268" s="31"/>
      <c r="J268" s="98" t="str">
        <f>структура!$X$19</f>
        <v>авг</v>
      </c>
      <c r="K268" s="99"/>
      <c r="L268" s="22"/>
      <c r="M268" s="58"/>
      <c r="N268" s="22"/>
      <c r="O268" s="22"/>
      <c r="P268" s="101">
        <f>IF(P$1="",0,операции!P343)</f>
        <v>0</v>
      </c>
      <c r="Q268" s="101">
        <f>IF(Q$1="",0,операции!Q343)</f>
        <v>0</v>
      </c>
      <c r="R268" s="101">
        <f>IF(R$1="",0,операции!R343)</f>
        <v>0</v>
      </c>
      <c r="S268" s="101">
        <f>IF(S$1="",0,операции!S343)</f>
        <v>0</v>
      </c>
      <c r="T268" s="101">
        <f>IF(T$1="",0,операции!T343)</f>
        <v>0</v>
      </c>
      <c r="U268" s="101">
        <f>IF(U$1="",0,операции!U343)</f>
        <v>0</v>
      </c>
      <c r="V268" s="101">
        <f>IF(V$1="",0,операции!V343)</f>
        <v>0</v>
      </c>
      <c r="W268" s="101">
        <f>IF(W$1="",0,операции!W343)</f>
        <v>0</v>
      </c>
      <c r="X268" s="101">
        <f>IF(X$1="",0,операции!X343)</f>
        <v>0</v>
      </c>
      <c r="Y268" s="101">
        <f>IF(Y$1="",0,операции!Y343)</f>
        <v>0</v>
      </c>
      <c r="Z268" s="101">
        <f>IF(Z$1="",0,операции!Z343)</f>
        <v>0</v>
      </c>
      <c r="AA268" s="101">
        <f>IF(AA$1="",0,операции!AA343)</f>
        <v>0</v>
      </c>
      <c r="AB268" s="22"/>
    </row>
    <row r="269" spans="1:28" s="23" customFormat="1" ht="10.199999999999999" x14ac:dyDescent="0.2">
      <c r="A269" s="22"/>
      <c r="B269" s="22"/>
      <c r="C269" s="22"/>
      <c r="D269" s="22"/>
      <c r="E269" s="22" t="str">
        <f>E260</f>
        <v>ФОТ - начисления/оплаты</v>
      </c>
      <c r="F269" s="22"/>
      <c r="G269" s="22" t="str">
        <f>IF($E269="","",INDEX(KPI!$G:$G,SUMIFS(KPI!$B:$B,KPI!$E:$E,$E269)))</f>
        <v>тыс.руб.</v>
      </c>
      <c r="H269" s="100">
        <f>структура!$V$20</f>
        <v>9</v>
      </c>
      <c r="I269" s="31"/>
      <c r="J269" s="98" t="str">
        <f>структура!$X$20</f>
        <v>сен</v>
      </c>
      <c r="K269" s="99"/>
      <c r="L269" s="22"/>
      <c r="M269" s="58"/>
      <c r="N269" s="22"/>
      <c r="O269" s="22"/>
      <c r="P269" s="101">
        <f>IF(P$1="",0,операции!P344)</f>
        <v>0</v>
      </c>
      <c r="Q269" s="101">
        <f>IF(Q$1="",0,операции!Q344)</f>
        <v>0</v>
      </c>
      <c r="R269" s="101">
        <f>IF(R$1="",0,операции!R344)</f>
        <v>0</v>
      </c>
      <c r="S269" s="101">
        <f>IF(S$1="",0,операции!S344)</f>
        <v>0</v>
      </c>
      <c r="T269" s="101">
        <f>IF(T$1="",0,операции!T344)</f>
        <v>0</v>
      </c>
      <c r="U269" s="101">
        <f>IF(U$1="",0,операции!U344)</f>
        <v>0</v>
      </c>
      <c r="V269" s="101">
        <f>IF(V$1="",0,операции!V344)</f>
        <v>0</v>
      </c>
      <c r="W269" s="101">
        <f>IF(W$1="",0,операции!W344)</f>
        <v>0</v>
      </c>
      <c r="X269" s="101">
        <f>IF(X$1="",0,операции!X344)</f>
        <v>0</v>
      </c>
      <c r="Y269" s="101">
        <f>IF(Y$1="",0,операции!Y344)</f>
        <v>0</v>
      </c>
      <c r="Z269" s="101">
        <f>IF(Z$1="",0,операции!Z344)</f>
        <v>0</v>
      </c>
      <c r="AA269" s="101">
        <f>IF(AA$1="",0,операции!AA344)</f>
        <v>0</v>
      </c>
      <c r="AB269" s="22"/>
    </row>
    <row r="270" spans="1:28" s="23" customFormat="1" ht="10.199999999999999" x14ac:dyDescent="0.2">
      <c r="A270" s="22"/>
      <c r="B270" s="22"/>
      <c r="C270" s="22"/>
      <c r="D270" s="22"/>
      <c r="E270" s="22" t="str">
        <f>E260</f>
        <v>ФОТ - начисления/оплаты</v>
      </c>
      <c r="F270" s="22"/>
      <c r="G270" s="22" t="str">
        <f>IF($E270="","",INDEX(KPI!$G:$G,SUMIFS(KPI!$B:$B,KPI!$E:$E,$E270)))</f>
        <v>тыс.руб.</v>
      </c>
      <c r="H270" s="100">
        <f>структура!$V$21</f>
        <v>10</v>
      </c>
      <c r="I270" s="31"/>
      <c r="J270" s="98" t="str">
        <f>структура!$X$21</f>
        <v>окт</v>
      </c>
      <c r="K270" s="99"/>
      <c r="L270" s="22"/>
      <c r="M270" s="58"/>
      <c r="N270" s="22"/>
      <c r="O270" s="22"/>
      <c r="P270" s="101">
        <f>IF(P$1="",0,операции!P345)</f>
        <v>0</v>
      </c>
      <c r="Q270" s="101">
        <f>IF(Q$1="",0,операции!Q345)</f>
        <v>0</v>
      </c>
      <c r="R270" s="101">
        <f>IF(R$1="",0,операции!R345)</f>
        <v>0</v>
      </c>
      <c r="S270" s="101">
        <f>IF(S$1="",0,операции!S345)</f>
        <v>0</v>
      </c>
      <c r="T270" s="101">
        <f>IF(T$1="",0,операции!T345)</f>
        <v>0</v>
      </c>
      <c r="U270" s="101">
        <f>IF(U$1="",0,операции!U345)</f>
        <v>0</v>
      </c>
      <c r="V270" s="101">
        <f>IF(V$1="",0,операции!V345)</f>
        <v>0</v>
      </c>
      <c r="W270" s="101">
        <f>IF(W$1="",0,операции!W345)</f>
        <v>0</v>
      </c>
      <c r="X270" s="101">
        <f>IF(X$1="",0,операции!X345)</f>
        <v>0</v>
      </c>
      <c r="Y270" s="101">
        <f>IF(Y$1="",0,операции!Y345)</f>
        <v>0</v>
      </c>
      <c r="Z270" s="101">
        <f>IF(Z$1="",0,операции!Z345)</f>
        <v>0</v>
      </c>
      <c r="AA270" s="101">
        <f>IF(AA$1="",0,операции!AA345)</f>
        <v>0</v>
      </c>
      <c r="AB270" s="22"/>
    </row>
    <row r="271" spans="1:28" s="23" customFormat="1" ht="10.199999999999999" x14ac:dyDescent="0.2">
      <c r="A271" s="22"/>
      <c r="B271" s="22"/>
      <c r="C271" s="22"/>
      <c r="D271" s="22"/>
      <c r="E271" s="22" t="str">
        <f>E260</f>
        <v>ФОТ - начисления/оплаты</v>
      </c>
      <c r="F271" s="22"/>
      <c r="G271" s="22" t="str">
        <f>IF($E271="","",INDEX(KPI!$G:$G,SUMIFS(KPI!$B:$B,KPI!$E:$E,$E271)))</f>
        <v>тыс.руб.</v>
      </c>
      <c r="H271" s="100">
        <f>структура!$V$22</f>
        <v>11</v>
      </c>
      <c r="I271" s="31"/>
      <c r="J271" s="98" t="str">
        <f>структура!$X$22</f>
        <v>ноя</v>
      </c>
      <c r="K271" s="99"/>
      <c r="L271" s="22"/>
      <c r="M271" s="58"/>
      <c r="N271" s="22"/>
      <c r="O271" s="22"/>
      <c r="P271" s="101">
        <f>IF(P$1="",0,операции!P346)</f>
        <v>0</v>
      </c>
      <c r="Q271" s="101">
        <f>IF(Q$1="",0,операции!Q346)</f>
        <v>0</v>
      </c>
      <c r="R271" s="101">
        <f>IF(R$1="",0,операции!R346)</f>
        <v>0</v>
      </c>
      <c r="S271" s="101">
        <f>IF(S$1="",0,операции!S346)</f>
        <v>0</v>
      </c>
      <c r="T271" s="101">
        <f>IF(T$1="",0,операции!T346)</f>
        <v>0</v>
      </c>
      <c r="U271" s="101">
        <f>IF(U$1="",0,операции!U346)</f>
        <v>0</v>
      </c>
      <c r="V271" s="101">
        <f>IF(V$1="",0,операции!V346)</f>
        <v>0</v>
      </c>
      <c r="W271" s="101">
        <f>IF(W$1="",0,операции!W346)</f>
        <v>0</v>
      </c>
      <c r="X271" s="101">
        <f>IF(X$1="",0,операции!X346)</f>
        <v>0</v>
      </c>
      <c r="Y271" s="101">
        <f>IF(Y$1="",0,операции!Y346)</f>
        <v>0</v>
      </c>
      <c r="Z271" s="101">
        <f>IF(Z$1="",0,операции!Z346)</f>
        <v>0</v>
      </c>
      <c r="AA271" s="101">
        <f>IF(AA$1="",0,операции!AA346)</f>
        <v>0</v>
      </c>
      <c r="AB271" s="22"/>
    </row>
    <row r="272" spans="1:28" s="23" customFormat="1" ht="10.199999999999999" x14ac:dyDescent="0.2">
      <c r="A272" s="22"/>
      <c r="B272" s="22"/>
      <c r="C272" s="22"/>
      <c r="D272" s="22"/>
      <c r="E272" s="22" t="str">
        <f>E260</f>
        <v>ФОТ - начисления/оплаты</v>
      </c>
      <c r="F272" s="22"/>
      <c r="G272" s="22" t="str">
        <f>IF($E272="","",INDEX(KPI!$G:$G,SUMIFS(KPI!$B:$B,KPI!$E:$E,$E272)))</f>
        <v>тыс.руб.</v>
      </c>
      <c r="H272" s="100">
        <f>структура!$V$23</f>
        <v>12</v>
      </c>
      <c r="I272" s="31"/>
      <c r="J272" s="98" t="str">
        <f>структура!$X$23</f>
        <v>дек</v>
      </c>
      <c r="K272" s="99"/>
      <c r="L272" s="22"/>
      <c r="M272" s="58"/>
      <c r="N272" s="22"/>
      <c r="O272" s="22"/>
      <c r="P272" s="101">
        <f>IF(P$1="",0,операции!P347)</f>
        <v>0</v>
      </c>
      <c r="Q272" s="101">
        <f>IF(Q$1="",0,операции!Q347)</f>
        <v>0</v>
      </c>
      <c r="R272" s="101">
        <f>IF(R$1="",0,операции!R347)</f>
        <v>0</v>
      </c>
      <c r="S272" s="101">
        <f>IF(S$1="",0,операции!S347)</f>
        <v>0</v>
      </c>
      <c r="T272" s="101">
        <f>IF(T$1="",0,операции!T347)</f>
        <v>0</v>
      </c>
      <c r="U272" s="101">
        <f>IF(U$1="",0,операции!U347)</f>
        <v>0</v>
      </c>
      <c r="V272" s="101">
        <f>IF(V$1="",0,операции!V347)</f>
        <v>0</v>
      </c>
      <c r="W272" s="101">
        <f>IF(W$1="",0,операции!W347)</f>
        <v>0</v>
      </c>
      <c r="X272" s="101">
        <f>IF(X$1="",0,операции!X347)</f>
        <v>0</v>
      </c>
      <c r="Y272" s="101">
        <f>IF(Y$1="",0,операции!Y347)</f>
        <v>0</v>
      </c>
      <c r="Z272" s="101">
        <f>IF(Z$1="",0,операции!Z347)</f>
        <v>0</v>
      </c>
      <c r="AA272" s="101">
        <f>IF(AA$1="",0,операции!AA347)</f>
        <v>0</v>
      </c>
      <c r="AB272" s="22"/>
    </row>
    <row r="273" spans="1:28" ht="3.9" customHeight="1" x14ac:dyDescent="0.25">
      <c r="A273" s="2"/>
      <c r="B273" s="2"/>
      <c r="C273" s="2"/>
      <c r="D273" s="2"/>
      <c r="E273" s="21"/>
      <c r="F273" s="2"/>
      <c r="G273" s="21"/>
      <c r="H273" s="2"/>
      <c r="I273" s="28"/>
      <c r="J273" s="21"/>
      <c r="K273" s="28"/>
      <c r="L273" s="2"/>
      <c r="M273" s="52"/>
      <c r="N273" s="2"/>
      <c r="O273" s="2"/>
      <c r="P273" s="36"/>
      <c r="Q273" s="36"/>
      <c r="R273" s="36"/>
      <c r="S273" s="36"/>
      <c r="T273" s="36"/>
      <c r="U273" s="36"/>
      <c r="V273" s="36"/>
      <c r="W273" s="36"/>
      <c r="X273" s="36"/>
      <c r="Y273" s="36"/>
      <c r="Z273" s="36"/>
      <c r="AA273" s="36"/>
      <c r="AB273" s="2"/>
    </row>
    <row r="274" spans="1:28" ht="8.1" customHeight="1" x14ac:dyDescent="0.25">
      <c r="A274" s="2"/>
      <c r="B274" s="2"/>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s="5" customFormat="1" x14ac:dyDescent="0.25">
      <c r="A275" s="3"/>
      <c r="B275" s="3"/>
      <c r="C275" s="3"/>
      <c r="D275" s="3"/>
      <c r="E275" s="3" t="str">
        <f>KPI!$E$58</f>
        <v>ставка отчислений в соцфонды+страхНС</v>
      </c>
      <c r="F275" s="3"/>
      <c r="G275" s="3" t="str">
        <f>IF($E275="","",INDEX(KPI!$G:$G,SUMIFS(KPI!$B:$B,KPI!$E:$E,$E275)))</f>
        <v>%</v>
      </c>
      <c r="H275" s="3"/>
      <c r="I275" s="6"/>
      <c r="J275" s="229">
        <f>операции!J350</f>
        <v>0</v>
      </c>
      <c r="K275" s="28"/>
      <c r="L275" s="2"/>
      <c r="M275" s="52"/>
      <c r="N275" s="3"/>
      <c r="O275" s="2"/>
      <c r="P275" s="36"/>
      <c r="Q275" s="36"/>
      <c r="R275" s="36"/>
      <c r="S275" s="36"/>
      <c r="T275" s="36"/>
      <c r="U275" s="36"/>
      <c r="V275" s="36"/>
      <c r="W275" s="36"/>
      <c r="X275" s="36"/>
      <c r="Y275" s="36"/>
      <c r="Z275" s="36"/>
      <c r="AA275" s="36"/>
      <c r="AB275" s="2"/>
    </row>
    <row r="276" spans="1:28" ht="3.9" customHeight="1" x14ac:dyDescent="0.25">
      <c r="A276" s="2"/>
      <c r="B276" s="2"/>
      <c r="C276" s="2"/>
      <c r="D276" s="2"/>
      <c r="E276" s="110"/>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t="8.1" customHeight="1" x14ac:dyDescent="0.25">
      <c r="A277" s="2"/>
      <c r="B277" s="2"/>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s="5" customFormat="1" x14ac:dyDescent="0.25">
      <c r="A278" s="3"/>
      <c r="B278" s="3"/>
      <c r="C278" s="3"/>
      <c r="D278" s="111"/>
      <c r="E278" s="3" t="str">
        <f>KPI!$E$59</f>
        <v>начисления в соцфонды</v>
      </c>
      <c r="F278" s="3"/>
      <c r="G278" s="3" t="str">
        <f>IF($E278="","",INDEX(KPI!$G:$G,SUMIFS(KPI!$B:$B,KPI!$E:$E,$E278)))</f>
        <v>тыс.руб.</v>
      </c>
      <c r="H278" s="103"/>
      <c r="I278" s="28"/>
      <c r="J278" s="44"/>
      <c r="K278" s="28"/>
      <c r="L278" s="3"/>
      <c r="M278" s="55">
        <f>SUM($O278:$AB278)</f>
        <v>0</v>
      </c>
      <c r="N278" s="3"/>
      <c r="O278" s="3"/>
      <c r="P278" s="46">
        <f>IF(P$1="",0,IF(P$1=0,SUMIFS(P279:P290,H279:H290,"&gt;="&amp;MONTH($J$13)),SUM(P279:P290)))</f>
        <v>0</v>
      </c>
      <c r="Q278" s="46">
        <f t="shared" ref="Q278" si="58">IF(Q$1="",0,SUM(Q279:Q290))</f>
        <v>0</v>
      </c>
      <c r="R278" s="46">
        <f t="shared" ref="R278:AA278" si="59">IF(R$1="",0,SUM(R279:R290))</f>
        <v>0</v>
      </c>
      <c r="S278" s="46">
        <f t="shared" si="59"/>
        <v>0</v>
      </c>
      <c r="T278" s="46">
        <f t="shared" si="59"/>
        <v>0</v>
      </c>
      <c r="U278" s="46">
        <f t="shared" si="59"/>
        <v>0</v>
      </c>
      <c r="V278" s="46">
        <f t="shared" si="59"/>
        <v>0</v>
      </c>
      <c r="W278" s="46">
        <f t="shared" si="59"/>
        <v>0</v>
      </c>
      <c r="X278" s="46">
        <f t="shared" si="59"/>
        <v>0</v>
      </c>
      <c r="Y278" s="46">
        <f t="shared" si="59"/>
        <v>0</v>
      </c>
      <c r="Z278" s="46">
        <f t="shared" si="59"/>
        <v>0</v>
      </c>
      <c r="AA278" s="46">
        <f t="shared" si="59"/>
        <v>0</v>
      </c>
      <c r="AB278" s="3"/>
    </row>
    <row r="279" spans="1:28" s="23" customFormat="1" ht="10.199999999999999" x14ac:dyDescent="0.2">
      <c r="A279" s="22"/>
      <c r="B279" s="22"/>
      <c r="C279" s="22"/>
      <c r="D279" s="22"/>
      <c r="E279" s="22" t="str">
        <f>E278</f>
        <v>начисления в соцфонды</v>
      </c>
      <c r="F279" s="22"/>
      <c r="G279" s="22" t="str">
        <f>IF($E279="","",INDEX(KPI!$G:$G,SUMIFS(KPI!$B:$B,KPI!$E:$E,$E279)))</f>
        <v>тыс.руб.</v>
      </c>
      <c r="H279" s="100">
        <f>структура!$V$12</f>
        <v>1</v>
      </c>
      <c r="I279" s="31"/>
      <c r="J279" s="98" t="str">
        <f>структура!$X$12</f>
        <v>янв</v>
      </c>
      <c r="K279" s="99"/>
      <c r="L279" s="22"/>
      <c r="M279" s="58"/>
      <c r="N279" s="22"/>
      <c r="O279" s="22"/>
      <c r="P279" s="101">
        <f>IF(P$1="",0,операции!P354)</f>
        <v>0</v>
      </c>
      <c r="Q279" s="101">
        <f>IF(Q$1="",0,операции!Q354)</f>
        <v>0</v>
      </c>
      <c r="R279" s="101">
        <f>IF(R$1="",0,операции!R354)</f>
        <v>0</v>
      </c>
      <c r="S279" s="101">
        <f>IF(S$1="",0,операции!S354)</f>
        <v>0</v>
      </c>
      <c r="T279" s="101">
        <f>IF(T$1="",0,операции!T354)</f>
        <v>0</v>
      </c>
      <c r="U279" s="101">
        <f>IF(U$1="",0,операции!U354)</f>
        <v>0</v>
      </c>
      <c r="V279" s="101">
        <f>IF(V$1="",0,операции!V354)</f>
        <v>0</v>
      </c>
      <c r="W279" s="101">
        <f>IF(W$1="",0,операции!W354)</f>
        <v>0</v>
      </c>
      <c r="X279" s="101">
        <f>IF(X$1="",0,операции!X354)</f>
        <v>0</v>
      </c>
      <c r="Y279" s="101">
        <f>IF(Y$1="",0,операции!Y354)</f>
        <v>0</v>
      </c>
      <c r="Z279" s="101">
        <f>IF(Z$1="",0,операции!Z354)</f>
        <v>0</v>
      </c>
      <c r="AA279" s="101">
        <f>IF(AA$1="",0,операции!AA354)</f>
        <v>0</v>
      </c>
      <c r="AB279" s="22"/>
    </row>
    <row r="280" spans="1:28" s="23" customFormat="1" ht="10.199999999999999" x14ac:dyDescent="0.2">
      <c r="A280" s="22"/>
      <c r="B280" s="22"/>
      <c r="C280" s="22"/>
      <c r="D280" s="22"/>
      <c r="E280" s="22" t="str">
        <f>E278</f>
        <v>начисления в соцфонды</v>
      </c>
      <c r="F280" s="22"/>
      <c r="G280" s="22" t="str">
        <f>IF($E280="","",INDEX(KPI!$G:$G,SUMIFS(KPI!$B:$B,KPI!$E:$E,$E280)))</f>
        <v>тыс.руб.</v>
      </c>
      <c r="H280" s="100">
        <f>структура!$V$13</f>
        <v>2</v>
      </c>
      <c r="I280" s="31"/>
      <c r="J280" s="98" t="str">
        <f>структура!$X$13</f>
        <v>фев</v>
      </c>
      <c r="K280" s="99"/>
      <c r="L280" s="22"/>
      <c r="M280" s="58"/>
      <c r="N280" s="22"/>
      <c r="O280" s="22"/>
      <c r="P280" s="101">
        <f>IF(P$1="",0,операции!P355)</f>
        <v>0</v>
      </c>
      <c r="Q280" s="101">
        <f>IF(Q$1="",0,операции!Q355)</f>
        <v>0</v>
      </c>
      <c r="R280" s="101">
        <f>IF(R$1="",0,операции!R355)</f>
        <v>0</v>
      </c>
      <c r="S280" s="101">
        <f>IF(S$1="",0,операции!S355)</f>
        <v>0</v>
      </c>
      <c r="T280" s="101">
        <f>IF(T$1="",0,операции!T355)</f>
        <v>0</v>
      </c>
      <c r="U280" s="101">
        <f>IF(U$1="",0,операции!U355)</f>
        <v>0</v>
      </c>
      <c r="V280" s="101">
        <f>IF(V$1="",0,операции!V355)</f>
        <v>0</v>
      </c>
      <c r="W280" s="101">
        <f>IF(W$1="",0,операции!W355)</f>
        <v>0</v>
      </c>
      <c r="X280" s="101">
        <f>IF(X$1="",0,операции!X355)</f>
        <v>0</v>
      </c>
      <c r="Y280" s="101">
        <f>IF(Y$1="",0,операции!Y355)</f>
        <v>0</v>
      </c>
      <c r="Z280" s="101">
        <f>IF(Z$1="",0,операции!Z355)</f>
        <v>0</v>
      </c>
      <c r="AA280" s="101">
        <f>IF(AA$1="",0,операции!AA355)</f>
        <v>0</v>
      </c>
      <c r="AB280" s="22"/>
    </row>
    <row r="281" spans="1:28" s="23" customFormat="1" ht="10.199999999999999" x14ac:dyDescent="0.2">
      <c r="A281" s="22"/>
      <c r="B281" s="22"/>
      <c r="C281" s="22"/>
      <c r="D281" s="22"/>
      <c r="E281" s="22" t="str">
        <f>E278</f>
        <v>начисления в соцфонды</v>
      </c>
      <c r="F281" s="22"/>
      <c r="G281" s="22" t="str">
        <f>IF($E281="","",INDEX(KPI!$G:$G,SUMIFS(KPI!$B:$B,KPI!$E:$E,$E281)))</f>
        <v>тыс.руб.</v>
      </c>
      <c r="H281" s="100">
        <f>структура!$V$14</f>
        <v>3</v>
      </c>
      <c r="I281" s="31"/>
      <c r="J281" s="98" t="str">
        <f>структура!$X$14</f>
        <v>мар</v>
      </c>
      <c r="K281" s="99"/>
      <c r="L281" s="22"/>
      <c r="M281" s="58"/>
      <c r="N281" s="22"/>
      <c r="O281" s="22"/>
      <c r="P281" s="101">
        <f>IF(P$1="",0,операции!P356)</f>
        <v>0</v>
      </c>
      <c r="Q281" s="101">
        <f>IF(Q$1="",0,операции!Q356)</f>
        <v>0</v>
      </c>
      <c r="R281" s="101">
        <f>IF(R$1="",0,операции!R356)</f>
        <v>0</v>
      </c>
      <c r="S281" s="101">
        <f>IF(S$1="",0,операции!S356)</f>
        <v>0</v>
      </c>
      <c r="T281" s="101">
        <f>IF(T$1="",0,операции!T356)</f>
        <v>0</v>
      </c>
      <c r="U281" s="101">
        <f>IF(U$1="",0,операции!U356)</f>
        <v>0</v>
      </c>
      <c r="V281" s="101">
        <f>IF(V$1="",0,операции!V356)</f>
        <v>0</v>
      </c>
      <c r="W281" s="101">
        <f>IF(W$1="",0,операции!W356)</f>
        <v>0</v>
      </c>
      <c r="X281" s="101">
        <f>IF(X$1="",0,операции!X356)</f>
        <v>0</v>
      </c>
      <c r="Y281" s="101">
        <f>IF(Y$1="",0,операции!Y356)</f>
        <v>0</v>
      </c>
      <c r="Z281" s="101">
        <f>IF(Z$1="",0,операции!Z356)</f>
        <v>0</v>
      </c>
      <c r="AA281" s="101">
        <f>IF(AA$1="",0,операции!AA356)</f>
        <v>0</v>
      </c>
      <c r="AB281" s="22"/>
    </row>
    <row r="282" spans="1:28" s="23" customFormat="1" ht="10.199999999999999" x14ac:dyDescent="0.2">
      <c r="A282" s="22"/>
      <c r="B282" s="22"/>
      <c r="C282" s="22"/>
      <c r="D282" s="22"/>
      <c r="E282" s="22" t="str">
        <f>E278</f>
        <v>начисления в соцфонды</v>
      </c>
      <c r="F282" s="22"/>
      <c r="G282" s="22" t="str">
        <f>IF($E282="","",INDEX(KPI!$G:$G,SUMIFS(KPI!$B:$B,KPI!$E:$E,$E282)))</f>
        <v>тыс.руб.</v>
      </c>
      <c r="H282" s="100">
        <f>структура!$V$15</f>
        <v>4</v>
      </c>
      <c r="I282" s="31"/>
      <c r="J282" s="98" t="str">
        <f>структура!$X$15</f>
        <v>апр</v>
      </c>
      <c r="K282" s="99"/>
      <c r="L282" s="22"/>
      <c r="M282" s="58"/>
      <c r="N282" s="22"/>
      <c r="O282" s="22"/>
      <c r="P282" s="101">
        <f>IF(P$1="",0,операции!P357)</f>
        <v>0</v>
      </c>
      <c r="Q282" s="101">
        <f>IF(Q$1="",0,операции!Q357)</f>
        <v>0</v>
      </c>
      <c r="R282" s="101">
        <f>IF(R$1="",0,операции!R357)</f>
        <v>0</v>
      </c>
      <c r="S282" s="101">
        <f>IF(S$1="",0,операции!S357)</f>
        <v>0</v>
      </c>
      <c r="T282" s="101">
        <f>IF(T$1="",0,операции!T357)</f>
        <v>0</v>
      </c>
      <c r="U282" s="101">
        <f>IF(U$1="",0,операции!U357)</f>
        <v>0</v>
      </c>
      <c r="V282" s="101">
        <f>IF(V$1="",0,операции!V357)</f>
        <v>0</v>
      </c>
      <c r="W282" s="101">
        <f>IF(W$1="",0,операции!W357)</f>
        <v>0</v>
      </c>
      <c r="X282" s="101">
        <f>IF(X$1="",0,операции!X357)</f>
        <v>0</v>
      </c>
      <c r="Y282" s="101">
        <f>IF(Y$1="",0,операции!Y357)</f>
        <v>0</v>
      </c>
      <c r="Z282" s="101">
        <f>IF(Z$1="",0,операции!Z357)</f>
        <v>0</v>
      </c>
      <c r="AA282" s="101">
        <f>IF(AA$1="",0,операции!AA357)</f>
        <v>0</v>
      </c>
      <c r="AB282" s="22"/>
    </row>
    <row r="283" spans="1:28" s="23" customFormat="1" ht="10.199999999999999" x14ac:dyDescent="0.2">
      <c r="A283" s="22"/>
      <c r="B283" s="22"/>
      <c r="C283" s="22"/>
      <c r="D283" s="22"/>
      <c r="E283" s="22" t="str">
        <f>E278</f>
        <v>начисления в соцфонды</v>
      </c>
      <c r="F283" s="22"/>
      <c r="G283" s="22" t="str">
        <f>IF($E283="","",INDEX(KPI!$G:$G,SUMIFS(KPI!$B:$B,KPI!$E:$E,$E283)))</f>
        <v>тыс.руб.</v>
      </c>
      <c r="H283" s="100">
        <f>структура!$V$16</f>
        <v>5</v>
      </c>
      <c r="I283" s="31"/>
      <c r="J283" s="98" t="str">
        <f>структура!$X$16</f>
        <v>май</v>
      </c>
      <c r="K283" s="99"/>
      <c r="L283" s="22"/>
      <c r="M283" s="58"/>
      <c r="N283" s="22"/>
      <c r="O283" s="22"/>
      <c r="P283" s="101">
        <f>IF(P$1="",0,операции!P358)</f>
        <v>0</v>
      </c>
      <c r="Q283" s="101">
        <f>IF(Q$1="",0,операции!Q358)</f>
        <v>0</v>
      </c>
      <c r="R283" s="101">
        <f>IF(R$1="",0,операции!R358)</f>
        <v>0</v>
      </c>
      <c r="S283" s="101">
        <f>IF(S$1="",0,операции!S358)</f>
        <v>0</v>
      </c>
      <c r="T283" s="101">
        <f>IF(T$1="",0,операции!T358)</f>
        <v>0</v>
      </c>
      <c r="U283" s="101">
        <f>IF(U$1="",0,операции!U358)</f>
        <v>0</v>
      </c>
      <c r="V283" s="101">
        <f>IF(V$1="",0,операции!V358)</f>
        <v>0</v>
      </c>
      <c r="W283" s="101">
        <f>IF(W$1="",0,операции!W358)</f>
        <v>0</v>
      </c>
      <c r="X283" s="101">
        <f>IF(X$1="",0,операции!X358)</f>
        <v>0</v>
      </c>
      <c r="Y283" s="101">
        <f>IF(Y$1="",0,операции!Y358)</f>
        <v>0</v>
      </c>
      <c r="Z283" s="101">
        <f>IF(Z$1="",0,операции!Z358)</f>
        <v>0</v>
      </c>
      <c r="AA283" s="101">
        <f>IF(AA$1="",0,операции!AA358)</f>
        <v>0</v>
      </c>
      <c r="AB283" s="22"/>
    </row>
    <row r="284" spans="1:28" s="23" customFormat="1" ht="10.199999999999999" x14ac:dyDescent="0.2">
      <c r="A284" s="22"/>
      <c r="B284" s="22"/>
      <c r="C284" s="22"/>
      <c r="D284" s="22"/>
      <c r="E284" s="22" t="str">
        <f>E278</f>
        <v>начисления в соцфонды</v>
      </c>
      <c r="F284" s="22"/>
      <c r="G284" s="22" t="str">
        <f>IF($E284="","",INDEX(KPI!$G:$G,SUMIFS(KPI!$B:$B,KPI!$E:$E,$E284)))</f>
        <v>тыс.руб.</v>
      </c>
      <c r="H284" s="100">
        <f>структура!$V$17</f>
        <v>6</v>
      </c>
      <c r="I284" s="31"/>
      <c r="J284" s="98" t="str">
        <f>структура!$X$17</f>
        <v>июн</v>
      </c>
      <c r="K284" s="99"/>
      <c r="L284" s="22"/>
      <c r="M284" s="58"/>
      <c r="N284" s="22"/>
      <c r="O284" s="22"/>
      <c r="P284" s="101">
        <f>IF(P$1="",0,операции!P359)</f>
        <v>0</v>
      </c>
      <c r="Q284" s="101">
        <f>IF(Q$1="",0,операции!Q359)</f>
        <v>0</v>
      </c>
      <c r="R284" s="101">
        <f>IF(R$1="",0,операции!R359)</f>
        <v>0</v>
      </c>
      <c r="S284" s="101">
        <f>IF(S$1="",0,операции!S359)</f>
        <v>0</v>
      </c>
      <c r="T284" s="101">
        <f>IF(T$1="",0,операции!T359)</f>
        <v>0</v>
      </c>
      <c r="U284" s="101">
        <f>IF(U$1="",0,операции!U359)</f>
        <v>0</v>
      </c>
      <c r="V284" s="101">
        <f>IF(V$1="",0,операции!V359)</f>
        <v>0</v>
      </c>
      <c r="W284" s="101">
        <f>IF(W$1="",0,операции!W359)</f>
        <v>0</v>
      </c>
      <c r="X284" s="101">
        <f>IF(X$1="",0,операции!X359)</f>
        <v>0</v>
      </c>
      <c r="Y284" s="101">
        <f>IF(Y$1="",0,операции!Y359)</f>
        <v>0</v>
      </c>
      <c r="Z284" s="101">
        <f>IF(Z$1="",0,операции!Z359)</f>
        <v>0</v>
      </c>
      <c r="AA284" s="101">
        <f>IF(AA$1="",0,операции!AA359)</f>
        <v>0</v>
      </c>
      <c r="AB284" s="22"/>
    </row>
    <row r="285" spans="1:28" s="23" customFormat="1" ht="10.199999999999999" x14ac:dyDescent="0.2">
      <c r="A285" s="22"/>
      <c r="B285" s="22"/>
      <c r="C285" s="22"/>
      <c r="D285" s="22"/>
      <c r="E285" s="22" t="str">
        <f>E278</f>
        <v>начисления в соцфонды</v>
      </c>
      <c r="F285" s="22"/>
      <c r="G285" s="22" t="str">
        <f>IF($E285="","",INDEX(KPI!$G:$G,SUMIFS(KPI!$B:$B,KPI!$E:$E,$E285)))</f>
        <v>тыс.руб.</v>
      </c>
      <c r="H285" s="100">
        <f>структура!$V$18</f>
        <v>7</v>
      </c>
      <c r="I285" s="31"/>
      <c r="J285" s="98" t="str">
        <f>структура!$X$18</f>
        <v>июл</v>
      </c>
      <c r="K285" s="99"/>
      <c r="L285" s="22"/>
      <c r="M285" s="58"/>
      <c r="N285" s="22"/>
      <c r="O285" s="22"/>
      <c r="P285" s="101">
        <f>IF(P$1="",0,операции!P360)</f>
        <v>0</v>
      </c>
      <c r="Q285" s="101">
        <f>IF(Q$1="",0,операции!Q360)</f>
        <v>0</v>
      </c>
      <c r="R285" s="101">
        <f>IF(R$1="",0,операции!R360)</f>
        <v>0</v>
      </c>
      <c r="S285" s="101">
        <f>IF(S$1="",0,операции!S360)</f>
        <v>0</v>
      </c>
      <c r="T285" s="101">
        <f>IF(T$1="",0,операции!T360)</f>
        <v>0</v>
      </c>
      <c r="U285" s="101">
        <f>IF(U$1="",0,операции!U360)</f>
        <v>0</v>
      </c>
      <c r="V285" s="101">
        <f>IF(V$1="",0,операции!V360)</f>
        <v>0</v>
      </c>
      <c r="W285" s="101">
        <f>IF(W$1="",0,операции!W360)</f>
        <v>0</v>
      </c>
      <c r="X285" s="101">
        <f>IF(X$1="",0,операции!X360)</f>
        <v>0</v>
      </c>
      <c r="Y285" s="101">
        <f>IF(Y$1="",0,операции!Y360)</f>
        <v>0</v>
      </c>
      <c r="Z285" s="101">
        <f>IF(Z$1="",0,операции!Z360)</f>
        <v>0</v>
      </c>
      <c r="AA285" s="101">
        <f>IF(AA$1="",0,операции!AA360)</f>
        <v>0</v>
      </c>
      <c r="AB285" s="22"/>
    </row>
    <row r="286" spans="1:28" s="23" customFormat="1" ht="10.199999999999999" x14ac:dyDescent="0.2">
      <c r="A286" s="22"/>
      <c r="B286" s="22"/>
      <c r="C286" s="22"/>
      <c r="D286" s="22"/>
      <c r="E286" s="22" t="str">
        <f>E278</f>
        <v>начисления в соцфонды</v>
      </c>
      <c r="F286" s="22"/>
      <c r="G286" s="22" t="str">
        <f>IF($E286="","",INDEX(KPI!$G:$G,SUMIFS(KPI!$B:$B,KPI!$E:$E,$E286)))</f>
        <v>тыс.руб.</v>
      </c>
      <c r="H286" s="100">
        <f>структура!$V$19</f>
        <v>8</v>
      </c>
      <c r="I286" s="31"/>
      <c r="J286" s="98" t="str">
        <f>структура!$X$19</f>
        <v>авг</v>
      </c>
      <c r="K286" s="99"/>
      <c r="L286" s="22"/>
      <c r="M286" s="58"/>
      <c r="N286" s="22"/>
      <c r="O286" s="22"/>
      <c r="P286" s="101">
        <f>IF(P$1="",0,операции!P361)</f>
        <v>0</v>
      </c>
      <c r="Q286" s="101">
        <f>IF(Q$1="",0,операции!Q361)</f>
        <v>0</v>
      </c>
      <c r="R286" s="101">
        <f>IF(R$1="",0,операции!R361)</f>
        <v>0</v>
      </c>
      <c r="S286" s="101">
        <f>IF(S$1="",0,операции!S361)</f>
        <v>0</v>
      </c>
      <c r="T286" s="101">
        <f>IF(T$1="",0,операции!T361)</f>
        <v>0</v>
      </c>
      <c r="U286" s="101">
        <f>IF(U$1="",0,операции!U361)</f>
        <v>0</v>
      </c>
      <c r="V286" s="101">
        <f>IF(V$1="",0,операции!V361)</f>
        <v>0</v>
      </c>
      <c r="W286" s="101">
        <f>IF(W$1="",0,операции!W361)</f>
        <v>0</v>
      </c>
      <c r="X286" s="101">
        <f>IF(X$1="",0,операции!X361)</f>
        <v>0</v>
      </c>
      <c r="Y286" s="101">
        <f>IF(Y$1="",0,операции!Y361)</f>
        <v>0</v>
      </c>
      <c r="Z286" s="101">
        <f>IF(Z$1="",0,операции!Z361)</f>
        <v>0</v>
      </c>
      <c r="AA286" s="101">
        <f>IF(AA$1="",0,операции!AA361)</f>
        <v>0</v>
      </c>
      <c r="AB286" s="22"/>
    </row>
    <row r="287" spans="1:28" s="23" customFormat="1" ht="10.199999999999999" x14ac:dyDescent="0.2">
      <c r="A287" s="22"/>
      <c r="B287" s="22"/>
      <c r="C287" s="22"/>
      <c r="D287" s="22"/>
      <c r="E287" s="22" t="str">
        <f>E278</f>
        <v>начисления в соцфонды</v>
      </c>
      <c r="F287" s="22"/>
      <c r="G287" s="22" t="str">
        <f>IF($E287="","",INDEX(KPI!$G:$G,SUMIFS(KPI!$B:$B,KPI!$E:$E,$E287)))</f>
        <v>тыс.руб.</v>
      </c>
      <c r="H287" s="100">
        <f>структура!$V$20</f>
        <v>9</v>
      </c>
      <c r="I287" s="31"/>
      <c r="J287" s="98" t="str">
        <f>структура!$X$20</f>
        <v>сен</v>
      </c>
      <c r="K287" s="99"/>
      <c r="L287" s="22"/>
      <c r="M287" s="58"/>
      <c r="N287" s="22"/>
      <c r="O287" s="22"/>
      <c r="P287" s="101">
        <f>IF(P$1="",0,операции!P362)</f>
        <v>0</v>
      </c>
      <c r="Q287" s="101">
        <f>IF(Q$1="",0,операции!Q362)</f>
        <v>0</v>
      </c>
      <c r="R287" s="101">
        <f>IF(R$1="",0,операции!R362)</f>
        <v>0</v>
      </c>
      <c r="S287" s="101">
        <f>IF(S$1="",0,операции!S362)</f>
        <v>0</v>
      </c>
      <c r="T287" s="101">
        <f>IF(T$1="",0,операции!T362)</f>
        <v>0</v>
      </c>
      <c r="U287" s="101">
        <f>IF(U$1="",0,операции!U362)</f>
        <v>0</v>
      </c>
      <c r="V287" s="101">
        <f>IF(V$1="",0,операции!V362)</f>
        <v>0</v>
      </c>
      <c r="W287" s="101">
        <f>IF(W$1="",0,операции!W362)</f>
        <v>0</v>
      </c>
      <c r="X287" s="101">
        <f>IF(X$1="",0,операции!X362)</f>
        <v>0</v>
      </c>
      <c r="Y287" s="101">
        <f>IF(Y$1="",0,операции!Y362)</f>
        <v>0</v>
      </c>
      <c r="Z287" s="101">
        <f>IF(Z$1="",0,операции!Z362)</f>
        <v>0</v>
      </c>
      <c r="AA287" s="101">
        <f>IF(AA$1="",0,операции!AA362)</f>
        <v>0</v>
      </c>
      <c r="AB287" s="22"/>
    </row>
    <row r="288" spans="1:28" s="23" customFormat="1" ht="10.199999999999999" x14ac:dyDescent="0.2">
      <c r="A288" s="22"/>
      <c r="B288" s="22"/>
      <c r="C288" s="22"/>
      <c r="D288" s="22"/>
      <c r="E288" s="22" t="str">
        <f>E278</f>
        <v>начисления в соцфонды</v>
      </c>
      <c r="F288" s="22"/>
      <c r="G288" s="22" t="str">
        <f>IF($E288="","",INDEX(KPI!$G:$G,SUMIFS(KPI!$B:$B,KPI!$E:$E,$E288)))</f>
        <v>тыс.руб.</v>
      </c>
      <c r="H288" s="100">
        <f>структура!$V$21</f>
        <v>10</v>
      </c>
      <c r="I288" s="31"/>
      <c r="J288" s="98" t="str">
        <f>структура!$X$21</f>
        <v>окт</v>
      </c>
      <c r="K288" s="99"/>
      <c r="L288" s="22"/>
      <c r="M288" s="58"/>
      <c r="N288" s="22"/>
      <c r="O288" s="22"/>
      <c r="P288" s="101">
        <f>IF(P$1="",0,операции!P363)</f>
        <v>0</v>
      </c>
      <c r="Q288" s="101">
        <f>IF(Q$1="",0,операции!Q363)</f>
        <v>0</v>
      </c>
      <c r="R288" s="101">
        <f>IF(R$1="",0,операции!R363)</f>
        <v>0</v>
      </c>
      <c r="S288" s="101">
        <f>IF(S$1="",0,операции!S363)</f>
        <v>0</v>
      </c>
      <c r="T288" s="101">
        <f>IF(T$1="",0,операции!T363)</f>
        <v>0</v>
      </c>
      <c r="U288" s="101">
        <f>IF(U$1="",0,операции!U363)</f>
        <v>0</v>
      </c>
      <c r="V288" s="101">
        <f>IF(V$1="",0,операции!V363)</f>
        <v>0</v>
      </c>
      <c r="W288" s="101">
        <f>IF(W$1="",0,операции!W363)</f>
        <v>0</v>
      </c>
      <c r="X288" s="101">
        <f>IF(X$1="",0,операции!X363)</f>
        <v>0</v>
      </c>
      <c r="Y288" s="101">
        <f>IF(Y$1="",0,операции!Y363)</f>
        <v>0</v>
      </c>
      <c r="Z288" s="101">
        <f>IF(Z$1="",0,операции!Z363)</f>
        <v>0</v>
      </c>
      <c r="AA288" s="101">
        <f>IF(AA$1="",0,операции!AA363)</f>
        <v>0</v>
      </c>
      <c r="AB288" s="22"/>
    </row>
    <row r="289" spans="1:28" s="23" customFormat="1" ht="10.199999999999999" x14ac:dyDescent="0.2">
      <c r="A289" s="22"/>
      <c r="B289" s="22"/>
      <c r="C289" s="22"/>
      <c r="D289" s="22"/>
      <c r="E289" s="22" t="str">
        <f>E278</f>
        <v>начисления в соцфонды</v>
      </c>
      <c r="F289" s="22"/>
      <c r="G289" s="22" t="str">
        <f>IF($E289="","",INDEX(KPI!$G:$G,SUMIFS(KPI!$B:$B,KPI!$E:$E,$E289)))</f>
        <v>тыс.руб.</v>
      </c>
      <c r="H289" s="100">
        <f>структура!$V$22</f>
        <v>11</v>
      </c>
      <c r="I289" s="31"/>
      <c r="J289" s="98" t="str">
        <f>структура!$X$22</f>
        <v>ноя</v>
      </c>
      <c r="K289" s="99"/>
      <c r="L289" s="22"/>
      <c r="M289" s="58"/>
      <c r="N289" s="22"/>
      <c r="O289" s="22"/>
      <c r="P289" s="101">
        <f>IF(P$1="",0,операции!P364)</f>
        <v>0</v>
      </c>
      <c r="Q289" s="101">
        <f>IF(Q$1="",0,операции!Q364)</f>
        <v>0</v>
      </c>
      <c r="R289" s="101">
        <f>IF(R$1="",0,операции!R364)</f>
        <v>0</v>
      </c>
      <c r="S289" s="101">
        <f>IF(S$1="",0,операции!S364)</f>
        <v>0</v>
      </c>
      <c r="T289" s="101">
        <f>IF(T$1="",0,операции!T364)</f>
        <v>0</v>
      </c>
      <c r="U289" s="101">
        <f>IF(U$1="",0,операции!U364)</f>
        <v>0</v>
      </c>
      <c r="V289" s="101">
        <f>IF(V$1="",0,операции!V364)</f>
        <v>0</v>
      </c>
      <c r="W289" s="101">
        <f>IF(W$1="",0,операции!W364)</f>
        <v>0</v>
      </c>
      <c r="X289" s="101">
        <f>IF(X$1="",0,операции!X364)</f>
        <v>0</v>
      </c>
      <c r="Y289" s="101">
        <f>IF(Y$1="",0,операции!Y364)</f>
        <v>0</v>
      </c>
      <c r="Z289" s="101">
        <f>IF(Z$1="",0,операции!Z364)</f>
        <v>0</v>
      </c>
      <c r="AA289" s="101">
        <f>IF(AA$1="",0,операции!AA364)</f>
        <v>0</v>
      </c>
      <c r="AB289" s="22"/>
    </row>
    <row r="290" spans="1:28" s="23" customFormat="1" ht="10.199999999999999" x14ac:dyDescent="0.2">
      <c r="A290" s="22"/>
      <c r="B290" s="22"/>
      <c r="C290" s="22"/>
      <c r="D290" s="22"/>
      <c r="E290" s="22" t="str">
        <f>E278</f>
        <v>начисления в соцфонды</v>
      </c>
      <c r="F290" s="22"/>
      <c r="G290" s="22" t="str">
        <f>IF($E290="","",INDEX(KPI!$G:$G,SUMIFS(KPI!$B:$B,KPI!$E:$E,$E290)))</f>
        <v>тыс.руб.</v>
      </c>
      <c r="H290" s="100">
        <f>структура!$V$23</f>
        <v>12</v>
      </c>
      <c r="I290" s="31"/>
      <c r="J290" s="98" t="str">
        <f>структура!$X$23</f>
        <v>дек</v>
      </c>
      <c r="K290" s="99"/>
      <c r="L290" s="22"/>
      <c r="M290" s="58"/>
      <c r="N290" s="22"/>
      <c r="O290" s="22"/>
      <c r="P290" s="101">
        <f>IF(P$1="",0,операции!P365)</f>
        <v>0</v>
      </c>
      <c r="Q290" s="101">
        <f>IF(Q$1="",0,операции!Q365)</f>
        <v>0</v>
      </c>
      <c r="R290" s="101">
        <f>IF(R$1="",0,операции!R365)</f>
        <v>0</v>
      </c>
      <c r="S290" s="101">
        <f>IF(S$1="",0,операции!S365)</f>
        <v>0</v>
      </c>
      <c r="T290" s="101">
        <f>IF(T$1="",0,операции!T365)</f>
        <v>0</v>
      </c>
      <c r="U290" s="101">
        <f>IF(U$1="",0,операции!U365)</f>
        <v>0</v>
      </c>
      <c r="V290" s="101">
        <f>IF(V$1="",0,операции!V365)</f>
        <v>0</v>
      </c>
      <c r="W290" s="101">
        <f>IF(W$1="",0,операции!W365)</f>
        <v>0</v>
      </c>
      <c r="X290" s="101">
        <f>IF(X$1="",0,операции!X365)</f>
        <v>0</v>
      </c>
      <c r="Y290" s="101">
        <f>IF(Y$1="",0,операции!Y365)</f>
        <v>0</v>
      </c>
      <c r="Z290" s="101">
        <f>IF(Z$1="",0,операции!Z365)</f>
        <v>0</v>
      </c>
      <c r="AA290" s="101">
        <f>IF(AA$1="",0,операции!AA365)</f>
        <v>0</v>
      </c>
      <c r="AB290" s="22"/>
    </row>
    <row r="291" spans="1:28" ht="3.9" customHeight="1" x14ac:dyDescent="0.25">
      <c r="A291" s="2"/>
      <c r="B291" s="2"/>
      <c r="C291" s="2"/>
      <c r="D291" s="2"/>
      <c r="E291" s="21"/>
      <c r="F291" s="2"/>
      <c r="G291" s="21"/>
      <c r="H291" s="2"/>
      <c r="I291" s="28"/>
      <c r="J291" s="21"/>
      <c r="K291" s="28"/>
      <c r="L291" s="2"/>
      <c r="M291" s="52"/>
      <c r="N291" s="2"/>
      <c r="O291" s="2"/>
      <c r="P291" s="36"/>
      <c r="Q291" s="36"/>
      <c r="R291" s="36"/>
      <c r="S291" s="36"/>
      <c r="T291" s="36"/>
      <c r="U291" s="36"/>
      <c r="V291" s="36"/>
      <c r="W291" s="36"/>
      <c r="X291" s="36"/>
      <c r="Y291" s="36"/>
      <c r="Z291" s="36"/>
      <c r="AA291" s="36"/>
      <c r="AB291" s="2"/>
    </row>
    <row r="292" spans="1:28" ht="8.1" customHeight="1" x14ac:dyDescent="0.25">
      <c r="A292" s="2"/>
      <c r="B292" s="2"/>
      <c r="C292" s="2"/>
      <c r="D292" s="2"/>
      <c r="E292" s="2"/>
      <c r="F292" s="2"/>
      <c r="G292" s="2"/>
      <c r="H292" s="2"/>
      <c r="I292" s="28"/>
      <c r="J292" s="2"/>
      <c r="K292" s="28"/>
      <c r="L292" s="2"/>
      <c r="M292" s="52"/>
      <c r="N292" s="2"/>
      <c r="O292" s="2"/>
      <c r="P292" s="36"/>
      <c r="Q292" s="36"/>
      <c r="R292" s="36"/>
      <c r="S292" s="36"/>
      <c r="T292" s="36"/>
      <c r="U292" s="36"/>
      <c r="V292" s="36"/>
      <c r="W292" s="36"/>
      <c r="X292" s="36"/>
      <c r="Y292" s="36"/>
      <c r="Z292" s="36"/>
      <c r="AA292" s="36"/>
      <c r="AB292" s="2"/>
    </row>
    <row r="293" spans="1:28" s="5" customFormat="1" x14ac:dyDescent="0.25">
      <c r="A293" s="3"/>
      <c r="B293" s="3"/>
      <c r="C293" s="3"/>
      <c r="D293" s="111"/>
      <c r="E293" s="3" t="str">
        <f>KPI!$E$60</f>
        <v>оплаты в соцфонды</v>
      </c>
      <c r="F293" s="3"/>
      <c r="G293" s="3" t="str">
        <f>IF($E293="","",INDEX(KPI!$G:$G,SUMIFS(KPI!$B:$B,KPI!$E:$E,$E293)))</f>
        <v>тыс.руб.</v>
      </c>
      <c r="H293" s="116" t="str">
        <f>структура!$AL$20</f>
        <v>Заложен сдвиг на один месяц!</v>
      </c>
      <c r="I293" s="28"/>
      <c r="J293" s="44"/>
      <c r="K293" s="28"/>
      <c r="L293" s="3"/>
      <c r="M293" s="55">
        <f>SUM($O293:$AB293)</f>
        <v>0</v>
      </c>
      <c r="N293" s="3"/>
      <c r="O293" s="3"/>
      <c r="P293" s="46">
        <f>IF(P$1="",0,IF(P$1=0,SUMIFS(P294:P305,H294:H305,"&gt;="&amp;MONTH($J$13)),SUM(P294:P305)))</f>
        <v>0</v>
      </c>
      <c r="Q293" s="46">
        <f t="shared" ref="Q293" si="60">IF(Q$1="",0,SUM(Q294:Q305))</f>
        <v>0</v>
      </c>
      <c r="R293" s="46">
        <f t="shared" ref="R293:AA293" si="61">IF(R$1="",0,SUM(R294:R305))</f>
        <v>0</v>
      </c>
      <c r="S293" s="46">
        <f t="shared" si="61"/>
        <v>0</v>
      </c>
      <c r="T293" s="46">
        <f t="shared" si="61"/>
        <v>0</v>
      </c>
      <c r="U293" s="46">
        <f t="shared" si="61"/>
        <v>0</v>
      </c>
      <c r="V293" s="46">
        <f t="shared" si="61"/>
        <v>0</v>
      </c>
      <c r="W293" s="46">
        <f t="shared" si="61"/>
        <v>0</v>
      </c>
      <c r="X293" s="46">
        <f t="shared" si="61"/>
        <v>0</v>
      </c>
      <c r="Y293" s="46">
        <f t="shared" si="61"/>
        <v>0</v>
      </c>
      <c r="Z293" s="46">
        <f t="shared" si="61"/>
        <v>0</v>
      </c>
      <c r="AA293" s="46">
        <f t="shared" si="61"/>
        <v>0</v>
      </c>
      <c r="AB293" s="3"/>
    </row>
    <row r="294" spans="1:28" s="23" customFormat="1" ht="10.199999999999999" x14ac:dyDescent="0.2">
      <c r="A294" s="22"/>
      <c r="B294" s="22"/>
      <c r="C294" s="22"/>
      <c r="D294" s="22"/>
      <c r="E294" s="22" t="str">
        <f>E293</f>
        <v>оплаты в соцфонды</v>
      </c>
      <c r="F294" s="22"/>
      <c r="G294" s="22" t="str">
        <f>IF($E294="","",INDEX(KPI!$G:$G,SUMIFS(KPI!$B:$B,KPI!$E:$E,$E294)))</f>
        <v>тыс.руб.</v>
      </c>
      <c r="H294" s="100">
        <f>структура!$V$12</f>
        <v>1</v>
      </c>
      <c r="I294" s="31"/>
      <c r="J294" s="98" t="str">
        <f>структура!$X$12</f>
        <v>янв</v>
      </c>
      <c r="K294" s="99"/>
      <c r="L294" s="22"/>
      <c r="M294" s="58"/>
      <c r="N294" s="22"/>
      <c r="O294" s="22"/>
      <c r="P294" s="101">
        <f>IF(P$1="",0,операции!P369)</f>
        <v>0</v>
      </c>
      <c r="Q294" s="101">
        <f>IF(Q$1="",0,операции!Q369)</f>
        <v>0</v>
      </c>
      <c r="R294" s="101">
        <f>IF(R$1="",0,операции!R369)</f>
        <v>0</v>
      </c>
      <c r="S294" s="101">
        <f>IF(S$1="",0,операции!S369)</f>
        <v>0</v>
      </c>
      <c r="T294" s="101">
        <f>IF(T$1="",0,операции!T369)</f>
        <v>0</v>
      </c>
      <c r="U294" s="101">
        <f>IF(U$1="",0,операции!U369)</f>
        <v>0</v>
      </c>
      <c r="V294" s="101">
        <f>IF(V$1="",0,операции!V369)</f>
        <v>0</v>
      </c>
      <c r="W294" s="101">
        <f>IF(W$1="",0,операции!W369)</f>
        <v>0</v>
      </c>
      <c r="X294" s="101">
        <f>IF(X$1="",0,операции!X369)</f>
        <v>0</v>
      </c>
      <c r="Y294" s="101">
        <f>IF(Y$1="",0,операции!Y369)</f>
        <v>0</v>
      </c>
      <c r="Z294" s="101">
        <f>IF(Z$1="",0,операции!Z369)</f>
        <v>0</v>
      </c>
      <c r="AA294" s="101">
        <f>IF(AA$1="",0,операции!AA369)</f>
        <v>0</v>
      </c>
      <c r="AB294" s="22"/>
    </row>
    <row r="295" spans="1:28" s="23" customFormat="1" ht="10.199999999999999" x14ac:dyDescent="0.2">
      <c r="A295" s="22"/>
      <c r="B295" s="22"/>
      <c r="C295" s="22"/>
      <c r="D295" s="22"/>
      <c r="E295" s="22" t="str">
        <f>E293</f>
        <v>оплаты в соцфонды</v>
      </c>
      <c r="F295" s="22"/>
      <c r="G295" s="22" t="str">
        <f>IF($E295="","",INDEX(KPI!$G:$G,SUMIFS(KPI!$B:$B,KPI!$E:$E,$E295)))</f>
        <v>тыс.руб.</v>
      </c>
      <c r="H295" s="100">
        <f>структура!$V$13</f>
        <v>2</v>
      </c>
      <c r="I295" s="31"/>
      <c r="J295" s="98" t="str">
        <f>структура!$X$13</f>
        <v>фев</v>
      </c>
      <c r="K295" s="99"/>
      <c r="L295" s="22"/>
      <c r="M295" s="58"/>
      <c r="N295" s="22"/>
      <c r="O295" s="22"/>
      <c r="P295" s="101">
        <f>IF(P$1="",0,операции!P370)</f>
        <v>0</v>
      </c>
      <c r="Q295" s="101">
        <f>IF(Q$1="",0,операции!Q370)</f>
        <v>0</v>
      </c>
      <c r="R295" s="101">
        <f>IF(R$1="",0,операции!R370)</f>
        <v>0</v>
      </c>
      <c r="S295" s="101">
        <f>IF(S$1="",0,операции!S370)</f>
        <v>0</v>
      </c>
      <c r="T295" s="101">
        <f>IF(T$1="",0,операции!T370)</f>
        <v>0</v>
      </c>
      <c r="U295" s="101">
        <f>IF(U$1="",0,операции!U370)</f>
        <v>0</v>
      </c>
      <c r="V295" s="101">
        <f>IF(V$1="",0,операции!V370)</f>
        <v>0</v>
      </c>
      <c r="W295" s="101">
        <f>IF(W$1="",0,операции!W370)</f>
        <v>0</v>
      </c>
      <c r="X295" s="101">
        <f>IF(X$1="",0,операции!X370)</f>
        <v>0</v>
      </c>
      <c r="Y295" s="101">
        <f>IF(Y$1="",0,операции!Y370)</f>
        <v>0</v>
      </c>
      <c r="Z295" s="101">
        <f>IF(Z$1="",0,операции!Z370)</f>
        <v>0</v>
      </c>
      <c r="AA295" s="101">
        <f>IF(AA$1="",0,операции!AA370)</f>
        <v>0</v>
      </c>
      <c r="AB295" s="22"/>
    </row>
    <row r="296" spans="1:28" s="23" customFormat="1" ht="10.199999999999999" x14ac:dyDescent="0.2">
      <c r="A296" s="22"/>
      <c r="B296" s="22"/>
      <c r="C296" s="22"/>
      <c r="D296" s="22"/>
      <c r="E296" s="22" t="str">
        <f>E293</f>
        <v>оплаты в соцфонды</v>
      </c>
      <c r="F296" s="22"/>
      <c r="G296" s="22" t="str">
        <f>IF($E296="","",INDEX(KPI!$G:$G,SUMIFS(KPI!$B:$B,KPI!$E:$E,$E296)))</f>
        <v>тыс.руб.</v>
      </c>
      <c r="H296" s="100">
        <f>структура!$V$14</f>
        <v>3</v>
      </c>
      <c r="I296" s="31"/>
      <c r="J296" s="98" t="str">
        <f>структура!$X$14</f>
        <v>мар</v>
      </c>
      <c r="K296" s="99"/>
      <c r="L296" s="22"/>
      <c r="M296" s="58"/>
      <c r="N296" s="22"/>
      <c r="O296" s="22"/>
      <c r="P296" s="101">
        <f>IF(P$1="",0,операции!P371)</f>
        <v>0</v>
      </c>
      <c r="Q296" s="101">
        <f>IF(Q$1="",0,операции!Q371)</f>
        <v>0</v>
      </c>
      <c r="R296" s="101">
        <f>IF(R$1="",0,операции!R371)</f>
        <v>0</v>
      </c>
      <c r="S296" s="101">
        <f>IF(S$1="",0,операции!S371)</f>
        <v>0</v>
      </c>
      <c r="T296" s="101">
        <f>IF(T$1="",0,операции!T371)</f>
        <v>0</v>
      </c>
      <c r="U296" s="101">
        <f>IF(U$1="",0,операции!U371)</f>
        <v>0</v>
      </c>
      <c r="V296" s="101">
        <f>IF(V$1="",0,операции!V371)</f>
        <v>0</v>
      </c>
      <c r="W296" s="101">
        <f>IF(W$1="",0,операции!W371)</f>
        <v>0</v>
      </c>
      <c r="X296" s="101">
        <f>IF(X$1="",0,операции!X371)</f>
        <v>0</v>
      </c>
      <c r="Y296" s="101">
        <f>IF(Y$1="",0,операции!Y371)</f>
        <v>0</v>
      </c>
      <c r="Z296" s="101">
        <f>IF(Z$1="",0,операции!Z371)</f>
        <v>0</v>
      </c>
      <c r="AA296" s="101">
        <f>IF(AA$1="",0,операции!AA371)</f>
        <v>0</v>
      </c>
      <c r="AB296" s="22"/>
    </row>
    <row r="297" spans="1:28" s="23" customFormat="1" ht="10.199999999999999" x14ac:dyDescent="0.2">
      <c r="A297" s="22"/>
      <c r="B297" s="22"/>
      <c r="C297" s="22"/>
      <c r="D297" s="22"/>
      <c r="E297" s="22" t="str">
        <f>E293</f>
        <v>оплаты в соцфонды</v>
      </c>
      <c r="F297" s="22"/>
      <c r="G297" s="22" t="str">
        <f>IF($E297="","",INDEX(KPI!$G:$G,SUMIFS(KPI!$B:$B,KPI!$E:$E,$E297)))</f>
        <v>тыс.руб.</v>
      </c>
      <c r="H297" s="100">
        <f>структура!$V$15</f>
        <v>4</v>
      </c>
      <c r="I297" s="31"/>
      <c r="J297" s="98" t="str">
        <f>структура!$X$15</f>
        <v>апр</v>
      </c>
      <c r="K297" s="99"/>
      <c r="L297" s="22"/>
      <c r="M297" s="58"/>
      <c r="N297" s="22"/>
      <c r="O297" s="22"/>
      <c r="P297" s="101">
        <f>IF(P$1="",0,операции!P372)</f>
        <v>0</v>
      </c>
      <c r="Q297" s="101">
        <f>IF(Q$1="",0,операции!Q372)</f>
        <v>0</v>
      </c>
      <c r="R297" s="101">
        <f>IF(R$1="",0,операции!R372)</f>
        <v>0</v>
      </c>
      <c r="S297" s="101">
        <f>IF(S$1="",0,операции!S372)</f>
        <v>0</v>
      </c>
      <c r="T297" s="101">
        <f>IF(T$1="",0,операции!T372)</f>
        <v>0</v>
      </c>
      <c r="U297" s="101">
        <f>IF(U$1="",0,операции!U372)</f>
        <v>0</v>
      </c>
      <c r="V297" s="101">
        <f>IF(V$1="",0,операции!V372)</f>
        <v>0</v>
      </c>
      <c r="W297" s="101">
        <f>IF(W$1="",0,операции!W372)</f>
        <v>0</v>
      </c>
      <c r="X297" s="101">
        <f>IF(X$1="",0,операции!X372)</f>
        <v>0</v>
      </c>
      <c r="Y297" s="101">
        <f>IF(Y$1="",0,операции!Y372)</f>
        <v>0</v>
      </c>
      <c r="Z297" s="101">
        <f>IF(Z$1="",0,операции!Z372)</f>
        <v>0</v>
      </c>
      <c r="AA297" s="101">
        <f>IF(AA$1="",0,операции!AA372)</f>
        <v>0</v>
      </c>
      <c r="AB297" s="22"/>
    </row>
    <row r="298" spans="1:28" s="23" customFormat="1" ht="10.199999999999999" x14ac:dyDescent="0.2">
      <c r="A298" s="22"/>
      <c r="B298" s="22"/>
      <c r="C298" s="22"/>
      <c r="D298" s="22"/>
      <c r="E298" s="22" t="str">
        <f>E293</f>
        <v>оплаты в соцфонды</v>
      </c>
      <c r="F298" s="22"/>
      <c r="G298" s="22" t="str">
        <f>IF($E298="","",INDEX(KPI!$G:$G,SUMIFS(KPI!$B:$B,KPI!$E:$E,$E298)))</f>
        <v>тыс.руб.</v>
      </c>
      <c r="H298" s="100">
        <f>структура!$V$16</f>
        <v>5</v>
      </c>
      <c r="I298" s="31"/>
      <c r="J298" s="98" t="str">
        <f>структура!$X$16</f>
        <v>май</v>
      </c>
      <c r="K298" s="99"/>
      <c r="L298" s="22"/>
      <c r="M298" s="58"/>
      <c r="N298" s="22"/>
      <c r="O298" s="22"/>
      <c r="P298" s="101">
        <f>IF(P$1="",0,операции!P373)</f>
        <v>0</v>
      </c>
      <c r="Q298" s="101">
        <f>IF(Q$1="",0,операции!Q373)</f>
        <v>0</v>
      </c>
      <c r="R298" s="101">
        <f>IF(R$1="",0,операции!R373)</f>
        <v>0</v>
      </c>
      <c r="S298" s="101">
        <f>IF(S$1="",0,операции!S373)</f>
        <v>0</v>
      </c>
      <c r="T298" s="101">
        <f>IF(T$1="",0,операции!T373)</f>
        <v>0</v>
      </c>
      <c r="U298" s="101">
        <f>IF(U$1="",0,операции!U373)</f>
        <v>0</v>
      </c>
      <c r="V298" s="101">
        <f>IF(V$1="",0,операции!V373)</f>
        <v>0</v>
      </c>
      <c r="W298" s="101">
        <f>IF(W$1="",0,операции!W373)</f>
        <v>0</v>
      </c>
      <c r="X298" s="101">
        <f>IF(X$1="",0,операции!X373)</f>
        <v>0</v>
      </c>
      <c r="Y298" s="101">
        <f>IF(Y$1="",0,операции!Y373)</f>
        <v>0</v>
      </c>
      <c r="Z298" s="101">
        <f>IF(Z$1="",0,операции!Z373)</f>
        <v>0</v>
      </c>
      <c r="AA298" s="101">
        <f>IF(AA$1="",0,операции!AA373)</f>
        <v>0</v>
      </c>
      <c r="AB298" s="22"/>
    </row>
    <row r="299" spans="1:28" s="23" customFormat="1" ht="10.199999999999999" x14ac:dyDescent="0.2">
      <c r="A299" s="22"/>
      <c r="B299" s="22"/>
      <c r="C299" s="22"/>
      <c r="D299" s="22"/>
      <c r="E299" s="22" t="str">
        <f>E293</f>
        <v>оплаты в соцфонды</v>
      </c>
      <c r="F299" s="22"/>
      <c r="G299" s="22" t="str">
        <f>IF($E299="","",INDEX(KPI!$G:$G,SUMIFS(KPI!$B:$B,KPI!$E:$E,$E299)))</f>
        <v>тыс.руб.</v>
      </c>
      <c r="H299" s="100">
        <f>структура!$V$17</f>
        <v>6</v>
      </c>
      <c r="I299" s="31"/>
      <c r="J299" s="98" t="str">
        <f>структура!$X$17</f>
        <v>июн</v>
      </c>
      <c r="K299" s="99"/>
      <c r="L299" s="22"/>
      <c r="M299" s="58"/>
      <c r="N299" s="22"/>
      <c r="O299" s="22"/>
      <c r="P299" s="101">
        <f>IF(P$1="",0,операции!P374)</f>
        <v>0</v>
      </c>
      <c r="Q299" s="101">
        <f>IF(Q$1="",0,операции!Q374)</f>
        <v>0</v>
      </c>
      <c r="R299" s="101">
        <f>IF(R$1="",0,операции!R374)</f>
        <v>0</v>
      </c>
      <c r="S299" s="101">
        <f>IF(S$1="",0,операции!S374)</f>
        <v>0</v>
      </c>
      <c r="T299" s="101">
        <f>IF(T$1="",0,операции!T374)</f>
        <v>0</v>
      </c>
      <c r="U299" s="101">
        <f>IF(U$1="",0,операции!U374)</f>
        <v>0</v>
      </c>
      <c r="V299" s="101">
        <f>IF(V$1="",0,операции!V374)</f>
        <v>0</v>
      </c>
      <c r="W299" s="101">
        <f>IF(W$1="",0,операции!W374)</f>
        <v>0</v>
      </c>
      <c r="X299" s="101">
        <f>IF(X$1="",0,операции!X374)</f>
        <v>0</v>
      </c>
      <c r="Y299" s="101">
        <f>IF(Y$1="",0,операции!Y374)</f>
        <v>0</v>
      </c>
      <c r="Z299" s="101">
        <f>IF(Z$1="",0,операции!Z374)</f>
        <v>0</v>
      </c>
      <c r="AA299" s="101">
        <f>IF(AA$1="",0,операции!AA374)</f>
        <v>0</v>
      </c>
      <c r="AB299" s="22"/>
    </row>
    <row r="300" spans="1:28" s="23" customFormat="1" ht="10.199999999999999" x14ac:dyDescent="0.2">
      <c r="A300" s="22"/>
      <c r="B300" s="22"/>
      <c r="C300" s="22"/>
      <c r="D300" s="22"/>
      <c r="E300" s="22" t="str">
        <f>E293</f>
        <v>оплаты в соцфонды</v>
      </c>
      <c r="F300" s="22"/>
      <c r="G300" s="22" t="str">
        <f>IF($E300="","",INDEX(KPI!$G:$G,SUMIFS(KPI!$B:$B,KPI!$E:$E,$E300)))</f>
        <v>тыс.руб.</v>
      </c>
      <c r="H300" s="100">
        <f>структура!$V$18</f>
        <v>7</v>
      </c>
      <c r="I300" s="31"/>
      <c r="J300" s="98" t="str">
        <f>структура!$X$18</f>
        <v>июл</v>
      </c>
      <c r="K300" s="99"/>
      <c r="L300" s="22"/>
      <c r="M300" s="58"/>
      <c r="N300" s="22"/>
      <c r="O300" s="22"/>
      <c r="P300" s="101">
        <f>IF(P$1="",0,операции!P375)</f>
        <v>0</v>
      </c>
      <c r="Q300" s="101">
        <f>IF(Q$1="",0,операции!Q375)</f>
        <v>0</v>
      </c>
      <c r="R300" s="101">
        <f>IF(R$1="",0,операции!R375)</f>
        <v>0</v>
      </c>
      <c r="S300" s="101">
        <f>IF(S$1="",0,операции!S375)</f>
        <v>0</v>
      </c>
      <c r="T300" s="101">
        <f>IF(T$1="",0,операции!T375)</f>
        <v>0</v>
      </c>
      <c r="U300" s="101">
        <f>IF(U$1="",0,операции!U375)</f>
        <v>0</v>
      </c>
      <c r="V300" s="101">
        <f>IF(V$1="",0,операции!V375)</f>
        <v>0</v>
      </c>
      <c r="W300" s="101">
        <f>IF(W$1="",0,операции!W375)</f>
        <v>0</v>
      </c>
      <c r="X300" s="101">
        <f>IF(X$1="",0,операции!X375)</f>
        <v>0</v>
      </c>
      <c r="Y300" s="101">
        <f>IF(Y$1="",0,операции!Y375)</f>
        <v>0</v>
      </c>
      <c r="Z300" s="101">
        <f>IF(Z$1="",0,операции!Z375)</f>
        <v>0</v>
      </c>
      <c r="AA300" s="101">
        <f>IF(AA$1="",0,операции!AA375)</f>
        <v>0</v>
      </c>
      <c r="AB300" s="22"/>
    </row>
    <row r="301" spans="1:28" s="23" customFormat="1" ht="10.199999999999999" x14ac:dyDescent="0.2">
      <c r="A301" s="22"/>
      <c r="B301" s="22"/>
      <c r="C301" s="22"/>
      <c r="D301" s="22"/>
      <c r="E301" s="22" t="str">
        <f>E293</f>
        <v>оплаты в соцфонды</v>
      </c>
      <c r="F301" s="22"/>
      <c r="G301" s="22" t="str">
        <f>IF($E301="","",INDEX(KPI!$G:$G,SUMIFS(KPI!$B:$B,KPI!$E:$E,$E301)))</f>
        <v>тыс.руб.</v>
      </c>
      <c r="H301" s="100">
        <f>структура!$V$19</f>
        <v>8</v>
      </c>
      <c r="I301" s="31"/>
      <c r="J301" s="98" t="str">
        <f>структура!$X$19</f>
        <v>авг</v>
      </c>
      <c r="K301" s="99"/>
      <c r="L301" s="22"/>
      <c r="M301" s="58"/>
      <c r="N301" s="22"/>
      <c r="O301" s="22"/>
      <c r="P301" s="101">
        <f>IF(P$1="",0,операции!P376)</f>
        <v>0</v>
      </c>
      <c r="Q301" s="101">
        <f>IF(Q$1="",0,операции!Q376)</f>
        <v>0</v>
      </c>
      <c r="R301" s="101">
        <f>IF(R$1="",0,операции!R376)</f>
        <v>0</v>
      </c>
      <c r="S301" s="101">
        <f>IF(S$1="",0,операции!S376)</f>
        <v>0</v>
      </c>
      <c r="T301" s="101">
        <f>IF(T$1="",0,операции!T376)</f>
        <v>0</v>
      </c>
      <c r="U301" s="101">
        <f>IF(U$1="",0,операции!U376)</f>
        <v>0</v>
      </c>
      <c r="V301" s="101">
        <f>IF(V$1="",0,операции!V376)</f>
        <v>0</v>
      </c>
      <c r="W301" s="101">
        <f>IF(W$1="",0,операции!W376)</f>
        <v>0</v>
      </c>
      <c r="X301" s="101">
        <f>IF(X$1="",0,операции!X376)</f>
        <v>0</v>
      </c>
      <c r="Y301" s="101">
        <f>IF(Y$1="",0,операции!Y376)</f>
        <v>0</v>
      </c>
      <c r="Z301" s="101">
        <f>IF(Z$1="",0,операции!Z376)</f>
        <v>0</v>
      </c>
      <c r="AA301" s="101">
        <f>IF(AA$1="",0,операции!AA376)</f>
        <v>0</v>
      </c>
      <c r="AB301" s="22"/>
    </row>
    <row r="302" spans="1:28" s="23" customFormat="1" ht="10.199999999999999" x14ac:dyDescent="0.2">
      <c r="A302" s="22"/>
      <c r="B302" s="22"/>
      <c r="C302" s="22"/>
      <c r="D302" s="22"/>
      <c r="E302" s="22" t="str">
        <f>E293</f>
        <v>оплаты в соцфонды</v>
      </c>
      <c r="F302" s="22"/>
      <c r="G302" s="22" t="str">
        <f>IF($E302="","",INDEX(KPI!$G:$G,SUMIFS(KPI!$B:$B,KPI!$E:$E,$E302)))</f>
        <v>тыс.руб.</v>
      </c>
      <c r="H302" s="100">
        <f>структура!$V$20</f>
        <v>9</v>
      </c>
      <c r="I302" s="31"/>
      <c r="J302" s="98" t="str">
        <f>структура!$X$20</f>
        <v>сен</v>
      </c>
      <c r="K302" s="99"/>
      <c r="L302" s="22"/>
      <c r="M302" s="58"/>
      <c r="N302" s="22"/>
      <c r="O302" s="22"/>
      <c r="P302" s="101">
        <f>IF(P$1="",0,операции!P377)</f>
        <v>0</v>
      </c>
      <c r="Q302" s="101">
        <f>IF(Q$1="",0,операции!Q377)</f>
        <v>0</v>
      </c>
      <c r="R302" s="101">
        <f>IF(R$1="",0,операции!R377)</f>
        <v>0</v>
      </c>
      <c r="S302" s="101">
        <f>IF(S$1="",0,операции!S377)</f>
        <v>0</v>
      </c>
      <c r="T302" s="101">
        <f>IF(T$1="",0,операции!T377)</f>
        <v>0</v>
      </c>
      <c r="U302" s="101">
        <f>IF(U$1="",0,операции!U377)</f>
        <v>0</v>
      </c>
      <c r="V302" s="101">
        <f>IF(V$1="",0,операции!V377)</f>
        <v>0</v>
      </c>
      <c r="W302" s="101">
        <f>IF(W$1="",0,операции!W377)</f>
        <v>0</v>
      </c>
      <c r="X302" s="101">
        <f>IF(X$1="",0,операции!X377)</f>
        <v>0</v>
      </c>
      <c r="Y302" s="101">
        <f>IF(Y$1="",0,операции!Y377)</f>
        <v>0</v>
      </c>
      <c r="Z302" s="101">
        <f>IF(Z$1="",0,операции!Z377)</f>
        <v>0</v>
      </c>
      <c r="AA302" s="101">
        <f>IF(AA$1="",0,операции!AA377)</f>
        <v>0</v>
      </c>
      <c r="AB302" s="22"/>
    </row>
    <row r="303" spans="1:28" s="23" customFormat="1" ht="10.199999999999999" x14ac:dyDescent="0.2">
      <c r="A303" s="22"/>
      <c r="B303" s="22"/>
      <c r="C303" s="22"/>
      <c r="D303" s="22"/>
      <c r="E303" s="22" t="str">
        <f>E293</f>
        <v>оплаты в соцфонды</v>
      </c>
      <c r="F303" s="22"/>
      <c r="G303" s="22" t="str">
        <f>IF($E303="","",INDEX(KPI!$G:$G,SUMIFS(KPI!$B:$B,KPI!$E:$E,$E303)))</f>
        <v>тыс.руб.</v>
      </c>
      <c r="H303" s="100">
        <f>структура!$V$21</f>
        <v>10</v>
      </c>
      <c r="I303" s="31"/>
      <c r="J303" s="98" t="str">
        <f>структура!$X$21</f>
        <v>окт</v>
      </c>
      <c r="K303" s="99"/>
      <c r="L303" s="22"/>
      <c r="M303" s="58"/>
      <c r="N303" s="22"/>
      <c r="O303" s="22"/>
      <c r="P303" s="101">
        <f>IF(P$1="",0,операции!P378)</f>
        <v>0</v>
      </c>
      <c r="Q303" s="101">
        <f>IF(Q$1="",0,операции!Q378)</f>
        <v>0</v>
      </c>
      <c r="R303" s="101">
        <f>IF(R$1="",0,операции!R378)</f>
        <v>0</v>
      </c>
      <c r="S303" s="101">
        <f>IF(S$1="",0,операции!S378)</f>
        <v>0</v>
      </c>
      <c r="T303" s="101">
        <f>IF(T$1="",0,операции!T378)</f>
        <v>0</v>
      </c>
      <c r="U303" s="101">
        <f>IF(U$1="",0,операции!U378)</f>
        <v>0</v>
      </c>
      <c r="V303" s="101">
        <f>IF(V$1="",0,операции!V378)</f>
        <v>0</v>
      </c>
      <c r="W303" s="101">
        <f>IF(W$1="",0,операции!W378)</f>
        <v>0</v>
      </c>
      <c r="X303" s="101">
        <f>IF(X$1="",0,операции!X378)</f>
        <v>0</v>
      </c>
      <c r="Y303" s="101">
        <f>IF(Y$1="",0,операции!Y378)</f>
        <v>0</v>
      </c>
      <c r="Z303" s="101">
        <f>IF(Z$1="",0,операции!Z378)</f>
        <v>0</v>
      </c>
      <c r="AA303" s="101">
        <f>IF(AA$1="",0,операции!AA378)</f>
        <v>0</v>
      </c>
      <c r="AB303" s="22"/>
    </row>
    <row r="304" spans="1:28" s="23" customFormat="1" ht="10.199999999999999" x14ac:dyDescent="0.2">
      <c r="A304" s="22"/>
      <c r="B304" s="22"/>
      <c r="C304" s="22"/>
      <c r="D304" s="22"/>
      <c r="E304" s="22" t="str">
        <f>E293</f>
        <v>оплаты в соцфонды</v>
      </c>
      <c r="F304" s="22"/>
      <c r="G304" s="22" t="str">
        <f>IF($E304="","",INDEX(KPI!$G:$G,SUMIFS(KPI!$B:$B,KPI!$E:$E,$E304)))</f>
        <v>тыс.руб.</v>
      </c>
      <c r="H304" s="100">
        <f>структура!$V$22</f>
        <v>11</v>
      </c>
      <c r="I304" s="31"/>
      <c r="J304" s="98" t="str">
        <f>структура!$X$22</f>
        <v>ноя</v>
      </c>
      <c r="K304" s="99"/>
      <c r="L304" s="22"/>
      <c r="M304" s="58"/>
      <c r="N304" s="22"/>
      <c r="O304" s="22"/>
      <c r="P304" s="101">
        <f>IF(P$1="",0,операции!P379)</f>
        <v>0</v>
      </c>
      <c r="Q304" s="101">
        <f>IF(Q$1="",0,операции!Q379)</f>
        <v>0</v>
      </c>
      <c r="R304" s="101">
        <f>IF(R$1="",0,операции!R379)</f>
        <v>0</v>
      </c>
      <c r="S304" s="101">
        <f>IF(S$1="",0,операции!S379)</f>
        <v>0</v>
      </c>
      <c r="T304" s="101">
        <f>IF(T$1="",0,операции!T379)</f>
        <v>0</v>
      </c>
      <c r="U304" s="101">
        <f>IF(U$1="",0,операции!U379)</f>
        <v>0</v>
      </c>
      <c r="V304" s="101">
        <f>IF(V$1="",0,операции!V379)</f>
        <v>0</v>
      </c>
      <c r="W304" s="101">
        <f>IF(W$1="",0,операции!W379)</f>
        <v>0</v>
      </c>
      <c r="X304" s="101">
        <f>IF(X$1="",0,операции!X379)</f>
        <v>0</v>
      </c>
      <c r="Y304" s="101">
        <f>IF(Y$1="",0,операции!Y379)</f>
        <v>0</v>
      </c>
      <c r="Z304" s="101">
        <f>IF(Z$1="",0,операции!Z379)</f>
        <v>0</v>
      </c>
      <c r="AA304" s="101">
        <f>IF(AA$1="",0,операции!AA379)</f>
        <v>0</v>
      </c>
      <c r="AB304" s="22"/>
    </row>
    <row r="305" spans="1:28" s="23" customFormat="1" ht="10.199999999999999" x14ac:dyDescent="0.2">
      <c r="A305" s="22"/>
      <c r="B305" s="22"/>
      <c r="C305" s="22"/>
      <c r="D305" s="22"/>
      <c r="E305" s="22" t="str">
        <f>E293</f>
        <v>оплаты в соцфонды</v>
      </c>
      <c r="F305" s="22"/>
      <c r="G305" s="22" t="str">
        <f>IF($E305="","",INDEX(KPI!$G:$G,SUMIFS(KPI!$B:$B,KPI!$E:$E,$E305)))</f>
        <v>тыс.руб.</v>
      </c>
      <c r="H305" s="100">
        <f>структура!$V$23</f>
        <v>12</v>
      </c>
      <c r="I305" s="31"/>
      <c r="J305" s="98" t="str">
        <f>структура!$X$23</f>
        <v>дек</v>
      </c>
      <c r="K305" s="99"/>
      <c r="L305" s="22"/>
      <c r="M305" s="58"/>
      <c r="N305" s="22"/>
      <c r="O305" s="22"/>
      <c r="P305" s="101">
        <f>IF(P$1="",0,операции!P380)</f>
        <v>0</v>
      </c>
      <c r="Q305" s="101">
        <f>IF(Q$1="",0,операции!Q380)</f>
        <v>0</v>
      </c>
      <c r="R305" s="101">
        <f>IF(R$1="",0,операции!R380)</f>
        <v>0</v>
      </c>
      <c r="S305" s="101">
        <f>IF(S$1="",0,операции!S380)</f>
        <v>0</v>
      </c>
      <c r="T305" s="101">
        <f>IF(T$1="",0,операции!T380)</f>
        <v>0</v>
      </c>
      <c r="U305" s="101">
        <f>IF(U$1="",0,операции!U380)</f>
        <v>0</v>
      </c>
      <c r="V305" s="101">
        <f>IF(V$1="",0,операции!V380)</f>
        <v>0</v>
      </c>
      <c r="W305" s="101">
        <f>IF(W$1="",0,операции!W380)</f>
        <v>0</v>
      </c>
      <c r="X305" s="101">
        <f>IF(X$1="",0,операции!X380)</f>
        <v>0</v>
      </c>
      <c r="Y305" s="101">
        <f>IF(Y$1="",0,операции!Y380)</f>
        <v>0</v>
      </c>
      <c r="Z305" s="101">
        <f>IF(Z$1="",0,операции!Z380)</f>
        <v>0</v>
      </c>
      <c r="AA305" s="101">
        <f>IF(AA$1="",0,операции!AA380)</f>
        <v>0</v>
      </c>
      <c r="AB305" s="22"/>
    </row>
    <row r="306" spans="1:28" ht="3.9" customHeight="1" x14ac:dyDescent="0.25">
      <c r="A306" s="2"/>
      <c r="B306" s="2"/>
      <c r="C306" s="2"/>
      <c r="D306" s="2"/>
      <c r="E306" s="21"/>
      <c r="F306" s="2"/>
      <c r="G306" s="21"/>
      <c r="H306" s="2"/>
      <c r="I306" s="28"/>
      <c r="J306" s="21"/>
      <c r="K306" s="28"/>
      <c r="L306" s="2"/>
      <c r="M306" s="52"/>
      <c r="N306" s="2"/>
      <c r="O306" s="2"/>
      <c r="P306" s="36"/>
      <c r="Q306" s="36"/>
      <c r="R306" s="36"/>
      <c r="S306" s="36"/>
      <c r="T306" s="36"/>
      <c r="U306" s="36"/>
      <c r="V306" s="36"/>
      <c r="W306" s="36"/>
      <c r="X306" s="36"/>
      <c r="Y306" s="36"/>
      <c r="Z306" s="36"/>
      <c r="AA306" s="36"/>
      <c r="AB306" s="2"/>
    </row>
    <row r="307" spans="1:28" ht="8.1" customHeight="1" x14ac:dyDescent="0.25">
      <c r="A307" s="2"/>
      <c r="B307" s="2"/>
      <c r="C307" s="2"/>
      <c r="D307" s="2"/>
      <c r="E307" s="2"/>
      <c r="F307" s="2"/>
      <c r="G307" s="2"/>
      <c r="H307" s="2"/>
      <c r="I307" s="28"/>
      <c r="J307" s="2"/>
      <c r="K307" s="28"/>
      <c r="L307" s="2"/>
      <c r="M307" s="52"/>
      <c r="N307" s="2"/>
      <c r="O307" s="2"/>
      <c r="P307" s="36"/>
      <c r="Q307" s="36"/>
      <c r="R307" s="36"/>
      <c r="S307" s="36"/>
      <c r="T307" s="36"/>
      <c r="U307" s="36"/>
      <c r="V307" s="36"/>
      <c r="W307" s="36"/>
      <c r="X307" s="36"/>
      <c r="Y307" s="36"/>
      <c r="Z307" s="36"/>
      <c r="AA307" s="36"/>
      <c r="AB307" s="2"/>
    </row>
    <row r="308" spans="1:28" s="5" customFormat="1" x14ac:dyDescent="0.25">
      <c r="A308" s="3"/>
      <c r="B308" s="3"/>
      <c r="C308" s="3"/>
      <c r="D308" s="3"/>
      <c r="E308" s="3" t="str">
        <f>KPI!$E$61</f>
        <v>доля общехоз. расходов в доходах</v>
      </c>
      <c r="F308" s="3"/>
      <c r="G308" s="3" t="str">
        <f>IF($E308="","",INDEX(KPI!$G:$G,SUMIFS(KPI!$B:$B,KPI!$E:$E,$E308)))</f>
        <v>%</v>
      </c>
      <c r="H308" s="3"/>
      <c r="I308" s="6"/>
      <c r="J308" s="229">
        <f>операции!J383</f>
        <v>0</v>
      </c>
      <c r="K308" s="28"/>
      <c r="L308" s="2"/>
      <c r="M308" s="52"/>
      <c r="N308" s="3"/>
      <c r="O308" s="2"/>
      <c r="P308" s="36"/>
      <c r="Q308" s="36"/>
      <c r="R308" s="36"/>
      <c r="S308" s="36"/>
      <c r="T308" s="36"/>
      <c r="U308" s="36"/>
      <c r="V308" s="36"/>
      <c r="W308" s="36"/>
      <c r="X308" s="36"/>
      <c r="Y308" s="36"/>
      <c r="Z308" s="36"/>
      <c r="AA308" s="36"/>
      <c r="AB308" s="2"/>
    </row>
    <row r="309" spans="1:28" ht="3.9" customHeight="1" x14ac:dyDescent="0.25">
      <c r="A309" s="2"/>
      <c r="B309" s="2"/>
      <c r="C309" s="2"/>
      <c r="D309" s="2"/>
      <c r="E309" s="110"/>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8.1" customHeight="1" x14ac:dyDescent="0.25">
      <c r="A310" s="2"/>
      <c r="B310" s="2"/>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3"/>
      <c r="B311" s="3"/>
      <c r="C311" s="3"/>
      <c r="D311" s="111"/>
      <c r="E311" s="3" t="str">
        <f>KPI!$E$62</f>
        <v>общехоз. расходы - начисление/оплата</v>
      </c>
      <c r="F311" s="3"/>
      <c r="G311" s="3" t="str">
        <f>IF($E311="","",INDEX(KPI!$G:$G,SUMIFS(KPI!$B:$B,KPI!$E:$E,$E311)))</f>
        <v>тыс.руб.</v>
      </c>
      <c r="H311" s="103"/>
      <c r="I311" s="28"/>
      <c r="J311" s="44"/>
      <c r="K311" s="28"/>
      <c r="L311" s="3"/>
      <c r="M311" s="55">
        <f>SUM($O311:$AB311)</f>
        <v>0</v>
      </c>
      <c r="N311" s="3"/>
      <c r="O311" s="3"/>
      <c r="P311" s="46">
        <f>IF(P$1="",0,IF(P$1=0,SUMIFS(P312:P323,H312:H323,"&gt;="&amp;MONTH($J$13)),SUM(P312:P323)))</f>
        <v>0</v>
      </c>
      <c r="Q311" s="46">
        <f t="shared" ref="Q311" si="62">IF(Q$1="",0,SUM(Q312:Q323))</f>
        <v>0</v>
      </c>
      <c r="R311" s="46">
        <f t="shared" ref="R311:AA311" si="63">IF(R$1="",0,SUM(R312:R323))</f>
        <v>0</v>
      </c>
      <c r="S311" s="46">
        <f t="shared" si="63"/>
        <v>0</v>
      </c>
      <c r="T311" s="46">
        <f t="shared" si="63"/>
        <v>0</v>
      </c>
      <c r="U311" s="46">
        <f t="shared" si="63"/>
        <v>0</v>
      </c>
      <c r="V311" s="46">
        <f t="shared" si="63"/>
        <v>0</v>
      </c>
      <c r="W311" s="46">
        <f t="shared" si="63"/>
        <v>0</v>
      </c>
      <c r="X311" s="46">
        <f t="shared" si="63"/>
        <v>0</v>
      </c>
      <c r="Y311" s="46">
        <f t="shared" si="63"/>
        <v>0</v>
      </c>
      <c r="Z311" s="46">
        <f t="shared" si="63"/>
        <v>0</v>
      </c>
      <c r="AA311" s="46">
        <f t="shared" si="63"/>
        <v>0</v>
      </c>
      <c r="AB311" s="3"/>
    </row>
    <row r="312" spans="1:28" s="23" customFormat="1" ht="10.199999999999999" x14ac:dyDescent="0.2">
      <c r="A312" s="22"/>
      <c r="B312" s="22"/>
      <c r="C312" s="22"/>
      <c r="D312" s="22"/>
      <c r="E312" s="22" t="str">
        <f>E311</f>
        <v>общехоз. расходы - начисление/оплата</v>
      </c>
      <c r="F312" s="22"/>
      <c r="G312" s="22" t="str">
        <f>IF($E312="","",INDEX(KPI!$G:$G,SUMIFS(KPI!$B:$B,KPI!$E:$E,$E312)))</f>
        <v>тыс.руб.</v>
      </c>
      <c r="H312" s="100">
        <f>структура!$V$12</f>
        <v>1</v>
      </c>
      <c r="I312" s="31"/>
      <c r="J312" s="98" t="str">
        <f>структура!$X$12</f>
        <v>янв</v>
      </c>
      <c r="K312" s="99"/>
      <c r="L312" s="22"/>
      <c r="M312" s="58"/>
      <c r="N312" s="22"/>
      <c r="O312" s="22"/>
      <c r="P312" s="101">
        <f t="shared" ref="P312:AA312" si="64">IF(P$1="",0,(P59+P138)*$J$308)</f>
        <v>0</v>
      </c>
      <c r="Q312" s="101">
        <f t="shared" si="64"/>
        <v>0</v>
      </c>
      <c r="R312" s="101">
        <f t="shared" si="64"/>
        <v>0</v>
      </c>
      <c r="S312" s="101">
        <f t="shared" si="64"/>
        <v>0</v>
      </c>
      <c r="T312" s="101">
        <f t="shared" si="64"/>
        <v>0</v>
      </c>
      <c r="U312" s="101">
        <f t="shared" si="64"/>
        <v>0</v>
      </c>
      <c r="V312" s="101">
        <f t="shared" si="64"/>
        <v>0</v>
      </c>
      <c r="W312" s="101">
        <f t="shared" si="64"/>
        <v>0</v>
      </c>
      <c r="X312" s="101">
        <f t="shared" si="64"/>
        <v>0</v>
      </c>
      <c r="Y312" s="101">
        <f t="shared" si="64"/>
        <v>0</v>
      </c>
      <c r="Z312" s="101">
        <f t="shared" si="64"/>
        <v>0</v>
      </c>
      <c r="AA312" s="101">
        <f t="shared" si="64"/>
        <v>0</v>
      </c>
      <c r="AB312" s="22"/>
    </row>
    <row r="313" spans="1:28" s="23" customFormat="1" ht="10.199999999999999" x14ac:dyDescent="0.2">
      <c r="A313" s="22"/>
      <c r="B313" s="22"/>
      <c r="C313" s="22"/>
      <c r="D313" s="22"/>
      <c r="E313" s="22" t="str">
        <f>E311</f>
        <v>общехоз. расходы - начисление/оплата</v>
      </c>
      <c r="F313" s="22"/>
      <c r="G313" s="22" t="str">
        <f>IF($E313="","",INDEX(KPI!$G:$G,SUMIFS(KPI!$B:$B,KPI!$E:$E,$E313)))</f>
        <v>тыс.руб.</v>
      </c>
      <c r="H313" s="100">
        <f>структура!$V$13</f>
        <v>2</v>
      </c>
      <c r="I313" s="31"/>
      <c r="J313" s="98" t="str">
        <f>структура!$X$13</f>
        <v>фев</v>
      </c>
      <c r="K313" s="99"/>
      <c r="L313" s="22"/>
      <c r="M313" s="58"/>
      <c r="N313" s="22"/>
      <c r="O313" s="22"/>
      <c r="P313" s="101">
        <f t="shared" ref="P313:AA313" si="65">IF(P$1="",0,(P60+P139)*$J$308)</f>
        <v>0</v>
      </c>
      <c r="Q313" s="101">
        <f t="shared" si="65"/>
        <v>0</v>
      </c>
      <c r="R313" s="101">
        <f t="shared" si="65"/>
        <v>0</v>
      </c>
      <c r="S313" s="101">
        <f t="shared" si="65"/>
        <v>0</v>
      </c>
      <c r="T313" s="101">
        <f t="shared" si="65"/>
        <v>0</v>
      </c>
      <c r="U313" s="101">
        <f t="shared" si="65"/>
        <v>0</v>
      </c>
      <c r="V313" s="101">
        <f t="shared" si="65"/>
        <v>0</v>
      </c>
      <c r="W313" s="101">
        <f t="shared" si="65"/>
        <v>0</v>
      </c>
      <c r="X313" s="101">
        <f t="shared" si="65"/>
        <v>0</v>
      </c>
      <c r="Y313" s="101">
        <f t="shared" si="65"/>
        <v>0</v>
      </c>
      <c r="Z313" s="101">
        <f t="shared" si="65"/>
        <v>0</v>
      </c>
      <c r="AA313" s="101">
        <f t="shared" si="65"/>
        <v>0</v>
      </c>
      <c r="AB313" s="22"/>
    </row>
    <row r="314" spans="1:28" s="23" customFormat="1" ht="10.199999999999999" x14ac:dyDescent="0.2">
      <c r="A314" s="22"/>
      <c r="B314" s="22"/>
      <c r="C314" s="22"/>
      <c r="D314" s="22"/>
      <c r="E314" s="22" t="str">
        <f>E311</f>
        <v>общехоз. расходы - начисление/оплата</v>
      </c>
      <c r="F314" s="22"/>
      <c r="G314" s="22" t="str">
        <f>IF($E314="","",INDEX(KPI!$G:$G,SUMIFS(KPI!$B:$B,KPI!$E:$E,$E314)))</f>
        <v>тыс.руб.</v>
      </c>
      <c r="H314" s="100">
        <f>структура!$V$14</f>
        <v>3</v>
      </c>
      <c r="I314" s="31"/>
      <c r="J314" s="98" t="str">
        <f>структура!$X$14</f>
        <v>мар</v>
      </c>
      <c r="K314" s="99"/>
      <c r="L314" s="22"/>
      <c r="M314" s="58"/>
      <c r="N314" s="22"/>
      <c r="O314" s="22"/>
      <c r="P314" s="101">
        <f t="shared" ref="P314:AA314" si="66">IF(P$1="",0,(P61+P140)*$J$308)</f>
        <v>0</v>
      </c>
      <c r="Q314" s="101">
        <f t="shared" si="66"/>
        <v>0</v>
      </c>
      <c r="R314" s="101">
        <f t="shared" si="66"/>
        <v>0</v>
      </c>
      <c r="S314" s="101">
        <f t="shared" si="66"/>
        <v>0</v>
      </c>
      <c r="T314" s="101">
        <f t="shared" si="66"/>
        <v>0</v>
      </c>
      <c r="U314" s="101">
        <f t="shared" si="66"/>
        <v>0</v>
      </c>
      <c r="V314" s="101">
        <f t="shared" si="66"/>
        <v>0</v>
      </c>
      <c r="W314" s="101">
        <f t="shared" si="66"/>
        <v>0</v>
      </c>
      <c r="X314" s="101">
        <f t="shared" si="66"/>
        <v>0</v>
      </c>
      <c r="Y314" s="101">
        <f t="shared" si="66"/>
        <v>0</v>
      </c>
      <c r="Z314" s="101">
        <f t="shared" si="66"/>
        <v>0</v>
      </c>
      <c r="AA314" s="101">
        <f t="shared" si="66"/>
        <v>0</v>
      </c>
      <c r="AB314" s="22"/>
    </row>
    <row r="315" spans="1:28" s="23" customFormat="1" ht="10.199999999999999" x14ac:dyDescent="0.2">
      <c r="A315" s="22"/>
      <c r="B315" s="22"/>
      <c r="C315" s="22"/>
      <c r="D315" s="22"/>
      <c r="E315" s="22" t="str">
        <f>E311</f>
        <v>общехоз. расходы - начисление/оплата</v>
      </c>
      <c r="F315" s="22"/>
      <c r="G315" s="22" t="str">
        <f>IF($E315="","",INDEX(KPI!$G:$G,SUMIFS(KPI!$B:$B,KPI!$E:$E,$E315)))</f>
        <v>тыс.руб.</v>
      </c>
      <c r="H315" s="100">
        <f>структура!$V$15</f>
        <v>4</v>
      </c>
      <c r="I315" s="31"/>
      <c r="J315" s="98" t="str">
        <f>структура!$X$15</f>
        <v>апр</v>
      </c>
      <c r="K315" s="99"/>
      <c r="L315" s="22"/>
      <c r="M315" s="58"/>
      <c r="N315" s="22"/>
      <c r="O315" s="22"/>
      <c r="P315" s="101">
        <f t="shared" ref="P315:AA315" si="67">IF(P$1="",0,(P62+P141)*$J$308)</f>
        <v>0</v>
      </c>
      <c r="Q315" s="101">
        <f t="shared" si="67"/>
        <v>0</v>
      </c>
      <c r="R315" s="101">
        <f t="shared" si="67"/>
        <v>0</v>
      </c>
      <c r="S315" s="101">
        <f t="shared" si="67"/>
        <v>0</v>
      </c>
      <c r="T315" s="101">
        <f t="shared" si="67"/>
        <v>0</v>
      </c>
      <c r="U315" s="101">
        <f t="shared" si="67"/>
        <v>0</v>
      </c>
      <c r="V315" s="101">
        <f t="shared" si="67"/>
        <v>0</v>
      </c>
      <c r="W315" s="101">
        <f t="shared" si="67"/>
        <v>0</v>
      </c>
      <c r="X315" s="101">
        <f t="shared" si="67"/>
        <v>0</v>
      </c>
      <c r="Y315" s="101">
        <f t="shared" si="67"/>
        <v>0</v>
      </c>
      <c r="Z315" s="101">
        <f t="shared" si="67"/>
        <v>0</v>
      </c>
      <c r="AA315" s="101">
        <f t="shared" si="67"/>
        <v>0</v>
      </c>
      <c r="AB315" s="22"/>
    </row>
    <row r="316" spans="1:28" s="23" customFormat="1" ht="10.199999999999999" x14ac:dyDescent="0.2">
      <c r="A316" s="22"/>
      <c r="B316" s="22"/>
      <c r="C316" s="22"/>
      <c r="D316" s="22"/>
      <c r="E316" s="22" t="str">
        <f>E311</f>
        <v>общехоз. расходы - начисление/оплата</v>
      </c>
      <c r="F316" s="22"/>
      <c r="G316" s="22" t="str">
        <f>IF($E316="","",INDEX(KPI!$G:$G,SUMIFS(KPI!$B:$B,KPI!$E:$E,$E316)))</f>
        <v>тыс.руб.</v>
      </c>
      <c r="H316" s="100">
        <f>структура!$V$16</f>
        <v>5</v>
      </c>
      <c r="I316" s="31"/>
      <c r="J316" s="98" t="str">
        <f>структура!$X$16</f>
        <v>май</v>
      </c>
      <c r="K316" s="99"/>
      <c r="L316" s="22"/>
      <c r="M316" s="58"/>
      <c r="N316" s="22"/>
      <c r="O316" s="22"/>
      <c r="P316" s="101">
        <f t="shared" ref="P316:AA316" si="68">IF(P$1="",0,(P63+P142)*$J$308)</f>
        <v>0</v>
      </c>
      <c r="Q316" s="101">
        <f t="shared" si="68"/>
        <v>0</v>
      </c>
      <c r="R316" s="101">
        <f t="shared" si="68"/>
        <v>0</v>
      </c>
      <c r="S316" s="101">
        <f t="shared" si="68"/>
        <v>0</v>
      </c>
      <c r="T316" s="101">
        <f t="shared" si="68"/>
        <v>0</v>
      </c>
      <c r="U316" s="101">
        <f t="shared" si="68"/>
        <v>0</v>
      </c>
      <c r="V316" s="101">
        <f t="shared" si="68"/>
        <v>0</v>
      </c>
      <c r="W316" s="101">
        <f t="shared" si="68"/>
        <v>0</v>
      </c>
      <c r="X316" s="101">
        <f t="shared" si="68"/>
        <v>0</v>
      </c>
      <c r="Y316" s="101">
        <f t="shared" si="68"/>
        <v>0</v>
      </c>
      <c r="Z316" s="101">
        <f t="shared" si="68"/>
        <v>0</v>
      </c>
      <c r="AA316" s="101">
        <f t="shared" si="68"/>
        <v>0</v>
      </c>
      <c r="AB316" s="22"/>
    </row>
    <row r="317" spans="1:28" s="23" customFormat="1" ht="10.199999999999999" x14ac:dyDescent="0.2">
      <c r="A317" s="22"/>
      <c r="B317" s="22"/>
      <c r="C317" s="22"/>
      <c r="D317" s="22"/>
      <c r="E317" s="22" t="str">
        <f>E311</f>
        <v>общехоз. расходы - начисление/оплата</v>
      </c>
      <c r="F317" s="22"/>
      <c r="G317" s="22" t="str">
        <f>IF($E317="","",INDEX(KPI!$G:$G,SUMIFS(KPI!$B:$B,KPI!$E:$E,$E317)))</f>
        <v>тыс.руб.</v>
      </c>
      <c r="H317" s="100">
        <f>структура!$V$17</f>
        <v>6</v>
      </c>
      <c r="I317" s="31"/>
      <c r="J317" s="98" t="str">
        <f>структура!$X$17</f>
        <v>июн</v>
      </c>
      <c r="K317" s="99"/>
      <c r="L317" s="22"/>
      <c r="M317" s="58"/>
      <c r="N317" s="22"/>
      <c r="O317" s="22"/>
      <c r="P317" s="101">
        <f t="shared" ref="P317:AA317" si="69">IF(P$1="",0,(P64+P143)*$J$308)</f>
        <v>0</v>
      </c>
      <c r="Q317" s="101">
        <f t="shared" si="69"/>
        <v>0</v>
      </c>
      <c r="R317" s="101">
        <f t="shared" si="69"/>
        <v>0</v>
      </c>
      <c r="S317" s="101">
        <f t="shared" si="69"/>
        <v>0</v>
      </c>
      <c r="T317" s="101">
        <f t="shared" si="69"/>
        <v>0</v>
      </c>
      <c r="U317" s="101">
        <f t="shared" si="69"/>
        <v>0</v>
      </c>
      <c r="V317" s="101">
        <f t="shared" si="69"/>
        <v>0</v>
      </c>
      <c r="W317" s="101">
        <f t="shared" si="69"/>
        <v>0</v>
      </c>
      <c r="X317" s="101">
        <f t="shared" si="69"/>
        <v>0</v>
      </c>
      <c r="Y317" s="101">
        <f t="shared" si="69"/>
        <v>0</v>
      </c>
      <c r="Z317" s="101">
        <f t="shared" si="69"/>
        <v>0</v>
      </c>
      <c r="AA317" s="101">
        <f t="shared" si="69"/>
        <v>0</v>
      </c>
      <c r="AB317" s="22"/>
    </row>
    <row r="318" spans="1:28" s="23" customFormat="1" ht="10.199999999999999" x14ac:dyDescent="0.2">
      <c r="A318" s="22"/>
      <c r="B318" s="22"/>
      <c r="C318" s="22"/>
      <c r="D318" s="22"/>
      <c r="E318" s="22" t="str">
        <f>E311</f>
        <v>общехоз. расходы - начисление/оплата</v>
      </c>
      <c r="F318" s="22"/>
      <c r="G318" s="22" t="str">
        <f>IF($E318="","",INDEX(KPI!$G:$G,SUMIFS(KPI!$B:$B,KPI!$E:$E,$E318)))</f>
        <v>тыс.руб.</v>
      </c>
      <c r="H318" s="100">
        <f>структура!$V$18</f>
        <v>7</v>
      </c>
      <c r="I318" s="31"/>
      <c r="J318" s="98" t="str">
        <f>структура!$X$18</f>
        <v>июл</v>
      </c>
      <c r="K318" s="99"/>
      <c r="L318" s="22"/>
      <c r="M318" s="58"/>
      <c r="N318" s="22"/>
      <c r="O318" s="22"/>
      <c r="P318" s="101">
        <f t="shared" ref="P318:AA318" si="70">IF(P$1="",0,(P65+P144)*$J$308)</f>
        <v>0</v>
      </c>
      <c r="Q318" s="101">
        <f t="shared" si="70"/>
        <v>0</v>
      </c>
      <c r="R318" s="101">
        <f t="shared" si="70"/>
        <v>0</v>
      </c>
      <c r="S318" s="101">
        <f t="shared" si="70"/>
        <v>0</v>
      </c>
      <c r="T318" s="101">
        <f t="shared" si="70"/>
        <v>0</v>
      </c>
      <c r="U318" s="101">
        <f t="shared" si="70"/>
        <v>0</v>
      </c>
      <c r="V318" s="101">
        <f t="shared" si="70"/>
        <v>0</v>
      </c>
      <c r="W318" s="101">
        <f t="shared" si="70"/>
        <v>0</v>
      </c>
      <c r="X318" s="101">
        <f t="shared" si="70"/>
        <v>0</v>
      </c>
      <c r="Y318" s="101">
        <f t="shared" si="70"/>
        <v>0</v>
      </c>
      <c r="Z318" s="101">
        <f t="shared" si="70"/>
        <v>0</v>
      </c>
      <c r="AA318" s="101">
        <f t="shared" si="70"/>
        <v>0</v>
      </c>
      <c r="AB318" s="22"/>
    </row>
    <row r="319" spans="1:28" s="23" customFormat="1" ht="10.199999999999999" x14ac:dyDescent="0.2">
      <c r="A319" s="22"/>
      <c r="B319" s="22"/>
      <c r="C319" s="22"/>
      <c r="D319" s="22"/>
      <c r="E319" s="22" t="str">
        <f>E311</f>
        <v>общехоз. расходы - начисление/оплата</v>
      </c>
      <c r="F319" s="22"/>
      <c r="G319" s="22" t="str">
        <f>IF($E319="","",INDEX(KPI!$G:$G,SUMIFS(KPI!$B:$B,KPI!$E:$E,$E319)))</f>
        <v>тыс.руб.</v>
      </c>
      <c r="H319" s="100">
        <f>структура!$V$19</f>
        <v>8</v>
      </c>
      <c r="I319" s="31"/>
      <c r="J319" s="98" t="str">
        <f>структура!$X$19</f>
        <v>авг</v>
      </c>
      <c r="K319" s="99"/>
      <c r="L319" s="22"/>
      <c r="M319" s="58"/>
      <c r="N319" s="22"/>
      <c r="O319" s="22"/>
      <c r="P319" s="101">
        <f t="shared" ref="P319:AA319" si="71">IF(P$1="",0,(P66+P145)*$J$308)</f>
        <v>0</v>
      </c>
      <c r="Q319" s="101">
        <f t="shared" si="71"/>
        <v>0</v>
      </c>
      <c r="R319" s="101">
        <f t="shared" si="71"/>
        <v>0</v>
      </c>
      <c r="S319" s="101">
        <f t="shared" si="71"/>
        <v>0</v>
      </c>
      <c r="T319" s="101">
        <f t="shared" si="71"/>
        <v>0</v>
      </c>
      <c r="U319" s="101">
        <f t="shared" si="71"/>
        <v>0</v>
      </c>
      <c r="V319" s="101">
        <f t="shared" si="71"/>
        <v>0</v>
      </c>
      <c r="W319" s="101">
        <f t="shared" si="71"/>
        <v>0</v>
      </c>
      <c r="X319" s="101">
        <f t="shared" si="71"/>
        <v>0</v>
      </c>
      <c r="Y319" s="101">
        <f t="shared" si="71"/>
        <v>0</v>
      </c>
      <c r="Z319" s="101">
        <f t="shared" si="71"/>
        <v>0</v>
      </c>
      <c r="AA319" s="101">
        <f t="shared" si="71"/>
        <v>0</v>
      </c>
      <c r="AB319" s="22"/>
    </row>
    <row r="320" spans="1:28" s="23" customFormat="1" ht="10.199999999999999" x14ac:dyDescent="0.2">
      <c r="A320" s="22"/>
      <c r="B320" s="22"/>
      <c r="C320" s="22"/>
      <c r="D320" s="22"/>
      <c r="E320" s="22" t="str">
        <f>E311</f>
        <v>общехоз. расходы - начисление/оплата</v>
      </c>
      <c r="F320" s="22"/>
      <c r="G320" s="22" t="str">
        <f>IF($E320="","",INDEX(KPI!$G:$G,SUMIFS(KPI!$B:$B,KPI!$E:$E,$E320)))</f>
        <v>тыс.руб.</v>
      </c>
      <c r="H320" s="100">
        <f>структура!$V$20</f>
        <v>9</v>
      </c>
      <c r="I320" s="31"/>
      <c r="J320" s="98" t="str">
        <f>структура!$X$20</f>
        <v>сен</v>
      </c>
      <c r="K320" s="99"/>
      <c r="L320" s="22"/>
      <c r="M320" s="58"/>
      <c r="N320" s="22"/>
      <c r="O320" s="22"/>
      <c r="P320" s="101">
        <f t="shared" ref="P320:AA320" si="72">IF(P$1="",0,(P67+P146)*$J$308)</f>
        <v>0</v>
      </c>
      <c r="Q320" s="101">
        <f t="shared" si="72"/>
        <v>0</v>
      </c>
      <c r="R320" s="101">
        <f t="shared" si="72"/>
        <v>0</v>
      </c>
      <c r="S320" s="101">
        <f t="shared" si="72"/>
        <v>0</v>
      </c>
      <c r="T320" s="101">
        <f t="shared" si="72"/>
        <v>0</v>
      </c>
      <c r="U320" s="101">
        <f t="shared" si="72"/>
        <v>0</v>
      </c>
      <c r="V320" s="101">
        <f t="shared" si="72"/>
        <v>0</v>
      </c>
      <c r="W320" s="101">
        <f t="shared" si="72"/>
        <v>0</v>
      </c>
      <c r="X320" s="101">
        <f t="shared" si="72"/>
        <v>0</v>
      </c>
      <c r="Y320" s="101">
        <f t="shared" si="72"/>
        <v>0</v>
      </c>
      <c r="Z320" s="101">
        <f t="shared" si="72"/>
        <v>0</v>
      </c>
      <c r="AA320" s="101">
        <f t="shared" si="72"/>
        <v>0</v>
      </c>
      <c r="AB320" s="22"/>
    </row>
    <row r="321" spans="1:28" s="23" customFormat="1" ht="10.199999999999999" x14ac:dyDescent="0.2">
      <c r="A321" s="22"/>
      <c r="B321" s="22"/>
      <c r="C321" s="22"/>
      <c r="D321" s="22"/>
      <c r="E321" s="22" t="str">
        <f>E311</f>
        <v>общехоз. расходы - начисление/оплата</v>
      </c>
      <c r="F321" s="22"/>
      <c r="G321" s="22" t="str">
        <f>IF($E321="","",INDEX(KPI!$G:$G,SUMIFS(KPI!$B:$B,KPI!$E:$E,$E321)))</f>
        <v>тыс.руб.</v>
      </c>
      <c r="H321" s="100">
        <f>структура!$V$21</f>
        <v>10</v>
      </c>
      <c r="I321" s="31"/>
      <c r="J321" s="98" t="str">
        <f>структура!$X$21</f>
        <v>окт</v>
      </c>
      <c r="K321" s="99"/>
      <c r="L321" s="22"/>
      <c r="M321" s="58"/>
      <c r="N321" s="22"/>
      <c r="O321" s="22"/>
      <c r="P321" s="101">
        <f t="shared" ref="P321:AA321" si="73">IF(P$1="",0,(P68+P147)*$J$308)</f>
        <v>0</v>
      </c>
      <c r="Q321" s="101">
        <f t="shared" si="73"/>
        <v>0</v>
      </c>
      <c r="R321" s="101">
        <f t="shared" si="73"/>
        <v>0</v>
      </c>
      <c r="S321" s="101">
        <f t="shared" si="73"/>
        <v>0</v>
      </c>
      <c r="T321" s="101">
        <f t="shared" si="73"/>
        <v>0</v>
      </c>
      <c r="U321" s="101">
        <f t="shared" si="73"/>
        <v>0</v>
      </c>
      <c r="V321" s="101">
        <f t="shared" si="73"/>
        <v>0</v>
      </c>
      <c r="W321" s="101">
        <f t="shared" si="73"/>
        <v>0</v>
      </c>
      <c r="X321" s="101">
        <f t="shared" si="73"/>
        <v>0</v>
      </c>
      <c r="Y321" s="101">
        <f t="shared" si="73"/>
        <v>0</v>
      </c>
      <c r="Z321" s="101">
        <f t="shared" si="73"/>
        <v>0</v>
      </c>
      <c r="AA321" s="101">
        <f t="shared" si="73"/>
        <v>0</v>
      </c>
      <c r="AB321" s="22"/>
    </row>
    <row r="322" spans="1:28" s="23" customFormat="1" ht="10.199999999999999" x14ac:dyDescent="0.2">
      <c r="A322" s="22"/>
      <c r="B322" s="22"/>
      <c r="C322" s="22"/>
      <c r="D322" s="22"/>
      <c r="E322" s="22" t="str">
        <f>E311</f>
        <v>общехоз. расходы - начисление/оплата</v>
      </c>
      <c r="F322" s="22"/>
      <c r="G322" s="22" t="str">
        <f>IF($E322="","",INDEX(KPI!$G:$G,SUMIFS(KPI!$B:$B,KPI!$E:$E,$E322)))</f>
        <v>тыс.руб.</v>
      </c>
      <c r="H322" s="100">
        <f>структура!$V$22</f>
        <v>11</v>
      </c>
      <c r="I322" s="31"/>
      <c r="J322" s="98" t="str">
        <f>структура!$X$22</f>
        <v>ноя</v>
      </c>
      <c r="K322" s="99"/>
      <c r="L322" s="22"/>
      <c r="M322" s="58"/>
      <c r="N322" s="22"/>
      <c r="O322" s="22"/>
      <c r="P322" s="101">
        <f t="shared" ref="P322:AA322" si="74">IF(P$1="",0,(P69+P148)*$J$308)</f>
        <v>0</v>
      </c>
      <c r="Q322" s="101">
        <f t="shared" si="74"/>
        <v>0</v>
      </c>
      <c r="R322" s="101">
        <f t="shared" si="74"/>
        <v>0</v>
      </c>
      <c r="S322" s="101">
        <f t="shared" si="74"/>
        <v>0</v>
      </c>
      <c r="T322" s="101">
        <f t="shared" si="74"/>
        <v>0</v>
      </c>
      <c r="U322" s="101">
        <f t="shared" si="74"/>
        <v>0</v>
      </c>
      <c r="V322" s="101">
        <f t="shared" si="74"/>
        <v>0</v>
      </c>
      <c r="W322" s="101">
        <f t="shared" si="74"/>
        <v>0</v>
      </c>
      <c r="X322" s="101">
        <f t="shared" si="74"/>
        <v>0</v>
      </c>
      <c r="Y322" s="101">
        <f t="shared" si="74"/>
        <v>0</v>
      </c>
      <c r="Z322" s="101">
        <f t="shared" si="74"/>
        <v>0</v>
      </c>
      <c r="AA322" s="101">
        <f t="shared" si="74"/>
        <v>0</v>
      </c>
      <c r="AB322" s="22"/>
    </row>
    <row r="323" spans="1:28" s="23" customFormat="1" ht="10.199999999999999" x14ac:dyDescent="0.2">
      <c r="A323" s="22"/>
      <c r="B323" s="22"/>
      <c r="C323" s="22"/>
      <c r="D323" s="22"/>
      <c r="E323" s="22" t="str">
        <f>E311</f>
        <v>общехоз. расходы - начисление/оплата</v>
      </c>
      <c r="F323" s="22"/>
      <c r="G323" s="22" t="str">
        <f>IF($E323="","",INDEX(KPI!$G:$G,SUMIFS(KPI!$B:$B,KPI!$E:$E,$E323)))</f>
        <v>тыс.руб.</v>
      </c>
      <c r="H323" s="100">
        <f>структура!$V$23</f>
        <v>12</v>
      </c>
      <c r="I323" s="31"/>
      <c r="J323" s="98" t="str">
        <f>структура!$X$23</f>
        <v>дек</v>
      </c>
      <c r="K323" s="99"/>
      <c r="L323" s="22"/>
      <c r="M323" s="58"/>
      <c r="N323" s="22"/>
      <c r="O323" s="22"/>
      <c r="P323" s="101">
        <f t="shared" ref="P323:AA323" si="75">IF(P$1="",0,(P70+P149)*$J$308)</f>
        <v>0</v>
      </c>
      <c r="Q323" s="101">
        <f t="shared" si="75"/>
        <v>0</v>
      </c>
      <c r="R323" s="101">
        <f t="shared" si="75"/>
        <v>0</v>
      </c>
      <c r="S323" s="101">
        <f t="shared" si="75"/>
        <v>0</v>
      </c>
      <c r="T323" s="101">
        <f t="shared" si="75"/>
        <v>0</v>
      </c>
      <c r="U323" s="101">
        <f t="shared" si="75"/>
        <v>0</v>
      </c>
      <c r="V323" s="101">
        <f t="shared" si="75"/>
        <v>0</v>
      </c>
      <c r="W323" s="101">
        <f t="shared" si="75"/>
        <v>0</v>
      </c>
      <c r="X323" s="101">
        <f t="shared" si="75"/>
        <v>0</v>
      </c>
      <c r="Y323" s="101">
        <f t="shared" si="75"/>
        <v>0</v>
      </c>
      <c r="Z323" s="101">
        <f t="shared" si="75"/>
        <v>0</v>
      </c>
      <c r="AA323" s="101">
        <f t="shared" si="75"/>
        <v>0</v>
      </c>
      <c r="AB323" s="22"/>
    </row>
    <row r="324" spans="1:28" ht="3.9" customHeight="1" x14ac:dyDescent="0.25">
      <c r="A324" s="2"/>
      <c r="B324" s="2"/>
      <c r="C324" s="2"/>
      <c r="D324" s="2"/>
      <c r="E324" s="21"/>
      <c r="F324" s="2"/>
      <c r="G324" s="21"/>
      <c r="H324" s="2"/>
      <c r="I324" s="28"/>
      <c r="J324" s="21"/>
      <c r="K324" s="28"/>
      <c r="L324" s="2"/>
      <c r="M324" s="52"/>
      <c r="N324" s="2"/>
      <c r="O324" s="2"/>
      <c r="P324" s="36"/>
      <c r="Q324" s="36"/>
      <c r="R324" s="36"/>
      <c r="S324" s="36"/>
      <c r="T324" s="36"/>
      <c r="U324" s="36"/>
      <c r="V324" s="36"/>
      <c r="W324" s="36"/>
      <c r="X324" s="36"/>
      <c r="Y324" s="36"/>
      <c r="Z324" s="36"/>
      <c r="AA324" s="36"/>
      <c r="AB324" s="2"/>
    </row>
    <row r="325" spans="1:28" ht="8.1" customHeight="1" x14ac:dyDescent="0.25">
      <c r="A325" s="2"/>
      <c r="B325" s="2"/>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s="5" customFormat="1" x14ac:dyDescent="0.25">
      <c r="A326" s="3"/>
      <c r="B326" s="3"/>
      <c r="C326" s="3"/>
      <c r="D326" s="3"/>
      <c r="E326" s="3" t="str">
        <f>KPI!$E$63</f>
        <v>доля непредв. расходов в доходах</v>
      </c>
      <c r="F326" s="3"/>
      <c r="G326" s="3" t="str">
        <f>IF($E326="","",INDEX(KPI!$G:$G,SUMIFS(KPI!$B:$B,KPI!$E:$E,$E326)))</f>
        <v>%</v>
      </c>
      <c r="H326" s="3"/>
      <c r="I326" s="6"/>
      <c r="J326" s="229">
        <f>операции!J401</f>
        <v>0</v>
      </c>
      <c r="K326" s="28"/>
      <c r="L326" s="2"/>
      <c r="M326" s="52"/>
      <c r="N326" s="3"/>
      <c r="O326" s="2"/>
      <c r="P326" s="36"/>
      <c r="Q326" s="36"/>
      <c r="R326" s="36"/>
      <c r="S326" s="36"/>
      <c r="T326" s="36"/>
      <c r="U326" s="36"/>
      <c r="V326" s="36"/>
      <c r="W326" s="36"/>
      <c r="X326" s="36"/>
      <c r="Y326" s="36"/>
      <c r="Z326" s="36"/>
      <c r="AA326" s="36"/>
      <c r="AB326" s="2"/>
    </row>
    <row r="327" spans="1:28" ht="3.9" customHeight="1" x14ac:dyDescent="0.25">
      <c r="A327" s="2"/>
      <c r="B327" s="2"/>
      <c r="C327" s="2"/>
      <c r="D327" s="2"/>
      <c r="E327" s="110"/>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ht="8.1" customHeight="1" x14ac:dyDescent="0.25">
      <c r="A328" s="2"/>
      <c r="B328" s="2"/>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s="5" customFormat="1" x14ac:dyDescent="0.25">
      <c r="A329" s="3"/>
      <c r="B329" s="3"/>
      <c r="C329" s="3"/>
      <c r="D329" s="111"/>
      <c r="E329" s="3" t="str">
        <f>KPI!$E$64</f>
        <v>непредв. расходы - начисление/оплата</v>
      </c>
      <c r="F329" s="3"/>
      <c r="G329" s="3" t="str">
        <f>IF($E329="","",INDEX(KPI!$G:$G,SUMIFS(KPI!$B:$B,KPI!$E:$E,$E329)))</f>
        <v>тыс.руб.</v>
      </c>
      <c r="H329" s="103"/>
      <c r="I329" s="28"/>
      <c r="J329" s="44"/>
      <c r="K329" s="28"/>
      <c r="L329" s="3"/>
      <c r="M329" s="55">
        <f>SUM($O329:$AB329)</f>
        <v>0</v>
      </c>
      <c r="N329" s="3"/>
      <c r="O329" s="3"/>
      <c r="P329" s="46">
        <f>IF(P$1="",0,IF(P$1=0,SUMIFS(P330:P341,H330:H341,"&gt;="&amp;MONTH($J$13)),SUM(P330:P341)))</f>
        <v>0</v>
      </c>
      <c r="Q329" s="46">
        <f t="shared" ref="Q329" si="76">IF(Q$1="",0,SUM(Q330:Q341))</f>
        <v>0</v>
      </c>
      <c r="R329" s="46">
        <f t="shared" ref="R329:AA329" si="77">IF(R$1="",0,SUM(R330:R341))</f>
        <v>0</v>
      </c>
      <c r="S329" s="46">
        <f t="shared" si="77"/>
        <v>0</v>
      </c>
      <c r="T329" s="46">
        <f t="shared" si="77"/>
        <v>0</v>
      </c>
      <c r="U329" s="46">
        <f t="shared" si="77"/>
        <v>0</v>
      </c>
      <c r="V329" s="46">
        <f t="shared" si="77"/>
        <v>0</v>
      </c>
      <c r="W329" s="46">
        <f t="shared" si="77"/>
        <v>0</v>
      </c>
      <c r="X329" s="46">
        <f t="shared" si="77"/>
        <v>0</v>
      </c>
      <c r="Y329" s="46">
        <f t="shared" si="77"/>
        <v>0</v>
      </c>
      <c r="Z329" s="46">
        <f t="shared" si="77"/>
        <v>0</v>
      </c>
      <c r="AA329" s="46">
        <f t="shared" si="77"/>
        <v>0</v>
      </c>
      <c r="AB329" s="3"/>
    </row>
    <row r="330" spans="1:28" s="23" customFormat="1" ht="10.199999999999999" x14ac:dyDescent="0.2">
      <c r="A330" s="22"/>
      <c r="B330" s="22"/>
      <c r="C330" s="22"/>
      <c r="D330" s="22"/>
      <c r="E330" s="22" t="str">
        <f>E329</f>
        <v>непредв. расходы - начисление/оплата</v>
      </c>
      <c r="F330" s="22"/>
      <c r="G330" s="22" t="str">
        <f>IF($E330="","",INDEX(KPI!$G:$G,SUMIFS(KPI!$B:$B,KPI!$E:$E,$E330)))</f>
        <v>тыс.руб.</v>
      </c>
      <c r="H330" s="100">
        <f>структура!$V$12</f>
        <v>1</v>
      </c>
      <c r="I330" s="31"/>
      <c r="J330" s="98" t="str">
        <f>структура!$X$12</f>
        <v>янв</v>
      </c>
      <c r="K330" s="99"/>
      <c r="L330" s="22"/>
      <c r="M330" s="58"/>
      <c r="N330" s="22"/>
      <c r="O330" s="22"/>
      <c r="P330" s="101">
        <f t="shared" ref="P330:AA330" si="78">IF(P$1="",0,(P59+P138)*$J$326)</f>
        <v>0</v>
      </c>
      <c r="Q330" s="101">
        <f t="shared" si="78"/>
        <v>0</v>
      </c>
      <c r="R330" s="101">
        <f t="shared" si="78"/>
        <v>0</v>
      </c>
      <c r="S330" s="101">
        <f t="shared" si="78"/>
        <v>0</v>
      </c>
      <c r="T330" s="101">
        <f t="shared" si="78"/>
        <v>0</v>
      </c>
      <c r="U330" s="101">
        <f t="shared" si="78"/>
        <v>0</v>
      </c>
      <c r="V330" s="101">
        <f t="shared" si="78"/>
        <v>0</v>
      </c>
      <c r="W330" s="101">
        <f t="shared" si="78"/>
        <v>0</v>
      </c>
      <c r="X330" s="101">
        <f t="shared" si="78"/>
        <v>0</v>
      </c>
      <c r="Y330" s="101">
        <f t="shared" si="78"/>
        <v>0</v>
      </c>
      <c r="Z330" s="101">
        <f t="shared" si="78"/>
        <v>0</v>
      </c>
      <c r="AA330" s="101">
        <f t="shared" si="78"/>
        <v>0</v>
      </c>
      <c r="AB330" s="22"/>
    </row>
    <row r="331" spans="1:28" s="23" customFormat="1" ht="10.199999999999999" x14ac:dyDescent="0.2">
      <c r="A331" s="22"/>
      <c r="B331" s="22"/>
      <c r="C331" s="22"/>
      <c r="D331" s="22"/>
      <c r="E331" s="22" t="str">
        <f>E329</f>
        <v>непредв. расходы - начисление/оплата</v>
      </c>
      <c r="F331" s="22"/>
      <c r="G331" s="22" t="str">
        <f>IF($E331="","",INDEX(KPI!$G:$G,SUMIFS(KPI!$B:$B,KPI!$E:$E,$E331)))</f>
        <v>тыс.руб.</v>
      </c>
      <c r="H331" s="100">
        <f>структура!$V$13</f>
        <v>2</v>
      </c>
      <c r="I331" s="31"/>
      <c r="J331" s="98" t="str">
        <f>структура!$X$13</f>
        <v>фев</v>
      </c>
      <c r="K331" s="99"/>
      <c r="L331" s="22"/>
      <c r="M331" s="58"/>
      <c r="N331" s="22"/>
      <c r="O331" s="22"/>
      <c r="P331" s="101">
        <f t="shared" ref="P331:AA331" si="79">IF(P$1="",0,(P60+P139)*$J$326)</f>
        <v>0</v>
      </c>
      <c r="Q331" s="101">
        <f t="shared" si="79"/>
        <v>0</v>
      </c>
      <c r="R331" s="101">
        <f t="shared" si="79"/>
        <v>0</v>
      </c>
      <c r="S331" s="101">
        <f t="shared" si="79"/>
        <v>0</v>
      </c>
      <c r="T331" s="101">
        <f t="shared" si="79"/>
        <v>0</v>
      </c>
      <c r="U331" s="101">
        <f t="shared" si="79"/>
        <v>0</v>
      </c>
      <c r="V331" s="101">
        <f t="shared" si="79"/>
        <v>0</v>
      </c>
      <c r="W331" s="101">
        <f t="shared" si="79"/>
        <v>0</v>
      </c>
      <c r="X331" s="101">
        <f t="shared" si="79"/>
        <v>0</v>
      </c>
      <c r="Y331" s="101">
        <f t="shared" si="79"/>
        <v>0</v>
      </c>
      <c r="Z331" s="101">
        <f t="shared" si="79"/>
        <v>0</v>
      </c>
      <c r="AA331" s="101">
        <f t="shared" si="79"/>
        <v>0</v>
      </c>
      <c r="AB331" s="22"/>
    </row>
    <row r="332" spans="1:28" s="23" customFormat="1" ht="10.199999999999999" x14ac:dyDescent="0.2">
      <c r="A332" s="22"/>
      <c r="B332" s="22"/>
      <c r="C332" s="22"/>
      <c r="D332" s="22"/>
      <c r="E332" s="22" t="str">
        <f>E329</f>
        <v>непредв. расходы - начисление/оплата</v>
      </c>
      <c r="F332" s="22"/>
      <c r="G332" s="22" t="str">
        <f>IF($E332="","",INDEX(KPI!$G:$G,SUMIFS(KPI!$B:$B,KPI!$E:$E,$E332)))</f>
        <v>тыс.руб.</v>
      </c>
      <c r="H332" s="100">
        <f>структура!$V$14</f>
        <v>3</v>
      </c>
      <c r="I332" s="31"/>
      <c r="J332" s="98" t="str">
        <f>структура!$X$14</f>
        <v>мар</v>
      </c>
      <c r="K332" s="99"/>
      <c r="L332" s="22"/>
      <c r="M332" s="58"/>
      <c r="N332" s="22"/>
      <c r="O332" s="22"/>
      <c r="P332" s="101">
        <f t="shared" ref="P332:AA332" si="80">IF(P$1="",0,(P61+P140)*$J$326)</f>
        <v>0</v>
      </c>
      <c r="Q332" s="101">
        <f t="shared" si="80"/>
        <v>0</v>
      </c>
      <c r="R332" s="101">
        <f t="shared" si="80"/>
        <v>0</v>
      </c>
      <c r="S332" s="101">
        <f t="shared" si="80"/>
        <v>0</v>
      </c>
      <c r="T332" s="101">
        <f t="shared" si="80"/>
        <v>0</v>
      </c>
      <c r="U332" s="101">
        <f t="shared" si="80"/>
        <v>0</v>
      </c>
      <c r="V332" s="101">
        <f t="shared" si="80"/>
        <v>0</v>
      </c>
      <c r="W332" s="101">
        <f t="shared" si="80"/>
        <v>0</v>
      </c>
      <c r="X332" s="101">
        <f t="shared" si="80"/>
        <v>0</v>
      </c>
      <c r="Y332" s="101">
        <f t="shared" si="80"/>
        <v>0</v>
      </c>
      <c r="Z332" s="101">
        <f t="shared" si="80"/>
        <v>0</v>
      </c>
      <c r="AA332" s="101">
        <f t="shared" si="80"/>
        <v>0</v>
      </c>
      <c r="AB332" s="22"/>
    </row>
    <row r="333" spans="1:28" s="23" customFormat="1" ht="10.199999999999999" x14ac:dyDescent="0.2">
      <c r="A333" s="22"/>
      <c r="B333" s="22"/>
      <c r="C333" s="22"/>
      <c r="D333" s="22"/>
      <c r="E333" s="22" t="str">
        <f>E329</f>
        <v>непредв. расходы - начисление/оплата</v>
      </c>
      <c r="F333" s="22"/>
      <c r="G333" s="22" t="str">
        <f>IF($E333="","",INDEX(KPI!$G:$G,SUMIFS(KPI!$B:$B,KPI!$E:$E,$E333)))</f>
        <v>тыс.руб.</v>
      </c>
      <c r="H333" s="100">
        <f>структура!$V$15</f>
        <v>4</v>
      </c>
      <c r="I333" s="31"/>
      <c r="J333" s="98" t="str">
        <f>структура!$X$15</f>
        <v>апр</v>
      </c>
      <c r="K333" s="99"/>
      <c r="L333" s="22"/>
      <c r="M333" s="58"/>
      <c r="N333" s="22"/>
      <c r="O333" s="22"/>
      <c r="P333" s="101">
        <f t="shared" ref="P333:AA333" si="81">IF(P$1="",0,(P62+P141)*$J$326)</f>
        <v>0</v>
      </c>
      <c r="Q333" s="101">
        <f t="shared" si="81"/>
        <v>0</v>
      </c>
      <c r="R333" s="101">
        <f t="shared" si="81"/>
        <v>0</v>
      </c>
      <c r="S333" s="101">
        <f t="shared" si="81"/>
        <v>0</v>
      </c>
      <c r="T333" s="101">
        <f t="shared" si="81"/>
        <v>0</v>
      </c>
      <c r="U333" s="101">
        <f t="shared" si="81"/>
        <v>0</v>
      </c>
      <c r="V333" s="101">
        <f t="shared" si="81"/>
        <v>0</v>
      </c>
      <c r="W333" s="101">
        <f t="shared" si="81"/>
        <v>0</v>
      </c>
      <c r="X333" s="101">
        <f t="shared" si="81"/>
        <v>0</v>
      </c>
      <c r="Y333" s="101">
        <f t="shared" si="81"/>
        <v>0</v>
      </c>
      <c r="Z333" s="101">
        <f t="shared" si="81"/>
        <v>0</v>
      </c>
      <c r="AA333" s="101">
        <f t="shared" si="81"/>
        <v>0</v>
      </c>
      <c r="AB333" s="22"/>
    </row>
    <row r="334" spans="1:28" s="23" customFormat="1" ht="10.199999999999999" x14ac:dyDescent="0.2">
      <c r="A334" s="22"/>
      <c r="B334" s="22"/>
      <c r="C334" s="22"/>
      <c r="D334" s="22"/>
      <c r="E334" s="22" t="str">
        <f>E329</f>
        <v>непредв. расходы - начисление/оплата</v>
      </c>
      <c r="F334" s="22"/>
      <c r="G334" s="22" t="str">
        <f>IF($E334="","",INDEX(KPI!$G:$G,SUMIFS(KPI!$B:$B,KPI!$E:$E,$E334)))</f>
        <v>тыс.руб.</v>
      </c>
      <c r="H334" s="100">
        <f>структура!$V$16</f>
        <v>5</v>
      </c>
      <c r="I334" s="31"/>
      <c r="J334" s="98" t="str">
        <f>структура!$X$16</f>
        <v>май</v>
      </c>
      <c r="K334" s="99"/>
      <c r="L334" s="22"/>
      <c r="M334" s="58"/>
      <c r="N334" s="22"/>
      <c r="O334" s="22"/>
      <c r="P334" s="101">
        <f t="shared" ref="P334:AA334" si="82">IF(P$1="",0,(P63+P142)*$J$326)</f>
        <v>0</v>
      </c>
      <c r="Q334" s="101">
        <f t="shared" si="82"/>
        <v>0</v>
      </c>
      <c r="R334" s="101">
        <f t="shared" si="82"/>
        <v>0</v>
      </c>
      <c r="S334" s="101">
        <f t="shared" si="82"/>
        <v>0</v>
      </c>
      <c r="T334" s="101">
        <f t="shared" si="82"/>
        <v>0</v>
      </c>
      <c r="U334" s="101">
        <f t="shared" si="82"/>
        <v>0</v>
      </c>
      <c r="V334" s="101">
        <f t="shared" si="82"/>
        <v>0</v>
      </c>
      <c r="W334" s="101">
        <f t="shared" si="82"/>
        <v>0</v>
      </c>
      <c r="X334" s="101">
        <f t="shared" si="82"/>
        <v>0</v>
      </c>
      <c r="Y334" s="101">
        <f t="shared" si="82"/>
        <v>0</v>
      </c>
      <c r="Z334" s="101">
        <f t="shared" si="82"/>
        <v>0</v>
      </c>
      <c r="AA334" s="101">
        <f t="shared" si="82"/>
        <v>0</v>
      </c>
      <c r="AB334" s="22"/>
    </row>
    <row r="335" spans="1:28" s="23" customFormat="1" ht="10.199999999999999" x14ac:dyDescent="0.2">
      <c r="A335" s="22"/>
      <c r="B335" s="22"/>
      <c r="C335" s="22"/>
      <c r="D335" s="22"/>
      <c r="E335" s="22" t="str">
        <f>E329</f>
        <v>непредв. расходы - начисление/оплата</v>
      </c>
      <c r="F335" s="22"/>
      <c r="G335" s="22" t="str">
        <f>IF($E335="","",INDEX(KPI!$G:$G,SUMIFS(KPI!$B:$B,KPI!$E:$E,$E335)))</f>
        <v>тыс.руб.</v>
      </c>
      <c r="H335" s="100">
        <f>структура!$V$17</f>
        <v>6</v>
      </c>
      <c r="I335" s="31"/>
      <c r="J335" s="98" t="str">
        <f>структура!$X$17</f>
        <v>июн</v>
      </c>
      <c r="K335" s="99"/>
      <c r="L335" s="22"/>
      <c r="M335" s="58"/>
      <c r="N335" s="22"/>
      <c r="O335" s="22"/>
      <c r="P335" s="101">
        <f t="shared" ref="P335:AA335" si="83">IF(P$1="",0,(P64+P143)*$J$326)</f>
        <v>0</v>
      </c>
      <c r="Q335" s="101">
        <f t="shared" si="83"/>
        <v>0</v>
      </c>
      <c r="R335" s="101">
        <f t="shared" si="83"/>
        <v>0</v>
      </c>
      <c r="S335" s="101">
        <f t="shared" si="83"/>
        <v>0</v>
      </c>
      <c r="T335" s="101">
        <f t="shared" si="83"/>
        <v>0</v>
      </c>
      <c r="U335" s="101">
        <f t="shared" si="83"/>
        <v>0</v>
      </c>
      <c r="V335" s="101">
        <f t="shared" si="83"/>
        <v>0</v>
      </c>
      <c r="W335" s="101">
        <f t="shared" si="83"/>
        <v>0</v>
      </c>
      <c r="X335" s="101">
        <f t="shared" si="83"/>
        <v>0</v>
      </c>
      <c r="Y335" s="101">
        <f t="shared" si="83"/>
        <v>0</v>
      </c>
      <c r="Z335" s="101">
        <f t="shared" si="83"/>
        <v>0</v>
      </c>
      <c r="AA335" s="101">
        <f t="shared" si="83"/>
        <v>0</v>
      </c>
      <c r="AB335" s="22"/>
    </row>
    <row r="336" spans="1:28" s="23" customFormat="1" ht="10.199999999999999" x14ac:dyDescent="0.2">
      <c r="A336" s="22"/>
      <c r="B336" s="22"/>
      <c r="C336" s="22"/>
      <c r="D336" s="22"/>
      <c r="E336" s="22" t="str">
        <f>E329</f>
        <v>непредв. расходы - начисление/оплата</v>
      </c>
      <c r="F336" s="22"/>
      <c r="G336" s="22" t="str">
        <f>IF($E336="","",INDEX(KPI!$G:$G,SUMIFS(KPI!$B:$B,KPI!$E:$E,$E336)))</f>
        <v>тыс.руб.</v>
      </c>
      <c r="H336" s="100">
        <f>структура!$V$18</f>
        <v>7</v>
      </c>
      <c r="I336" s="31"/>
      <c r="J336" s="98" t="str">
        <f>структура!$X$18</f>
        <v>июл</v>
      </c>
      <c r="K336" s="99"/>
      <c r="L336" s="22"/>
      <c r="M336" s="58"/>
      <c r="N336" s="22"/>
      <c r="O336" s="22"/>
      <c r="P336" s="101">
        <f t="shared" ref="P336:AA336" si="84">IF(P$1="",0,(P65+P144)*$J$326)</f>
        <v>0</v>
      </c>
      <c r="Q336" s="101">
        <f t="shared" si="84"/>
        <v>0</v>
      </c>
      <c r="R336" s="101">
        <f t="shared" si="84"/>
        <v>0</v>
      </c>
      <c r="S336" s="101">
        <f t="shared" si="84"/>
        <v>0</v>
      </c>
      <c r="T336" s="101">
        <f t="shared" si="84"/>
        <v>0</v>
      </c>
      <c r="U336" s="101">
        <f t="shared" si="84"/>
        <v>0</v>
      </c>
      <c r="V336" s="101">
        <f t="shared" si="84"/>
        <v>0</v>
      </c>
      <c r="W336" s="101">
        <f t="shared" si="84"/>
        <v>0</v>
      </c>
      <c r="X336" s="101">
        <f t="shared" si="84"/>
        <v>0</v>
      </c>
      <c r="Y336" s="101">
        <f t="shared" si="84"/>
        <v>0</v>
      </c>
      <c r="Z336" s="101">
        <f t="shared" si="84"/>
        <v>0</v>
      </c>
      <c r="AA336" s="101">
        <f t="shared" si="84"/>
        <v>0</v>
      </c>
      <c r="AB336" s="22"/>
    </row>
    <row r="337" spans="1:28" s="23" customFormat="1" ht="10.199999999999999" x14ac:dyDescent="0.2">
      <c r="A337" s="22"/>
      <c r="B337" s="22"/>
      <c r="C337" s="22"/>
      <c r="D337" s="22"/>
      <c r="E337" s="22" t="str">
        <f>E329</f>
        <v>непредв. расходы - начисление/оплата</v>
      </c>
      <c r="F337" s="22"/>
      <c r="G337" s="22" t="str">
        <f>IF($E337="","",INDEX(KPI!$G:$G,SUMIFS(KPI!$B:$B,KPI!$E:$E,$E337)))</f>
        <v>тыс.руб.</v>
      </c>
      <c r="H337" s="100">
        <f>структура!$V$19</f>
        <v>8</v>
      </c>
      <c r="I337" s="31"/>
      <c r="J337" s="98" t="str">
        <f>структура!$X$19</f>
        <v>авг</v>
      </c>
      <c r="K337" s="99"/>
      <c r="L337" s="22"/>
      <c r="M337" s="58"/>
      <c r="N337" s="22"/>
      <c r="O337" s="22"/>
      <c r="P337" s="101">
        <f t="shared" ref="P337:AA337" si="85">IF(P$1="",0,(P66+P145)*$J$326)</f>
        <v>0</v>
      </c>
      <c r="Q337" s="101">
        <f t="shared" si="85"/>
        <v>0</v>
      </c>
      <c r="R337" s="101">
        <f t="shared" si="85"/>
        <v>0</v>
      </c>
      <c r="S337" s="101">
        <f t="shared" si="85"/>
        <v>0</v>
      </c>
      <c r="T337" s="101">
        <f t="shared" si="85"/>
        <v>0</v>
      </c>
      <c r="U337" s="101">
        <f t="shared" si="85"/>
        <v>0</v>
      </c>
      <c r="V337" s="101">
        <f t="shared" si="85"/>
        <v>0</v>
      </c>
      <c r="W337" s="101">
        <f t="shared" si="85"/>
        <v>0</v>
      </c>
      <c r="X337" s="101">
        <f t="shared" si="85"/>
        <v>0</v>
      </c>
      <c r="Y337" s="101">
        <f t="shared" si="85"/>
        <v>0</v>
      </c>
      <c r="Z337" s="101">
        <f t="shared" si="85"/>
        <v>0</v>
      </c>
      <c r="AA337" s="101">
        <f t="shared" si="85"/>
        <v>0</v>
      </c>
      <c r="AB337" s="22"/>
    </row>
    <row r="338" spans="1:28" s="23" customFormat="1" ht="10.199999999999999" x14ac:dyDescent="0.2">
      <c r="A338" s="22"/>
      <c r="B338" s="22"/>
      <c r="C338" s="22"/>
      <c r="D338" s="22"/>
      <c r="E338" s="22" t="str">
        <f>E329</f>
        <v>непредв. расходы - начисление/оплата</v>
      </c>
      <c r="F338" s="22"/>
      <c r="G338" s="22" t="str">
        <f>IF($E338="","",INDEX(KPI!$G:$G,SUMIFS(KPI!$B:$B,KPI!$E:$E,$E338)))</f>
        <v>тыс.руб.</v>
      </c>
      <c r="H338" s="100">
        <f>структура!$V$20</f>
        <v>9</v>
      </c>
      <c r="I338" s="31"/>
      <c r="J338" s="98" t="str">
        <f>структура!$X$20</f>
        <v>сен</v>
      </c>
      <c r="K338" s="99"/>
      <c r="L338" s="22"/>
      <c r="M338" s="58"/>
      <c r="N338" s="22"/>
      <c r="O338" s="22"/>
      <c r="P338" s="101">
        <f t="shared" ref="P338:AA338" si="86">IF(P$1="",0,(P67+P146)*$J$326)</f>
        <v>0</v>
      </c>
      <c r="Q338" s="101">
        <f t="shared" si="86"/>
        <v>0</v>
      </c>
      <c r="R338" s="101">
        <f t="shared" si="86"/>
        <v>0</v>
      </c>
      <c r="S338" s="101">
        <f t="shared" si="86"/>
        <v>0</v>
      </c>
      <c r="T338" s="101">
        <f t="shared" si="86"/>
        <v>0</v>
      </c>
      <c r="U338" s="101">
        <f t="shared" si="86"/>
        <v>0</v>
      </c>
      <c r="V338" s="101">
        <f t="shared" si="86"/>
        <v>0</v>
      </c>
      <c r="W338" s="101">
        <f t="shared" si="86"/>
        <v>0</v>
      </c>
      <c r="X338" s="101">
        <f t="shared" si="86"/>
        <v>0</v>
      </c>
      <c r="Y338" s="101">
        <f t="shared" si="86"/>
        <v>0</v>
      </c>
      <c r="Z338" s="101">
        <f t="shared" si="86"/>
        <v>0</v>
      </c>
      <c r="AA338" s="101">
        <f t="shared" si="86"/>
        <v>0</v>
      </c>
      <c r="AB338" s="22"/>
    </row>
    <row r="339" spans="1:28" s="23" customFormat="1" ht="10.199999999999999" x14ac:dyDescent="0.2">
      <c r="A339" s="22"/>
      <c r="B339" s="22"/>
      <c r="C339" s="22"/>
      <c r="D339" s="22"/>
      <c r="E339" s="22" t="str">
        <f>E329</f>
        <v>непредв. расходы - начисление/оплата</v>
      </c>
      <c r="F339" s="22"/>
      <c r="G339" s="22" t="str">
        <f>IF($E339="","",INDEX(KPI!$G:$G,SUMIFS(KPI!$B:$B,KPI!$E:$E,$E339)))</f>
        <v>тыс.руб.</v>
      </c>
      <c r="H339" s="100">
        <f>структура!$V$21</f>
        <v>10</v>
      </c>
      <c r="I339" s="31"/>
      <c r="J339" s="98" t="str">
        <f>структура!$X$21</f>
        <v>окт</v>
      </c>
      <c r="K339" s="99"/>
      <c r="L339" s="22"/>
      <c r="M339" s="58"/>
      <c r="N339" s="22"/>
      <c r="O339" s="22"/>
      <c r="P339" s="101">
        <f t="shared" ref="P339:AA339" si="87">IF(P$1="",0,(P68+P147)*$J$326)</f>
        <v>0</v>
      </c>
      <c r="Q339" s="101">
        <f t="shared" si="87"/>
        <v>0</v>
      </c>
      <c r="R339" s="101">
        <f t="shared" si="87"/>
        <v>0</v>
      </c>
      <c r="S339" s="101">
        <f t="shared" si="87"/>
        <v>0</v>
      </c>
      <c r="T339" s="101">
        <f t="shared" si="87"/>
        <v>0</v>
      </c>
      <c r="U339" s="101">
        <f t="shared" si="87"/>
        <v>0</v>
      </c>
      <c r="V339" s="101">
        <f t="shared" si="87"/>
        <v>0</v>
      </c>
      <c r="W339" s="101">
        <f t="shared" si="87"/>
        <v>0</v>
      </c>
      <c r="X339" s="101">
        <f t="shared" si="87"/>
        <v>0</v>
      </c>
      <c r="Y339" s="101">
        <f t="shared" si="87"/>
        <v>0</v>
      </c>
      <c r="Z339" s="101">
        <f t="shared" si="87"/>
        <v>0</v>
      </c>
      <c r="AA339" s="101">
        <f t="shared" si="87"/>
        <v>0</v>
      </c>
      <c r="AB339" s="22"/>
    </row>
    <row r="340" spans="1:28" s="23" customFormat="1" ht="10.199999999999999" x14ac:dyDescent="0.2">
      <c r="A340" s="22"/>
      <c r="B340" s="22"/>
      <c r="C340" s="22"/>
      <c r="D340" s="22"/>
      <c r="E340" s="22" t="str">
        <f>E329</f>
        <v>непредв. расходы - начисление/оплата</v>
      </c>
      <c r="F340" s="22"/>
      <c r="G340" s="22" t="str">
        <f>IF($E340="","",INDEX(KPI!$G:$G,SUMIFS(KPI!$B:$B,KPI!$E:$E,$E340)))</f>
        <v>тыс.руб.</v>
      </c>
      <c r="H340" s="100">
        <f>структура!$V$22</f>
        <v>11</v>
      </c>
      <c r="I340" s="31"/>
      <c r="J340" s="98" t="str">
        <f>структура!$X$22</f>
        <v>ноя</v>
      </c>
      <c r="K340" s="99"/>
      <c r="L340" s="22"/>
      <c r="M340" s="58"/>
      <c r="N340" s="22"/>
      <c r="O340" s="22"/>
      <c r="P340" s="101">
        <f t="shared" ref="P340:AA340" si="88">IF(P$1="",0,(P69+P148)*$J$326)</f>
        <v>0</v>
      </c>
      <c r="Q340" s="101">
        <f t="shared" si="88"/>
        <v>0</v>
      </c>
      <c r="R340" s="101">
        <f t="shared" si="88"/>
        <v>0</v>
      </c>
      <c r="S340" s="101">
        <f t="shared" si="88"/>
        <v>0</v>
      </c>
      <c r="T340" s="101">
        <f t="shared" si="88"/>
        <v>0</v>
      </c>
      <c r="U340" s="101">
        <f t="shared" si="88"/>
        <v>0</v>
      </c>
      <c r="V340" s="101">
        <f t="shared" si="88"/>
        <v>0</v>
      </c>
      <c r="W340" s="101">
        <f t="shared" si="88"/>
        <v>0</v>
      </c>
      <c r="X340" s="101">
        <f t="shared" si="88"/>
        <v>0</v>
      </c>
      <c r="Y340" s="101">
        <f t="shared" si="88"/>
        <v>0</v>
      </c>
      <c r="Z340" s="101">
        <f t="shared" si="88"/>
        <v>0</v>
      </c>
      <c r="AA340" s="101">
        <f t="shared" si="88"/>
        <v>0</v>
      </c>
      <c r="AB340" s="22"/>
    </row>
    <row r="341" spans="1:28" s="23" customFormat="1" ht="10.199999999999999" x14ac:dyDescent="0.2">
      <c r="A341" s="22"/>
      <c r="B341" s="22"/>
      <c r="C341" s="22"/>
      <c r="D341" s="22"/>
      <c r="E341" s="22" t="str">
        <f>E329</f>
        <v>непредв. расходы - начисление/оплата</v>
      </c>
      <c r="F341" s="22"/>
      <c r="G341" s="22" t="str">
        <f>IF($E341="","",INDEX(KPI!$G:$G,SUMIFS(KPI!$B:$B,KPI!$E:$E,$E341)))</f>
        <v>тыс.руб.</v>
      </c>
      <c r="H341" s="100">
        <f>структура!$V$23</f>
        <v>12</v>
      </c>
      <c r="I341" s="31"/>
      <c r="J341" s="98" t="str">
        <f>структура!$X$23</f>
        <v>дек</v>
      </c>
      <c r="K341" s="99"/>
      <c r="L341" s="22"/>
      <c r="M341" s="58"/>
      <c r="N341" s="22"/>
      <c r="O341" s="22"/>
      <c r="P341" s="101">
        <f t="shared" ref="P341:AA341" si="89">IF(P$1="",0,(P70+P149)*$J$326)</f>
        <v>0</v>
      </c>
      <c r="Q341" s="101">
        <f t="shared" si="89"/>
        <v>0</v>
      </c>
      <c r="R341" s="101">
        <f t="shared" si="89"/>
        <v>0</v>
      </c>
      <c r="S341" s="101">
        <f t="shared" si="89"/>
        <v>0</v>
      </c>
      <c r="T341" s="101">
        <f t="shared" si="89"/>
        <v>0</v>
      </c>
      <c r="U341" s="101">
        <f t="shared" si="89"/>
        <v>0</v>
      </c>
      <c r="V341" s="101">
        <f t="shared" si="89"/>
        <v>0</v>
      </c>
      <c r="W341" s="101">
        <f t="shared" si="89"/>
        <v>0</v>
      </c>
      <c r="X341" s="101">
        <f t="shared" si="89"/>
        <v>0</v>
      </c>
      <c r="Y341" s="101">
        <f t="shared" si="89"/>
        <v>0</v>
      </c>
      <c r="Z341" s="101">
        <f t="shared" si="89"/>
        <v>0</v>
      </c>
      <c r="AA341" s="101">
        <f t="shared" si="89"/>
        <v>0</v>
      </c>
      <c r="AB341" s="22"/>
    </row>
    <row r="342" spans="1:28" ht="3.9" customHeight="1" x14ac:dyDescent="0.25">
      <c r="A342" s="2"/>
      <c r="B342" s="2"/>
      <c r="C342" s="2"/>
      <c r="D342" s="119"/>
      <c r="E342" s="119"/>
      <c r="F342" s="2"/>
      <c r="G342" s="119"/>
      <c r="H342" s="2"/>
      <c r="I342" s="28"/>
      <c r="J342" s="119"/>
      <c r="K342" s="28"/>
      <c r="L342" s="2"/>
      <c r="M342" s="52"/>
      <c r="N342" s="2"/>
      <c r="O342" s="2"/>
      <c r="P342" s="36"/>
      <c r="Q342" s="36"/>
      <c r="R342" s="36"/>
      <c r="S342" s="36"/>
      <c r="T342" s="36"/>
      <c r="U342" s="36"/>
      <c r="V342" s="36"/>
      <c r="W342" s="36"/>
      <c r="X342" s="36"/>
      <c r="Y342" s="36"/>
      <c r="Z342" s="36"/>
      <c r="AA342" s="36"/>
      <c r="AB342" s="2"/>
    </row>
    <row r="343" spans="1:28" ht="8.1" customHeight="1" x14ac:dyDescent="0.25">
      <c r="A343" s="2"/>
      <c r="B343" s="2"/>
      <c r="C343" s="2"/>
      <c r="D343" s="2"/>
      <c r="E343" s="2"/>
      <c r="F343" s="2"/>
      <c r="G343" s="2"/>
      <c r="H343" s="2"/>
      <c r="I343" s="28"/>
      <c r="J343" s="2"/>
      <c r="K343" s="28"/>
      <c r="L343" s="2"/>
      <c r="M343" s="52"/>
      <c r="N343" s="2"/>
      <c r="O343" s="2"/>
      <c r="P343" s="36"/>
      <c r="Q343" s="36"/>
      <c r="R343" s="36"/>
      <c r="S343" s="36"/>
      <c r="T343" s="36"/>
      <c r="U343" s="36"/>
      <c r="V343" s="36"/>
      <c r="W343" s="36"/>
      <c r="X343" s="36"/>
      <c r="Y343" s="36"/>
      <c r="Z343" s="36"/>
      <c r="AA343" s="36"/>
      <c r="AB343" s="2"/>
    </row>
    <row r="344" spans="1:28" x14ac:dyDescent="0.25">
      <c r="A344" s="2"/>
      <c r="B344" s="2"/>
      <c r="C344" s="2"/>
      <c r="D344" s="2"/>
      <c r="E344" s="121" t="s">
        <v>244</v>
      </c>
      <c r="F344" s="2"/>
      <c r="G344" s="2"/>
      <c r="H344" s="2"/>
      <c r="I344" s="28"/>
      <c r="J344" s="2"/>
      <c r="K344" s="28"/>
      <c r="L344" s="2"/>
      <c r="M344" s="52"/>
      <c r="N344" s="2"/>
      <c r="O344" s="2"/>
      <c r="P344" s="36"/>
      <c r="Q344" s="36"/>
      <c r="R344" s="36"/>
      <c r="S344" s="36"/>
      <c r="T344" s="36"/>
      <c r="U344" s="36"/>
      <c r="V344" s="36"/>
      <c r="W344" s="36"/>
      <c r="X344" s="36"/>
      <c r="Y344" s="36"/>
      <c r="Z344" s="36"/>
      <c r="AA344" s="36"/>
      <c r="AB344" s="2"/>
    </row>
    <row r="345" spans="1:28" ht="8.1" customHeight="1" x14ac:dyDescent="0.25">
      <c r="A345" s="2"/>
      <c r="B345" s="2"/>
      <c r="C345" s="2"/>
      <c r="D345" s="2"/>
      <c r="E345" s="2"/>
      <c r="F345" s="2"/>
      <c r="G345" s="2"/>
      <c r="H345" s="2"/>
      <c r="I345" s="28"/>
      <c r="J345" s="2"/>
      <c r="K345" s="28"/>
      <c r="L345" s="2"/>
      <c r="M345" s="52"/>
      <c r="N345" s="2"/>
      <c r="O345" s="2"/>
      <c r="P345" s="36"/>
      <c r="Q345" s="36"/>
      <c r="R345" s="36"/>
      <c r="S345" s="36"/>
      <c r="T345" s="36"/>
      <c r="U345" s="36"/>
      <c r="V345" s="36"/>
      <c r="W345" s="36"/>
      <c r="X345" s="36"/>
      <c r="Y345" s="36"/>
      <c r="Z345" s="36"/>
      <c r="AA345" s="36"/>
      <c r="AB345" s="2"/>
    </row>
    <row r="346" spans="1:28" s="5" customFormat="1" x14ac:dyDescent="0.25">
      <c r="A346" s="3"/>
      <c r="B346" s="3"/>
      <c r="C346" s="3"/>
      <c r="D346" s="3"/>
      <c r="E346" s="3" t="str">
        <f>KPI!$E$65</f>
        <v>ставка НДС</v>
      </c>
      <c r="F346" s="3"/>
      <c r="G346" s="3" t="str">
        <f>IF($E346="","",INDEX(KPI!$G:$G,SUMIFS(KPI!$B:$B,KPI!$E:$E,$E346)))</f>
        <v>%</v>
      </c>
      <c r="H346" s="3"/>
      <c r="I346" s="28"/>
      <c r="J346" s="2"/>
      <c r="K346" s="28"/>
      <c r="L346" s="2"/>
      <c r="M346" s="52"/>
      <c r="N346" s="3"/>
      <c r="O346" s="6"/>
      <c r="P346" s="229">
        <f>операции!P421</f>
        <v>0</v>
      </c>
      <c r="Q346" s="229">
        <f>операции!Q421</f>
        <v>0</v>
      </c>
      <c r="R346" s="229">
        <f>операции!R421</f>
        <v>0</v>
      </c>
      <c r="S346" s="229">
        <f>операции!S421</f>
        <v>0</v>
      </c>
      <c r="T346" s="229">
        <f>операции!T421</f>
        <v>0</v>
      </c>
      <c r="U346" s="229">
        <f>операции!U421</f>
        <v>0</v>
      </c>
      <c r="V346" s="229">
        <f>операции!V421</f>
        <v>0</v>
      </c>
      <c r="W346" s="229">
        <f>операции!W421</f>
        <v>0</v>
      </c>
      <c r="X346" s="229">
        <f>операции!X421</f>
        <v>0</v>
      </c>
      <c r="Y346" s="229">
        <f>операции!Y421</f>
        <v>0</v>
      </c>
      <c r="Z346" s="229">
        <f>операции!Z421</f>
        <v>0</v>
      </c>
      <c r="AA346" s="229">
        <f>операции!AA421</f>
        <v>0</v>
      </c>
      <c r="AB346" s="3"/>
    </row>
    <row r="347" spans="1:28" ht="3.9" customHeight="1" x14ac:dyDescent="0.25">
      <c r="A347" s="2"/>
      <c r="B347" s="2"/>
      <c r="C347" s="2"/>
      <c r="D347" s="2"/>
      <c r="E347" s="122"/>
      <c r="F347" s="2"/>
      <c r="G347" s="2"/>
      <c r="H347" s="2"/>
      <c r="I347" s="28"/>
      <c r="J347" s="2"/>
      <c r="K347" s="28"/>
      <c r="L347" s="2"/>
      <c r="M347" s="52"/>
      <c r="N347" s="2"/>
      <c r="O347" s="2"/>
      <c r="P347" s="36"/>
      <c r="Q347" s="36"/>
      <c r="R347" s="36"/>
      <c r="S347" s="36"/>
      <c r="T347" s="36"/>
      <c r="U347" s="36"/>
      <c r="V347" s="36"/>
      <c r="W347" s="36"/>
      <c r="X347" s="36"/>
      <c r="Y347" s="36"/>
      <c r="Z347" s="36"/>
      <c r="AA347" s="36"/>
      <c r="AB347" s="2"/>
    </row>
    <row r="348" spans="1:28" ht="3.9" customHeight="1" x14ac:dyDescent="0.25">
      <c r="A348" s="2"/>
      <c r="B348" s="2"/>
      <c r="C348" s="2"/>
      <c r="D348" s="2"/>
      <c r="E348" s="2"/>
      <c r="F348" s="2"/>
      <c r="G348" s="2"/>
      <c r="H348" s="2"/>
      <c r="I348" s="28"/>
      <c r="J348" s="2"/>
      <c r="K348" s="28"/>
      <c r="L348" s="2"/>
      <c r="M348" s="52"/>
      <c r="N348" s="2"/>
      <c r="O348" s="2"/>
      <c r="P348" s="36"/>
      <c r="Q348" s="36"/>
      <c r="R348" s="36"/>
      <c r="S348" s="36"/>
      <c r="T348" s="36"/>
      <c r="U348" s="36"/>
      <c r="V348" s="36"/>
      <c r="W348" s="36"/>
      <c r="X348" s="36"/>
      <c r="Y348" s="36"/>
      <c r="Z348" s="36"/>
      <c r="AA348" s="36"/>
      <c r="AB348" s="2"/>
    </row>
    <row r="349" spans="1:28" s="5" customFormat="1" x14ac:dyDescent="0.25">
      <c r="A349" s="3"/>
      <c r="B349" s="3"/>
      <c r="C349" s="3"/>
      <c r="D349" s="3"/>
      <c r="E349" s="3" t="str">
        <f>KPI!$E$66</f>
        <v>ставка налога на прибыль (ОСНО)</v>
      </c>
      <c r="F349" s="3"/>
      <c r="G349" s="3" t="str">
        <f>IF($E349="","",INDEX(KPI!$G:$G,SUMIFS(KPI!$B:$B,KPI!$E:$E,$E349)))</f>
        <v>%</v>
      </c>
      <c r="H349" s="3"/>
      <c r="I349" s="28"/>
      <c r="J349" s="2"/>
      <c r="K349" s="28"/>
      <c r="L349" s="2"/>
      <c r="M349" s="52"/>
      <c r="N349" s="3"/>
      <c r="O349" s="6"/>
      <c r="P349" s="229">
        <f>операции!P424</f>
        <v>0</v>
      </c>
      <c r="Q349" s="229">
        <f>операции!Q424</f>
        <v>0</v>
      </c>
      <c r="R349" s="229">
        <f>операции!R424</f>
        <v>0</v>
      </c>
      <c r="S349" s="229">
        <f>операции!S424</f>
        <v>0</v>
      </c>
      <c r="T349" s="229">
        <f>операции!T424</f>
        <v>0</v>
      </c>
      <c r="U349" s="229">
        <f>операции!U424</f>
        <v>0</v>
      </c>
      <c r="V349" s="229">
        <f>операции!V424</f>
        <v>0</v>
      </c>
      <c r="W349" s="229">
        <f>операции!W424</f>
        <v>0</v>
      </c>
      <c r="X349" s="229">
        <f>операции!X424</f>
        <v>0</v>
      </c>
      <c r="Y349" s="229">
        <f>операции!Y424</f>
        <v>0</v>
      </c>
      <c r="Z349" s="229">
        <f>операции!Z424</f>
        <v>0</v>
      </c>
      <c r="AA349" s="229">
        <f>операции!AA424</f>
        <v>0</v>
      </c>
      <c r="AB349" s="3"/>
    </row>
    <row r="350" spans="1:28" ht="3.9" customHeight="1" x14ac:dyDescent="0.25">
      <c r="A350" s="2"/>
      <c r="B350" s="2"/>
      <c r="C350" s="2"/>
      <c r="D350" s="2"/>
      <c r="E350" s="12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2"/>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s="5" customFormat="1" x14ac:dyDescent="0.25">
      <c r="A352" s="3"/>
      <c r="B352" s="3"/>
      <c r="C352" s="3"/>
      <c r="D352" s="3"/>
      <c r="E352" s="3" t="str">
        <f>KPI!$E$67</f>
        <v>ставка налога УСН-доход</v>
      </c>
      <c r="F352" s="3"/>
      <c r="G352" s="3" t="str">
        <f>IF($E352="","",INDEX(KPI!$G:$G,SUMIFS(KPI!$B:$B,KPI!$E:$E,$E352)))</f>
        <v>%</v>
      </c>
      <c r="H352" s="3"/>
      <c r="I352" s="28"/>
      <c r="J352" s="2"/>
      <c r="K352" s="28"/>
      <c r="L352" s="2"/>
      <c r="M352" s="52"/>
      <c r="N352" s="3"/>
      <c r="O352" s="6"/>
      <c r="P352" s="229">
        <f>операции!P427</f>
        <v>0</v>
      </c>
      <c r="Q352" s="229">
        <f>операции!Q427</f>
        <v>0</v>
      </c>
      <c r="R352" s="229">
        <f>операции!R427</f>
        <v>0</v>
      </c>
      <c r="S352" s="229">
        <f>операции!S427</f>
        <v>0</v>
      </c>
      <c r="T352" s="229">
        <f>операции!T427</f>
        <v>0</v>
      </c>
      <c r="U352" s="229">
        <f>операции!U427</f>
        <v>0</v>
      </c>
      <c r="V352" s="229">
        <f>операции!V427</f>
        <v>0</v>
      </c>
      <c r="W352" s="229">
        <f>операции!W427</f>
        <v>0</v>
      </c>
      <c r="X352" s="229">
        <f>операции!X427</f>
        <v>0</v>
      </c>
      <c r="Y352" s="229">
        <f>операции!Y427</f>
        <v>0</v>
      </c>
      <c r="Z352" s="229">
        <f>операции!Z427</f>
        <v>0</v>
      </c>
      <c r="AA352" s="229">
        <f>операции!AA427</f>
        <v>0</v>
      </c>
      <c r="AB352" s="3"/>
    </row>
    <row r="353" spans="1:28" ht="3.9" customHeight="1" x14ac:dyDescent="0.25">
      <c r="A353" s="2"/>
      <c r="B353" s="2"/>
      <c r="C353" s="2"/>
      <c r="D353" s="2"/>
      <c r="E353" s="122"/>
      <c r="F353" s="2"/>
      <c r="G353" s="2"/>
      <c r="H353" s="2"/>
      <c r="I353" s="28"/>
      <c r="J353" s="2"/>
      <c r="K353" s="28"/>
      <c r="L353" s="2"/>
      <c r="M353" s="52"/>
      <c r="N353" s="2"/>
      <c r="O353" s="2"/>
      <c r="P353" s="36"/>
      <c r="Q353" s="36"/>
      <c r="R353" s="36"/>
      <c r="S353" s="36"/>
      <c r="T353" s="36"/>
      <c r="U353" s="36"/>
      <c r="V353" s="36"/>
      <c r="W353" s="36"/>
      <c r="X353" s="36"/>
      <c r="Y353" s="36"/>
      <c r="Z353" s="36"/>
      <c r="AA353" s="36"/>
      <c r="AB353" s="2"/>
    </row>
    <row r="354" spans="1:28" ht="3.9" customHeight="1" x14ac:dyDescent="0.25">
      <c r="A354" s="2"/>
      <c r="B354" s="2"/>
      <c r="C354" s="2"/>
      <c r="D354" s="2"/>
      <c r="E354" s="2"/>
      <c r="F354" s="2"/>
      <c r="G354" s="2"/>
      <c r="H354" s="2"/>
      <c r="I354" s="28"/>
      <c r="J354" s="2"/>
      <c r="K354" s="28"/>
      <c r="L354" s="2"/>
      <c r="M354" s="52"/>
      <c r="N354" s="2"/>
      <c r="O354" s="2"/>
      <c r="P354" s="36"/>
      <c r="Q354" s="36"/>
      <c r="R354" s="36"/>
      <c r="S354" s="36"/>
      <c r="T354" s="36"/>
      <c r="U354" s="36"/>
      <c r="V354" s="36"/>
      <c r="W354" s="36"/>
      <c r="X354" s="36"/>
      <c r="Y354" s="36"/>
      <c r="Z354" s="36"/>
      <c r="AA354" s="36"/>
      <c r="AB354" s="2"/>
    </row>
    <row r="355" spans="1:28" s="5" customFormat="1" x14ac:dyDescent="0.25">
      <c r="A355" s="3"/>
      <c r="B355" s="3"/>
      <c r="C355" s="3"/>
      <c r="D355" s="3"/>
      <c r="E355" s="3" t="str">
        <f>KPI!$E$68</f>
        <v>ставка налога УСН-доход-расход</v>
      </c>
      <c r="F355" s="3"/>
      <c r="G355" s="3" t="str">
        <f>IF($E355="","",INDEX(KPI!$G:$G,SUMIFS(KPI!$B:$B,KPI!$E:$E,$E355)))</f>
        <v>%</v>
      </c>
      <c r="H355" s="3"/>
      <c r="I355" s="28"/>
      <c r="J355" s="2"/>
      <c r="K355" s="28"/>
      <c r="L355" s="2"/>
      <c r="M355" s="52"/>
      <c r="N355" s="3"/>
      <c r="O355" s="6"/>
      <c r="P355" s="229">
        <f>операции!P430</f>
        <v>0</v>
      </c>
      <c r="Q355" s="229">
        <f>операции!Q430</f>
        <v>0</v>
      </c>
      <c r="R355" s="229">
        <f>операции!R430</f>
        <v>0</v>
      </c>
      <c r="S355" s="229">
        <f>операции!S430</f>
        <v>0</v>
      </c>
      <c r="T355" s="229">
        <f>операции!T430</f>
        <v>0</v>
      </c>
      <c r="U355" s="229">
        <f>операции!U430</f>
        <v>0</v>
      </c>
      <c r="V355" s="229">
        <f>операции!V430</f>
        <v>0</v>
      </c>
      <c r="W355" s="229">
        <f>операции!W430</f>
        <v>0</v>
      </c>
      <c r="X355" s="229">
        <f>операции!X430</f>
        <v>0</v>
      </c>
      <c r="Y355" s="229">
        <f>операции!Y430</f>
        <v>0</v>
      </c>
      <c r="Z355" s="229">
        <f>операции!Z430</f>
        <v>0</v>
      </c>
      <c r="AA355" s="229">
        <f>операции!AA430</f>
        <v>0</v>
      </c>
      <c r="AB355" s="3"/>
    </row>
    <row r="356" spans="1:28" ht="3.9" customHeight="1" x14ac:dyDescent="0.25">
      <c r="A356" s="2"/>
      <c r="B356" s="2"/>
      <c r="C356" s="2"/>
      <c r="D356" s="2"/>
      <c r="E356" s="122"/>
      <c r="F356" s="2"/>
      <c r="G356" s="2"/>
      <c r="H356" s="2"/>
      <c r="I356" s="28"/>
      <c r="J356" s="2"/>
      <c r="K356" s="28"/>
      <c r="L356" s="2"/>
      <c r="M356" s="52"/>
      <c r="N356" s="2"/>
      <c r="O356" s="2"/>
      <c r="P356" s="36"/>
      <c r="Q356" s="36"/>
      <c r="R356" s="36"/>
      <c r="S356" s="36"/>
      <c r="T356" s="36"/>
      <c r="U356" s="36"/>
      <c r="V356" s="36"/>
      <c r="W356" s="36"/>
      <c r="X356" s="36"/>
      <c r="Y356" s="36"/>
      <c r="Z356" s="36"/>
      <c r="AA356" s="36"/>
      <c r="AB356" s="2"/>
    </row>
    <row r="357" spans="1:28" ht="3.9" customHeight="1" x14ac:dyDescent="0.25">
      <c r="A357" s="2"/>
      <c r="B357" s="2"/>
      <c r="C357" s="2"/>
      <c r="D357" s="2"/>
      <c r="E357" s="2"/>
      <c r="F357" s="2"/>
      <c r="G357" s="2"/>
      <c r="H357" s="2"/>
      <c r="I357" s="28"/>
      <c r="J357" s="2"/>
      <c r="K357" s="28"/>
      <c r="L357" s="2"/>
      <c r="M357" s="52"/>
      <c r="N357" s="2"/>
      <c r="O357" s="2"/>
      <c r="P357" s="36"/>
      <c r="Q357" s="36"/>
      <c r="R357" s="36"/>
      <c r="S357" s="36"/>
      <c r="T357" s="36"/>
      <c r="U357" s="36"/>
      <c r="V357" s="36"/>
      <c r="W357" s="36"/>
      <c r="X357" s="36"/>
      <c r="Y357" s="36"/>
      <c r="Z357" s="36"/>
      <c r="AA357" s="36"/>
      <c r="AB357" s="2"/>
    </row>
    <row r="358" spans="1:28" s="5" customFormat="1" x14ac:dyDescent="0.25">
      <c r="A358" s="3"/>
      <c r="B358" s="3"/>
      <c r="C358" s="3"/>
      <c r="D358" s="3"/>
      <c r="E358" s="3" t="str">
        <f>KPI!$E$69</f>
        <v>ставка налога УСН-ИП-доход</v>
      </c>
      <c r="F358" s="3"/>
      <c r="G358" s="3" t="str">
        <f>IF($E358="","",INDEX(KPI!$G:$G,SUMIFS(KPI!$B:$B,KPI!$E:$E,$E358)))</f>
        <v>%</v>
      </c>
      <c r="H358" s="3"/>
      <c r="I358" s="28"/>
      <c r="J358" s="2"/>
      <c r="K358" s="28"/>
      <c r="L358" s="2"/>
      <c r="M358" s="52"/>
      <c r="N358" s="3"/>
      <c r="O358" s="6"/>
      <c r="P358" s="229">
        <f>операции!P433</f>
        <v>0</v>
      </c>
      <c r="Q358" s="229">
        <f>операции!Q433</f>
        <v>0</v>
      </c>
      <c r="R358" s="229">
        <f>операции!R433</f>
        <v>0</v>
      </c>
      <c r="S358" s="229">
        <f>операции!S433</f>
        <v>0</v>
      </c>
      <c r="T358" s="229">
        <f>операции!T433</f>
        <v>0</v>
      </c>
      <c r="U358" s="229">
        <f>операции!U433</f>
        <v>0</v>
      </c>
      <c r="V358" s="229">
        <f>операции!V433</f>
        <v>0</v>
      </c>
      <c r="W358" s="229">
        <f>операции!W433</f>
        <v>0</v>
      </c>
      <c r="X358" s="229">
        <f>операции!X433</f>
        <v>0</v>
      </c>
      <c r="Y358" s="229">
        <f>операции!Y433</f>
        <v>0</v>
      </c>
      <c r="Z358" s="229">
        <f>операции!Z433</f>
        <v>0</v>
      </c>
      <c r="AA358" s="229">
        <f>операции!AA433</f>
        <v>0</v>
      </c>
      <c r="AB358" s="3"/>
    </row>
    <row r="359" spans="1:28" ht="3.9" customHeight="1" x14ac:dyDescent="0.25">
      <c r="A359" s="2"/>
      <c r="B359" s="2"/>
      <c r="C359" s="2"/>
      <c r="D359" s="2"/>
      <c r="E359" s="12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ht="3.9" customHeight="1" x14ac:dyDescent="0.25">
      <c r="A360" s="2"/>
      <c r="B360" s="2"/>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s="5" customFormat="1" x14ac:dyDescent="0.25">
      <c r="A361" s="3"/>
      <c r="B361" s="3"/>
      <c r="C361" s="3"/>
      <c r="D361" s="3"/>
      <c r="E361" s="3" t="str">
        <f>KPI!$E$70</f>
        <v>неснижаемая доля налога УСН-доход</v>
      </c>
      <c r="F361" s="3"/>
      <c r="G361" s="3" t="str">
        <f>IF($E361="","",INDEX(KPI!$G:$G,SUMIFS(KPI!$B:$B,KPI!$E:$E,$E361)))</f>
        <v>%</v>
      </c>
      <c r="H361" s="3"/>
      <c r="I361" s="28"/>
      <c r="J361" s="2"/>
      <c r="K361" s="28"/>
      <c r="L361" s="2"/>
      <c r="M361" s="52"/>
      <c r="N361" s="3"/>
      <c r="O361" s="6"/>
      <c r="P361" s="229">
        <f>операции!P436</f>
        <v>0</v>
      </c>
      <c r="Q361" s="229">
        <f>операции!Q436</f>
        <v>0</v>
      </c>
      <c r="R361" s="229">
        <f>операции!R436</f>
        <v>0</v>
      </c>
      <c r="S361" s="229">
        <f>операции!S436</f>
        <v>0</v>
      </c>
      <c r="T361" s="229">
        <f>операции!T436</f>
        <v>0</v>
      </c>
      <c r="U361" s="229">
        <f>операции!U436</f>
        <v>0</v>
      </c>
      <c r="V361" s="229">
        <f>операции!V436</f>
        <v>0</v>
      </c>
      <c r="W361" s="229">
        <f>операции!W436</f>
        <v>0</v>
      </c>
      <c r="X361" s="229">
        <f>операции!X436</f>
        <v>0</v>
      </c>
      <c r="Y361" s="229">
        <f>операции!Y436</f>
        <v>0</v>
      </c>
      <c r="Z361" s="229">
        <f>операции!Z436</f>
        <v>0</v>
      </c>
      <c r="AA361" s="229">
        <f>операции!AA436</f>
        <v>0</v>
      </c>
      <c r="AB361" s="3"/>
    </row>
    <row r="362" spans="1:28" ht="3.9" customHeight="1" x14ac:dyDescent="0.25">
      <c r="A362" s="2"/>
      <c r="B362" s="2"/>
      <c r="C362" s="2"/>
      <c r="D362" s="2"/>
      <c r="E362" s="12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ht="3.9" customHeight="1" x14ac:dyDescent="0.25">
      <c r="A363" s="2"/>
      <c r="B363" s="2"/>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s="5" customFormat="1" x14ac:dyDescent="0.25">
      <c r="A364" s="3"/>
      <c r="B364" s="3"/>
      <c r="C364" s="3"/>
      <c r="D364" s="3"/>
      <c r="E364" s="3" t="str">
        <f>KPI!$E$71</f>
        <v>минимум налога УСН-доход-расход</v>
      </c>
      <c r="F364" s="3"/>
      <c r="G364" s="3" t="str">
        <f>IF($E364="","",INDEX(KPI!$G:$G,SUMIFS(KPI!$B:$B,KPI!$E:$E,$E364)))</f>
        <v>%</v>
      </c>
      <c r="H364" s="3"/>
      <c r="I364" s="28"/>
      <c r="J364" s="2"/>
      <c r="K364" s="28"/>
      <c r="L364" s="2"/>
      <c r="M364" s="52"/>
      <c r="N364" s="3"/>
      <c r="O364" s="6"/>
      <c r="P364" s="229">
        <f>операции!P439</f>
        <v>0</v>
      </c>
      <c r="Q364" s="229">
        <f>операции!Q439</f>
        <v>0</v>
      </c>
      <c r="R364" s="229">
        <f>операции!R439</f>
        <v>0</v>
      </c>
      <c r="S364" s="229">
        <f>операции!S439</f>
        <v>0</v>
      </c>
      <c r="T364" s="229">
        <f>операции!T439</f>
        <v>0</v>
      </c>
      <c r="U364" s="229">
        <f>операции!U439</f>
        <v>0</v>
      </c>
      <c r="V364" s="229">
        <f>операции!V439</f>
        <v>0</v>
      </c>
      <c r="W364" s="229">
        <f>операции!W439</f>
        <v>0</v>
      </c>
      <c r="X364" s="229">
        <f>операции!X439</f>
        <v>0</v>
      </c>
      <c r="Y364" s="229">
        <f>операции!Y439</f>
        <v>0</v>
      </c>
      <c r="Z364" s="229">
        <f>операции!Z439</f>
        <v>0</v>
      </c>
      <c r="AA364" s="229">
        <f>операции!AA439</f>
        <v>0</v>
      </c>
      <c r="AB364" s="3"/>
    </row>
    <row r="365" spans="1:28" ht="3.9" customHeight="1" x14ac:dyDescent="0.25">
      <c r="A365" s="2"/>
      <c r="B365" s="2"/>
      <c r="C365" s="2"/>
      <c r="D365" s="2"/>
      <c r="E365" s="12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ht="3.9" customHeight="1" x14ac:dyDescent="0.25">
      <c r="A366" s="2"/>
      <c r="B366" s="2"/>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s="5" customFormat="1" x14ac:dyDescent="0.25">
      <c r="A367" s="3"/>
      <c r="B367" s="3"/>
      <c r="C367" s="3"/>
      <c r="D367" s="3"/>
      <c r="E367" s="3" t="str">
        <f>KPI!$E$72</f>
        <v>ставка налога на имущество</v>
      </c>
      <c r="F367" s="3"/>
      <c r="G367" s="3" t="str">
        <f>IF($E367="","",INDEX(KPI!$G:$G,SUMIFS(KPI!$B:$B,KPI!$E:$E,$E367)))</f>
        <v>%</v>
      </c>
      <c r="H367" s="3"/>
      <c r="I367" s="28"/>
      <c r="J367" s="2"/>
      <c r="K367" s="28"/>
      <c r="L367" s="2"/>
      <c r="M367" s="52"/>
      <c r="N367" s="3"/>
      <c r="O367" s="6"/>
      <c r="P367" s="229">
        <f>операции!P442</f>
        <v>0</v>
      </c>
      <c r="Q367" s="229">
        <f>операции!Q442</f>
        <v>0</v>
      </c>
      <c r="R367" s="229">
        <f>операции!R442</f>
        <v>0</v>
      </c>
      <c r="S367" s="229">
        <f>операции!S442</f>
        <v>0</v>
      </c>
      <c r="T367" s="229">
        <f>операции!T442</f>
        <v>0</v>
      </c>
      <c r="U367" s="229">
        <f>операции!U442</f>
        <v>0</v>
      </c>
      <c r="V367" s="229">
        <f>операции!V442</f>
        <v>0</v>
      </c>
      <c r="W367" s="229">
        <f>операции!W442</f>
        <v>0</v>
      </c>
      <c r="X367" s="229">
        <f>операции!X442</f>
        <v>0</v>
      </c>
      <c r="Y367" s="229">
        <f>операции!Y442</f>
        <v>0</v>
      </c>
      <c r="Z367" s="229">
        <f>операции!Z442</f>
        <v>0</v>
      </c>
      <c r="AA367" s="229">
        <f>операции!AA442</f>
        <v>0</v>
      </c>
      <c r="AB367" s="3"/>
    </row>
    <row r="368" spans="1:28" ht="3.9" customHeight="1" x14ac:dyDescent="0.25">
      <c r="A368" s="2"/>
      <c r="B368" s="2"/>
      <c r="C368" s="2"/>
      <c r="D368" s="2"/>
      <c r="E368" s="12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ht="3.9" customHeight="1" x14ac:dyDescent="0.25">
      <c r="A369" s="2"/>
      <c r="B369" s="2"/>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s="5" customFormat="1" x14ac:dyDescent="0.25">
      <c r="A370" s="3"/>
      <c r="B370" s="3"/>
      <c r="C370" s="3"/>
      <c r="D370" s="3"/>
      <c r="E370" s="3" t="str">
        <f>KPI!$E$73</f>
        <v>ставка дисконтирования</v>
      </c>
      <c r="F370" s="3"/>
      <c r="G370" s="3" t="str">
        <f>IF($E370="","",INDEX(KPI!$G:$G,SUMIFS(KPI!$B:$B,KPI!$E:$E,$E370)))</f>
        <v>%</v>
      </c>
      <c r="H370" s="3"/>
      <c r="I370" s="28"/>
      <c r="J370" s="3"/>
      <c r="K370" s="28"/>
      <c r="L370" s="3"/>
      <c r="M370" s="55"/>
      <c r="N370" s="3"/>
      <c r="O370" s="6"/>
      <c r="P370" s="230">
        <f>операции!P445</f>
        <v>0</v>
      </c>
      <c r="Q370" s="230">
        <f>операции!Q445</f>
        <v>0</v>
      </c>
      <c r="R370" s="230">
        <f>операции!R445</f>
        <v>0</v>
      </c>
      <c r="S370" s="230">
        <f>операции!S445</f>
        <v>0</v>
      </c>
      <c r="T370" s="230">
        <f>операции!T445</f>
        <v>0</v>
      </c>
      <c r="U370" s="230">
        <f>операции!U445</f>
        <v>0</v>
      </c>
      <c r="V370" s="230">
        <f>операции!V445</f>
        <v>0</v>
      </c>
      <c r="W370" s="230">
        <f>операции!W445</f>
        <v>0</v>
      </c>
      <c r="X370" s="230">
        <f>операции!X445</f>
        <v>0</v>
      </c>
      <c r="Y370" s="230">
        <f>операции!Y445</f>
        <v>0</v>
      </c>
      <c r="Z370" s="230">
        <f>операции!Z445</f>
        <v>0</v>
      </c>
      <c r="AA370" s="230">
        <f>операции!AA445</f>
        <v>0</v>
      </c>
      <c r="AB370" s="3"/>
    </row>
    <row r="371" spans="1:28" ht="3.9" customHeight="1" x14ac:dyDescent="0.25">
      <c r="A371" s="2"/>
      <c r="B371" s="2"/>
      <c r="C371" s="2"/>
      <c r="D371" s="2"/>
      <c r="E371" s="122"/>
      <c r="F371" s="2"/>
      <c r="G371" s="2"/>
      <c r="H371" s="2"/>
      <c r="I371" s="28"/>
      <c r="J371" s="2"/>
      <c r="K371" s="28"/>
      <c r="L371" s="2"/>
      <c r="M371" s="52"/>
      <c r="N371" s="2"/>
      <c r="O371" s="2"/>
      <c r="P371" s="36"/>
      <c r="Q371" s="36"/>
      <c r="R371" s="36"/>
      <c r="S371" s="36"/>
      <c r="T371" s="36"/>
      <c r="U371" s="36"/>
      <c r="V371" s="36"/>
      <c r="W371" s="36"/>
      <c r="X371" s="36"/>
      <c r="Y371" s="36"/>
      <c r="Z371" s="36"/>
      <c r="AA371" s="36"/>
      <c r="AB371" s="2"/>
    </row>
    <row r="372" spans="1:28" x14ac:dyDescent="0.25">
      <c r="A372" s="2"/>
      <c r="B372" s="2"/>
      <c r="C372" s="2"/>
      <c r="D372" s="2"/>
      <c r="E372" s="2"/>
      <c r="F372" s="2"/>
      <c r="G372" s="2"/>
      <c r="H372" s="2"/>
      <c r="I372" s="28"/>
      <c r="J372" s="2"/>
      <c r="K372" s="28"/>
      <c r="L372" s="2"/>
      <c r="M372" s="52"/>
      <c r="N372" s="2"/>
      <c r="O372" s="2"/>
      <c r="P372" s="36"/>
      <c r="Q372" s="36"/>
      <c r="R372" s="36"/>
      <c r="S372" s="36"/>
      <c r="T372" s="36"/>
      <c r="U372" s="36"/>
      <c r="V372" s="36"/>
      <c r="W372" s="36"/>
      <c r="X372" s="36"/>
      <c r="Y372" s="36"/>
      <c r="Z372" s="36"/>
      <c r="AA372" s="36"/>
      <c r="AB372" s="2"/>
    </row>
    <row r="373" spans="1:28" ht="8.1" customHeight="1" x14ac:dyDescent="0.25">
      <c r="A373" s="2"/>
      <c r="B373" s="2"/>
      <c r="C373" s="2"/>
      <c r="D373" s="2"/>
      <c r="E373" s="2"/>
      <c r="F373" s="2"/>
      <c r="G373" s="2"/>
      <c r="H373" s="2"/>
      <c r="I373" s="28"/>
      <c r="J373" s="2"/>
      <c r="K373" s="28"/>
      <c r="L373" s="2"/>
      <c r="M373" s="52"/>
      <c r="N373" s="2"/>
      <c r="O373" s="2"/>
      <c r="P373" s="36"/>
      <c r="Q373" s="36"/>
      <c r="R373" s="36"/>
      <c r="S373" s="36"/>
      <c r="T373" s="36"/>
      <c r="U373" s="36"/>
      <c r="V373" s="36"/>
      <c r="W373" s="36"/>
      <c r="X373" s="36"/>
      <c r="Y373" s="36"/>
      <c r="Z373" s="36"/>
      <c r="AA373" s="36"/>
      <c r="AB373" s="2"/>
    </row>
    <row r="374" spans="1:28" s="5" customFormat="1" x14ac:dyDescent="0.25">
      <c r="A374" s="3"/>
      <c r="B374" s="3"/>
      <c r="C374" s="3"/>
      <c r="D374" s="148"/>
      <c r="E374" s="3" t="str">
        <f>KPI!$E$84</f>
        <v>амортизация кап/затрат</v>
      </c>
      <c r="F374" s="3"/>
      <c r="G374" s="3" t="str">
        <f>IF($E374="","",INDEX(KPI!$G:$G,SUMIFS(KPI!$B:$B,KPI!$E:$E,$E374)))</f>
        <v>тыс.руб.</v>
      </c>
      <c r="H374" s="103"/>
      <c r="I374" s="28"/>
      <c r="J374" s="44"/>
      <c r="K374" s="28"/>
      <c r="L374" s="3"/>
      <c r="M374" s="55">
        <f>SUM($O374:$AB374)</f>
        <v>0</v>
      </c>
      <c r="N374" s="3"/>
      <c r="O374" s="3"/>
      <c r="P374" s="46">
        <f>IF(P$1="",0,IF(P$1=0,SUMIFS(P375:P386,H375:H386,"&gt;="&amp;MONTH($J$13)),SUM(P375:P386)))</f>
        <v>0</v>
      </c>
      <c r="Q374" s="46">
        <f t="shared" ref="Q374" si="90">IF(Q$1="",0,SUM(Q375:Q386))</f>
        <v>0</v>
      </c>
      <c r="R374" s="46">
        <f t="shared" ref="R374:AA374" si="91">IF(R$1="",0,SUM(R375:R386))</f>
        <v>0</v>
      </c>
      <c r="S374" s="46">
        <f t="shared" si="91"/>
        <v>0</v>
      </c>
      <c r="T374" s="46">
        <f t="shared" si="91"/>
        <v>0</v>
      </c>
      <c r="U374" s="46">
        <f t="shared" si="91"/>
        <v>0</v>
      </c>
      <c r="V374" s="46">
        <f t="shared" si="91"/>
        <v>0</v>
      </c>
      <c r="W374" s="46">
        <f t="shared" si="91"/>
        <v>0</v>
      </c>
      <c r="X374" s="46">
        <f t="shared" si="91"/>
        <v>0</v>
      </c>
      <c r="Y374" s="46">
        <f t="shared" si="91"/>
        <v>0</v>
      </c>
      <c r="Z374" s="46">
        <f t="shared" si="91"/>
        <v>0</v>
      </c>
      <c r="AA374" s="46">
        <f t="shared" si="91"/>
        <v>0</v>
      </c>
      <c r="AB374" s="3"/>
    </row>
    <row r="375" spans="1:28" s="23" customFormat="1" ht="10.199999999999999" x14ac:dyDescent="0.2">
      <c r="A375" s="22"/>
      <c r="B375" s="22"/>
      <c r="C375" s="22"/>
      <c r="D375" s="22"/>
      <c r="E375" s="22" t="str">
        <f>E374</f>
        <v>амортизация кап/затрат</v>
      </c>
      <c r="F375" s="22"/>
      <c r="G375" s="22" t="str">
        <f>IF($E375="","",INDEX(KPI!$G:$G,SUMIFS(KPI!$B:$B,KPI!$E:$E,$E375)))</f>
        <v>тыс.руб.</v>
      </c>
      <c r="H375" s="100">
        <f>структура!$V$12</f>
        <v>1</v>
      </c>
      <c r="I375" s="31"/>
      <c r="J375" s="98" t="str">
        <f>структура!$X$12</f>
        <v>янв</v>
      </c>
      <c r="K375" s="99"/>
      <c r="L375" s="22"/>
      <c r="M375" s="58"/>
      <c r="N375" s="22"/>
      <c r="O375" s="22"/>
      <c r="P375" s="101">
        <f>IF(P$1="",0,IF(AND(P$1=0,$H375&lt;MONTH($J$13)),0,IF(((YEAR(P$8)-1)*12+$H375)-((YEAR($J$13)-1)*12+MONTH($J$13))+1&gt;капитал!$J$105*12,0,IF(капитал!$J$105=0,0,капитал!$M$102/(капитал!$J$105*12)))))</f>
        <v>0</v>
      </c>
      <c r="Q375" s="101">
        <f>IF(Q$1="",0,IF(AND(Q$1=0,$H375&lt;MONTH($J$13)),0,IF(((YEAR(Q$8)-1)*12+$H375)-((YEAR($J$13)-1)*12+MONTH($J$13))+1&gt;капитал!$J$105*12,0,IF(капитал!$J$105=0,0,капитал!$M$102/(капитал!$J$105*12)))))</f>
        <v>0</v>
      </c>
      <c r="R375" s="101">
        <f>IF(R$1="",0,IF(AND(R$1=0,$H375&lt;MONTH($J$13)),0,IF(((YEAR(R$8)-1)*12+$H375)-((YEAR($J$13)-1)*12+MONTH($J$13))+1&gt;капитал!$J$105*12,0,IF(капитал!$J$105=0,0,капитал!$M$102/(капитал!$J$105*12)))))</f>
        <v>0</v>
      </c>
      <c r="S375" s="101">
        <f>IF(S$1="",0,IF(AND(S$1=0,$H375&lt;MONTH($J$13)),0,IF(((YEAR(S$8)-1)*12+$H375)-((YEAR($J$13)-1)*12+MONTH($J$13))+1&gt;капитал!$J$105*12,0,IF(капитал!$J$105=0,0,капитал!$M$102/(капитал!$J$105*12)))))</f>
        <v>0</v>
      </c>
      <c r="T375" s="101">
        <f>IF(T$1="",0,IF(AND(T$1=0,$H375&lt;MONTH($J$13)),0,IF(((YEAR(T$8)-1)*12+$H375)-((YEAR($J$13)-1)*12+MONTH($J$13))+1&gt;капитал!$J$105*12,0,IF(капитал!$J$105=0,0,капитал!$M$102/(капитал!$J$105*12)))))</f>
        <v>0</v>
      </c>
      <c r="U375" s="101">
        <f>IF(U$1="",0,IF(AND(U$1=0,$H375&lt;MONTH($J$13)),0,IF(((YEAR(U$8)-1)*12+$H375)-((YEAR($J$13)-1)*12+MONTH($J$13))+1&gt;капитал!$J$105*12,0,IF(капитал!$J$105=0,0,капитал!$M$102/(капитал!$J$105*12)))))</f>
        <v>0</v>
      </c>
      <c r="V375" s="101">
        <f>IF(V$1="",0,IF(AND(V$1=0,$H375&lt;MONTH($J$13)),0,IF(((YEAR(V$8)-1)*12+$H375)-((YEAR($J$13)-1)*12+MONTH($J$13))+1&gt;капитал!$J$105*12,0,IF(капитал!$J$105=0,0,капитал!$M$102/(капитал!$J$105*12)))))</f>
        <v>0</v>
      </c>
      <c r="W375" s="101">
        <f>IF(W$1="",0,IF(AND(W$1=0,$H375&lt;MONTH($J$13)),0,IF(((YEAR(W$8)-1)*12+$H375)-((YEAR($J$13)-1)*12+MONTH($J$13))+1&gt;капитал!$J$105*12,0,IF(капитал!$J$105=0,0,капитал!$M$102/(капитал!$J$105*12)))))</f>
        <v>0</v>
      </c>
      <c r="X375" s="101">
        <f>IF(X$1="",0,IF(AND(X$1=0,$H375&lt;MONTH($J$13)),0,IF(((YEAR(X$8)-1)*12+$H375)-((YEAR($J$13)-1)*12+MONTH($J$13))+1&gt;капитал!$J$105*12,0,IF(капитал!$J$105=0,0,капитал!$M$102/(капитал!$J$105*12)))))</f>
        <v>0</v>
      </c>
      <c r="Y375" s="101">
        <f>IF(Y$1="",0,IF(AND(Y$1=0,$H375&lt;MONTH($J$13)),0,IF(((YEAR(Y$8)-1)*12+$H375)-((YEAR($J$13)-1)*12+MONTH($J$13))+1&gt;капитал!$J$105*12,0,IF(капитал!$J$105=0,0,капитал!$M$102/(капитал!$J$105*12)))))</f>
        <v>0</v>
      </c>
      <c r="Z375" s="101">
        <f>IF(Z$1="",0,IF(AND(Z$1=0,$H375&lt;MONTH($J$13)),0,IF(((YEAR(Z$8)-1)*12+$H375)-((YEAR($J$13)-1)*12+MONTH($J$13))+1&gt;капитал!$J$105*12,0,IF(капитал!$J$105=0,0,капитал!$M$102/(капитал!$J$105*12)))))</f>
        <v>0</v>
      </c>
      <c r="AA375" s="101">
        <f>IF(AA$1="",0,IF(AND(AA$1=0,$H375&lt;MONTH($J$13)),0,IF(((YEAR(AA$8)-1)*12+$H375)-((YEAR($J$13)-1)*12+MONTH($J$13))+1&gt;капитал!$J$105*12,0,IF(капитал!$J$105=0,0,капитал!$M$102/(капитал!$J$105*12)))))</f>
        <v>0</v>
      </c>
      <c r="AB375" s="22"/>
    </row>
    <row r="376" spans="1:28" s="23" customFormat="1" ht="10.199999999999999" x14ac:dyDescent="0.2">
      <c r="A376" s="22"/>
      <c r="B376" s="22"/>
      <c r="C376" s="22"/>
      <c r="D376" s="22"/>
      <c r="E376" s="22" t="str">
        <f>E374</f>
        <v>амортизация кап/затрат</v>
      </c>
      <c r="F376" s="22"/>
      <c r="G376" s="22" t="str">
        <f>IF($E376="","",INDEX(KPI!$G:$G,SUMIFS(KPI!$B:$B,KPI!$E:$E,$E376)))</f>
        <v>тыс.руб.</v>
      </c>
      <c r="H376" s="100">
        <f>структура!$V$13</f>
        <v>2</v>
      </c>
      <c r="I376" s="31"/>
      <c r="J376" s="98" t="str">
        <f>структура!$X$13</f>
        <v>фев</v>
      </c>
      <c r="K376" s="99"/>
      <c r="L376" s="22"/>
      <c r="M376" s="58"/>
      <c r="N376" s="22"/>
      <c r="O376" s="22"/>
      <c r="P376" s="101">
        <f>IF(P$1="",0,IF(AND(P$1=0,$H376&lt;MONTH($J$13)),0,IF(((YEAR(P$8)-1)*12+$H376)-((YEAR($J$13)-1)*12+MONTH($J$13))+1&gt;капитал!$J$105*12,0,IF(капитал!$J$105=0,0,капитал!$M$102/(капитал!$J$105*12)))))</f>
        <v>0</v>
      </c>
      <c r="Q376" s="101">
        <f>IF(Q$1="",0,IF(AND(Q$1=0,$H376&lt;MONTH($J$13)),0,IF(((YEAR(Q$8)-1)*12+$H376)-((YEAR($J$13)-1)*12+MONTH($J$13))+1&gt;капитал!$J$105*12,0,IF(капитал!$J$105=0,0,капитал!$M$102/(капитал!$J$105*12)))))</f>
        <v>0</v>
      </c>
      <c r="R376" s="101">
        <f>IF(R$1="",0,IF(AND(R$1=0,$H376&lt;MONTH($J$13)),0,IF(((YEAR(R$8)-1)*12+$H376)-((YEAR($J$13)-1)*12+MONTH($J$13))+1&gt;капитал!$J$105*12,0,IF(капитал!$J$105=0,0,капитал!$M$102/(капитал!$J$105*12)))))</f>
        <v>0</v>
      </c>
      <c r="S376" s="101">
        <f>IF(S$1="",0,IF(AND(S$1=0,$H376&lt;MONTH($J$13)),0,IF(((YEAR(S$8)-1)*12+$H376)-((YEAR($J$13)-1)*12+MONTH($J$13))+1&gt;капитал!$J$105*12,0,IF(капитал!$J$105=0,0,капитал!$M$102/(капитал!$J$105*12)))))</f>
        <v>0</v>
      </c>
      <c r="T376" s="101">
        <f>IF(T$1="",0,IF(AND(T$1=0,$H376&lt;MONTH($J$13)),0,IF(((YEAR(T$8)-1)*12+$H376)-((YEAR($J$13)-1)*12+MONTH($J$13))+1&gt;капитал!$J$105*12,0,IF(капитал!$J$105=0,0,капитал!$M$102/(капитал!$J$105*12)))))</f>
        <v>0</v>
      </c>
      <c r="U376" s="101">
        <f>IF(U$1="",0,IF(AND(U$1=0,$H376&lt;MONTH($J$13)),0,IF(((YEAR(U$8)-1)*12+$H376)-((YEAR($J$13)-1)*12+MONTH($J$13))+1&gt;капитал!$J$105*12,0,IF(капитал!$J$105=0,0,капитал!$M$102/(капитал!$J$105*12)))))</f>
        <v>0</v>
      </c>
      <c r="V376" s="101">
        <f>IF(V$1="",0,IF(AND(V$1=0,$H376&lt;MONTH($J$13)),0,IF(((YEAR(V$8)-1)*12+$H376)-((YEAR($J$13)-1)*12+MONTH($J$13))+1&gt;капитал!$J$105*12,0,IF(капитал!$J$105=0,0,капитал!$M$102/(капитал!$J$105*12)))))</f>
        <v>0</v>
      </c>
      <c r="W376" s="101">
        <f>IF(W$1="",0,IF(AND(W$1=0,$H376&lt;MONTH($J$13)),0,IF(((YEAR(W$8)-1)*12+$H376)-((YEAR($J$13)-1)*12+MONTH($J$13))+1&gt;капитал!$J$105*12,0,IF(капитал!$J$105=0,0,капитал!$M$102/(капитал!$J$105*12)))))</f>
        <v>0</v>
      </c>
      <c r="X376" s="101">
        <f>IF(X$1="",0,IF(AND(X$1=0,$H376&lt;MONTH($J$13)),0,IF(((YEAR(X$8)-1)*12+$H376)-((YEAR($J$13)-1)*12+MONTH($J$13))+1&gt;капитал!$J$105*12,0,IF(капитал!$J$105=0,0,капитал!$M$102/(капитал!$J$105*12)))))</f>
        <v>0</v>
      </c>
      <c r="Y376" s="101">
        <f>IF(Y$1="",0,IF(AND(Y$1=0,$H376&lt;MONTH($J$13)),0,IF(((YEAR(Y$8)-1)*12+$H376)-((YEAR($J$13)-1)*12+MONTH($J$13))+1&gt;капитал!$J$105*12,0,IF(капитал!$J$105=0,0,капитал!$M$102/(капитал!$J$105*12)))))</f>
        <v>0</v>
      </c>
      <c r="Z376" s="101">
        <f>IF(Z$1="",0,IF(AND(Z$1=0,$H376&lt;MONTH($J$13)),0,IF(((YEAR(Z$8)-1)*12+$H376)-((YEAR($J$13)-1)*12+MONTH($J$13))+1&gt;капитал!$J$105*12,0,IF(капитал!$J$105=0,0,капитал!$M$102/(капитал!$J$105*12)))))</f>
        <v>0</v>
      </c>
      <c r="AA376" s="101">
        <f>IF(AA$1="",0,IF(AND(AA$1=0,$H376&lt;MONTH($J$13)),0,IF(((YEAR(AA$8)-1)*12+$H376)-((YEAR($J$13)-1)*12+MONTH($J$13))+1&gt;капитал!$J$105*12,0,IF(капитал!$J$105=0,0,капитал!$M$102/(капитал!$J$105*12)))))</f>
        <v>0</v>
      </c>
      <c r="AB376" s="22"/>
    </row>
    <row r="377" spans="1:28" s="23" customFormat="1" ht="10.199999999999999" x14ac:dyDescent="0.2">
      <c r="A377" s="22"/>
      <c r="B377" s="22"/>
      <c r="C377" s="22"/>
      <c r="D377" s="22"/>
      <c r="E377" s="22" t="str">
        <f>E374</f>
        <v>амортизация кап/затрат</v>
      </c>
      <c r="F377" s="22"/>
      <c r="G377" s="22" t="str">
        <f>IF($E377="","",INDEX(KPI!$G:$G,SUMIFS(KPI!$B:$B,KPI!$E:$E,$E377)))</f>
        <v>тыс.руб.</v>
      </c>
      <c r="H377" s="100">
        <f>структура!$V$14</f>
        <v>3</v>
      </c>
      <c r="I377" s="31"/>
      <c r="J377" s="98" t="str">
        <f>структура!$X$14</f>
        <v>мар</v>
      </c>
      <c r="K377" s="99"/>
      <c r="L377" s="22"/>
      <c r="M377" s="58"/>
      <c r="N377" s="22"/>
      <c r="O377" s="22"/>
      <c r="P377" s="101">
        <f>IF(P$1="",0,IF(AND(P$1=0,$H377&lt;MONTH($J$13)),0,IF(((YEAR(P$8)-1)*12+$H377)-((YEAR($J$13)-1)*12+MONTH($J$13))+1&gt;капитал!$J$105*12,0,IF(капитал!$J$105=0,0,капитал!$M$102/(капитал!$J$105*12)))))</f>
        <v>0</v>
      </c>
      <c r="Q377" s="101">
        <f>IF(Q$1="",0,IF(AND(Q$1=0,$H377&lt;MONTH($J$13)),0,IF(((YEAR(Q$8)-1)*12+$H377)-((YEAR($J$13)-1)*12+MONTH($J$13))+1&gt;капитал!$J$105*12,0,IF(капитал!$J$105=0,0,капитал!$M$102/(капитал!$J$105*12)))))</f>
        <v>0</v>
      </c>
      <c r="R377" s="101">
        <f>IF(R$1="",0,IF(AND(R$1=0,$H377&lt;MONTH($J$13)),0,IF(((YEAR(R$8)-1)*12+$H377)-((YEAR($J$13)-1)*12+MONTH($J$13))+1&gt;капитал!$J$105*12,0,IF(капитал!$J$105=0,0,капитал!$M$102/(капитал!$J$105*12)))))</f>
        <v>0</v>
      </c>
      <c r="S377" s="101">
        <f>IF(S$1="",0,IF(AND(S$1=0,$H377&lt;MONTH($J$13)),0,IF(((YEAR(S$8)-1)*12+$H377)-((YEAR($J$13)-1)*12+MONTH($J$13))+1&gt;капитал!$J$105*12,0,IF(капитал!$J$105=0,0,капитал!$M$102/(капитал!$J$105*12)))))</f>
        <v>0</v>
      </c>
      <c r="T377" s="101">
        <f>IF(T$1="",0,IF(AND(T$1=0,$H377&lt;MONTH($J$13)),0,IF(((YEAR(T$8)-1)*12+$H377)-((YEAR($J$13)-1)*12+MONTH($J$13))+1&gt;капитал!$J$105*12,0,IF(капитал!$J$105=0,0,капитал!$M$102/(капитал!$J$105*12)))))</f>
        <v>0</v>
      </c>
      <c r="U377" s="101">
        <f>IF(U$1="",0,IF(AND(U$1=0,$H377&lt;MONTH($J$13)),0,IF(((YEAR(U$8)-1)*12+$H377)-((YEAR($J$13)-1)*12+MONTH($J$13))+1&gt;капитал!$J$105*12,0,IF(капитал!$J$105=0,0,капитал!$M$102/(капитал!$J$105*12)))))</f>
        <v>0</v>
      </c>
      <c r="V377" s="101">
        <f>IF(V$1="",0,IF(AND(V$1=0,$H377&lt;MONTH($J$13)),0,IF(((YEAR(V$8)-1)*12+$H377)-((YEAR($J$13)-1)*12+MONTH($J$13))+1&gt;капитал!$J$105*12,0,IF(капитал!$J$105=0,0,капитал!$M$102/(капитал!$J$105*12)))))</f>
        <v>0</v>
      </c>
      <c r="W377" s="101">
        <f>IF(W$1="",0,IF(AND(W$1=0,$H377&lt;MONTH($J$13)),0,IF(((YEAR(W$8)-1)*12+$H377)-((YEAR($J$13)-1)*12+MONTH($J$13))+1&gt;капитал!$J$105*12,0,IF(капитал!$J$105=0,0,капитал!$M$102/(капитал!$J$105*12)))))</f>
        <v>0</v>
      </c>
      <c r="X377" s="101">
        <f>IF(X$1="",0,IF(AND(X$1=0,$H377&lt;MONTH($J$13)),0,IF(((YEAR(X$8)-1)*12+$H377)-((YEAR($J$13)-1)*12+MONTH($J$13))+1&gt;капитал!$J$105*12,0,IF(капитал!$J$105=0,0,капитал!$M$102/(капитал!$J$105*12)))))</f>
        <v>0</v>
      </c>
      <c r="Y377" s="101">
        <f>IF(Y$1="",0,IF(AND(Y$1=0,$H377&lt;MONTH($J$13)),0,IF(((YEAR(Y$8)-1)*12+$H377)-((YEAR($J$13)-1)*12+MONTH($J$13))+1&gt;капитал!$J$105*12,0,IF(капитал!$J$105=0,0,капитал!$M$102/(капитал!$J$105*12)))))</f>
        <v>0</v>
      </c>
      <c r="Z377" s="101">
        <f>IF(Z$1="",0,IF(AND(Z$1=0,$H377&lt;MONTH($J$13)),0,IF(((YEAR(Z$8)-1)*12+$H377)-((YEAR($J$13)-1)*12+MONTH($J$13))+1&gt;капитал!$J$105*12,0,IF(капитал!$J$105=0,0,капитал!$M$102/(капитал!$J$105*12)))))</f>
        <v>0</v>
      </c>
      <c r="AA377" s="101">
        <f>IF(AA$1="",0,IF(AND(AA$1=0,$H377&lt;MONTH($J$13)),0,IF(((YEAR(AA$8)-1)*12+$H377)-((YEAR($J$13)-1)*12+MONTH($J$13))+1&gt;капитал!$J$105*12,0,IF(капитал!$J$105=0,0,капитал!$M$102/(капитал!$J$105*12)))))</f>
        <v>0</v>
      </c>
      <c r="AB377" s="22"/>
    </row>
    <row r="378" spans="1:28" s="23" customFormat="1" ht="10.199999999999999" x14ac:dyDescent="0.2">
      <c r="A378" s="22"/>
      <c r="B378" s="22"/>
      <c r="C378" s="22"/>
      <c r="D378" s="22"/>
      <c r="E378" s="22" t="str">
        <f>E374</f>
        <v>амортизация кап/затрат</v>
      </c>
      <c r="F378" s="22"/>
      <c r="G378" s="22" t="str">
        <f>IF($E378="","",INDEX(KPI!$G:$G,SUMIFS(KPI!$B:$B,KPI!$E:$E,$E378)))</f>
        <v>тыс.руб.</v>
      </c>
      <c r="H378" s="100">
        <f>структура!$V$15</f>
        <v>4</v>
      </c>
      <c r="I378" s="31"/>
      <c r="J378" s="98" t="str">
        <f>структура!$X$15</f>
        <v>апр</v>
      </c>
      <c r="K378" s="99"/>
      <c r="L378" s="22"/>
      <c r="M378" s="58"/>
      <c r="N378" s="22"/>
      <c r="O378" s="22"/>
      <c r="P378" s="101">
        <f>IF(P$1="",0,IF(AND(P$1=0,$H378&lt;MONTH($J$13)),0,IF(((YEAR(P$8)-1)*12+$H378)-((YEAR($J$13)-1)*12+MONTH($J$13))+1&gt;капитал!$J$105*12,0,IF(капитал!$J$105=0,0,капитал!$M$102/(капитал!$J$105*12)))))</f>
        <v>0</v>
      </c>
      <c r="Q378" s="101">
        <f>IF(Q$1="",0,IF(AND(Q$1=0,$H378&lt;MONTH($J$13)),0,IF(((YEAR(Q$8)-1)*12+$H378)-((YEAR($J$13)-1)*12+MONTH($J$13))+1&gt;капитал!$J$105*12,0,IF(капитал!$J$105=0,0,капитал!$M$102/(капитал!$J$105*12)))))</f>
        <v>0</v>
      </c>
      <c r="R378" s="101">
        <f>IF(R$1="",0,IF(AND(R$1=0,$H378&lt;MONTH($J$13)),0,IF(((YEAR(R$8)-1)*12+$H378)-((YEAR($J$13)-1)*12+MONTH($J$13))+1&gt;капитал!$J$105*12,0,IF(капитал!$J$105=0,0,капитал!$M$102/(капитал!$J$105*12)))))</f>
        <v>0</v>
      </c>
      <c r="S378" s="101">
        <f>IF(S$1="",0,IF(AND(S$1=0,$H378&lt;MONTH($J$13)),0,IF(((YEAR(S$8)-1)*12+$H378)-((YEAR($J$13)-1)*12+MONTH($J$13))+1&gt;капитал!$J$105*12,0,IF(капитал!$J$105=0,0,капитал!$M$102/(капитал!$J$105*12)))))</f>
        <v>0</v>
      </c>
      <c r="T378" s="101">
        <f>IF(T$1="",0,IF(AND(T$1=0,$H378&lt;MONTH($J$13)),0,IF(((YEAR(T$8)-1)*12+$H378)-((YEAR($J$13)-1)*12+MONTH($J$13))+1&gt;капитал!$J$105*12,0,IF(капитал!$J$105=0,0,капитал!$M$102/(капитал!$J$105*12)))))</f>
        <v>0</v>
      </c>
      <c r="U378" s="101">
        <f>IF(U$1="",0,IF(AND(U$1=0,$H378&lt;MONTH($J$13)),0,IF(((YEAR(U$8)-1)*12+$H378)-((YEAR($J$13)-1)*12+MONTH($J$13))+1&gt;капитал!$J$105*12,0,IF(капитал!$J$105=0,0,капитал!$M$102/(капитал!$J$105*12)))))</f>
        <v>0</v>
      </c>
      <c r="V378" s="101">
        <f>IF(V$1="",0,IF(AND(V$1=0,$H378&lt;MONTH($J$13)),0,IF(((YEAR(V$8)-1)*12+$H378)-((YEAR($J$13)-1)*12+MONTH($J$13))+1&gt;капитал!$J$105*12,0,IF(капитал!$J$105=0,0,капитал!$M$102/(капитал!$J$105*12)))))</f>
        <v>0</v>
      </c>
      <c r="W378" s="101">
        <f>IF(W$1="",0,IF(AND(W$1=0,$H378&lt;MONTH($J$13)),0,IF(((YEAR(W$8)-1)*12+$H378)-((YEAR($J$13)-1)*12+MONTH($J$13))+1&gt;капитал!$J$105*12,0,IF(капитал!$J$105=0,0,капитал!$M$102/(капитал!$J$105*12)))))</f>
        <v>0</v>
      </c>
      <c r="X378" s="101">
        <f>IF(X$1="",0,IF(AND(X$1=0,$H378&lt;MONTH($J$13)),0,IF(((YEAR(X$8)-1)*12+$H378)-((YEAR($J$13)-1)*12+MONTH($J$13))+1&gt;капитал!$J$105*12,0,IF(капитал!$J$105=0,0,капитал!$M$102/(капитал!$J$105*12)))))</f>
        <v>0</v>
      </c>
      <c r="Y378" s="101">
        <f>IF(Y$1="",0,IF(AND(Y$1=0,$H378&lt;MONTH($J$13)),0,IF(((YEAR(Y$8)-1)*12+$H378)-((YEAR($J$13)-1)*12+MONTH($J$13))+1&gt;капитал!$J$105*12,0,IF(капитал!$J$105=0,0,капитал!$M$102/(капитал!$J$105*12)))))</f>
        <v>0</v>
      </c>
      <c r="Z378" s="101">
        <f>IF(Z$1="",0,IF(AND(Z$1=0,$H378&lt;MONTH($J$13)),0,IF(((YEAR(Z$8)-1)*12+$H378)-((YEAR($J$13)-1)*12+MONTH($J$13))+1&gt;капитал!$J$105*12,0,IF(капитал!$J$105=0,0,капитал!$M$102/(капитал!$J$105*12)))))</f>
        <v>0</v>
      </c>
      <c r="AA378" s="101">
        <f>IF(AA$1="",0,IF(AND(AA$1=0,$H378&lt;MONTH($J$13)),0,IF(((YEAR(AA$8)-1)*12+$H378)-((YEAR($J$13)-1)*12+MONTH($J$13))+1&gt;капитал!$J$105*12,0,IF(капитал!$J$105=0,0,капитал!$M$102/(капитал!$J$105*12)))))</f>
        <v>0</v>
      </c>
      <c r="AB378" s="22"/>
    </row>
    <row r="379" spans="1:28" s="23" customFormat="1" ht="10.199999999999999" x14ac:dyDescent="0.2">
      <c r="A379" s="22"/>
      <c r="B379" s="22"/>
      <c r="C379" s="22"/>
      <c r="D379" s="22"/>
      <c r="E379" s="22" t="str">
        <f>E374</f>
        <v>амортизация кап/затрат</v>
      </c>
      <c r="F379" s="22"/>
      <c r="G379" s="22" t="str">
        <f>IF($E379="","",INDEX(KPI!$G:$G,SUMIFS(KPI!$B:$B,KPI!$E:$E,$E379)))</f>
        <v>тыс.руб.</v>
      </c>
      <c r="H379" s="100">
        <f>структура!$V$16</f>
        <v>5</v>
      </c>
      <c r="I379" s="31"/>
      <c r="J379" s="98" t="str">
        <f>структура!$X$16</f>
        <v>май</v>
      </c>
      <c r="K379" s="99"/>
      <c r="L379" s="22"/>
      <c r="M379" s="58"/>
      <c r="N379" s="22"/>
      <c r="O379" s="22"/>
      <c r="P379" s="101">
        <f>IF(P$1="",0,IF(AND(P$1=0,$H379&lt;MONTH($J$13)),0,IF(((YEAR(P$8)-1)*12+$H379)-((YEAR($J$13)-1)*12+MONTH($J$13))+1&gt;капитал!$J$105*12,0,IF(капитал!$J$105=0,0,капитал!$M$102/(капитал!$J$105*12)))))</f>
        <v>0</v>
      </c>
      <c r="Q379" s="101">
        <f>IF(Q$1="",0,IF(AND(Q$1=0,$H379&lt;MONTH($J$13)),0,IF(((YEAR(Q$8)-1)*12+$H379)-((YEAR($J$13)-1)*12+MONTH($J$13))+1&gt;капитал!$J$105*12,0,IF(капитал!$J$105=0,0,капитал!$M$102/(капитал!$J$105*12)))))</f>
        <v>0</v>
      </c>
      <c r="R379" s="101">
        <f>IF(R$1="",0,IF(AND(R$1=0,$H379&lt;MONTH($J$13)),0,IF(((YEAR(R$8)-1)*12+$H379)-((YEAR($J$13)-1)*12+MONTH($J$13))+1&gt;капитал!$J$105*12,0,IF(капитал!$J$105=0,0,капитал!$M$102/(капитал!$J$105*12)))))</f>
        <v>0</v>
      </c>
      <c r="S379" s="101">
        <f>IF(S$1="",0,IF(AND(S$1=0,$H379&lt;MONTH($J$13)),0,IF(((YEAR(S$8)-1)*12+$H379)-((YEAR($J$13)-1)*12+MONTH($J$13))+1&gt;капитал!$J$105*12,0,IF(капитал!$J$105=0,0,капитал!$M$102/(капитал!$J$105*12)))))</f>
        <v>0</v>
      </c>
      <c r="T379" s="101">
        <f>IF(T$1="",0,IF(AND(T$1=0,$H379&lt;MONTH($J$13)),0,IF(((YEAR(T$8)-1)*12+$H379)-((YEAR($J$13)-1)*12+MONTH($J$13))+1&gt;капитал!$J$105*12,0,IF(капитал!$J$105=0,0,капитал!$M$102/(капитал!$J$105*12)))))</f>
        <v>0</v>
      </c>
      <c r="U379" s="101">
        <f>IF(U$1="",0,IF(AND(U$1=0,$H379&lt;MONTH($J$13)),0,IF(((YEAR(U$8)-1)*12+$H379)-((YEAR($J$13)-1)*12+MONTH($J$13))+1&gt;капитал!$J$105*12,0,IF(капитал!$J$105=0,0,капитал!$M$102/(капитал!$J$105*12)))))</f>
        <v>0</v>
      </c>
      <c r="V379" s="101">
        <f>IF(V$1="",0,IF(AND(V$1=0,$H379&lt;MONTH($J$13)),0,IF(((YEAR(V$8)-1)*12+$H379)-((YEAR($J$13)-1)*12+MONTH($J$13))+1&gt;капитал!$J$105*12,0,IF(капитал!$J$105=0,0,капитал!$M$102/(капитал!$J$105*12)))))</f>
        <v>0</v>
      </c>
      <c r="W379" s="101">
        <f>IF(W$1="",0,IF(AND(W$1=0,$H379&lt;MONTH($J$13)),0,IF(((YEAR(W$8)-1)*12+$H379)-((YEAR($J$13)-1)*12+MONTH($J$13))+1&gt;капитал!$J$105*12,0,IF(капитал!$J$105=0,0,капитал!$M$102/(капитал!$J$105*12)))))</f>
        <v>0</v>
      </c>
      <c r="X379" s="101">
        <f>IF(X$1="",0,IF(AND(X$1=0,$H379&lt;MONTH($J$13)),0,IF(((YEAR(X$8)-1)*12+$H379)-((YEAR($J$13)-1)*12+MONTH($J$13))+1&gt;капитал!$J$105*12,0,IF(капитал!$J$105=0,0,капитал!$M$102/(капитал!$J$105*12)))))</f>
        <v>0</v>
      </c>
      <c r="Y379" s="101">
        <f>IF(Y$1="",0,IF(AND(Y$1=0,$H379&lt;MONTH($J$13)),0,IF(((YEAR(Y$8)-1)*12+$H379)-((YEAR($J$13)-1)*12+MONTH($J$13))+1&gt;капитал!$J$105*12,0,IF(капитал!$J$105=0,0,капитал!$M$102/(капитал!$J$105*12)))))</f>
        <v>0</v>
      </c>
      <c r="Z379" s="101">
        <f>IF(Z$1="",0,IF(AND(Z$1=0,$H379&lt;MONTH($J$13)),0,IF(((YEAR(Z$8)-1)*12+$H379)-((YEAR($J$13)-1)*12+MONTH($J$13))+1&gt;капитал!$J$105*12,0,IF(капитал!$J$105=0,0,капитал!$M$102/(капитал!$J$105*12)))))</f>
        <v>0</v>
      </c>
      <c r="AA379" s="101">
        <f>IF(AA$1="",0,IF(AND(AA$1=0,$H379&lt;MONTH($J$13)),0,IF(((YEAR(AA$8)-1)*12+$H379)-((YEAR($J$13)-1)*12+MONTH($J$13))+1&gt;капитал!$J$105*12,0,IF(капитал!$J$105=0,0,капитал!$M$102/(капитал!$J$105*12)))))</f>
        <v>0</v>
      </c>
      <c r="AB379" s="22"/>
    </row>
    <row r="380" spans="1:28" s="23" customFormat="1" ht="10.199999999999999" x14ac:dyDescent="0.2">
      <c r="A380" s="22"/>
      <c r="B380" s="22"/>
      <c r="C380" s="22"/>
      <c r="D380" s="22"/>
      <c r="E380" s="22" t="str">
        <f>E374</f>
        <v>амортизация кап/затрат</v>
      </c>
      <c r="F380" s="22"/>
      <c r="G380" s="22" t="str">
        <f>IF($E380="","",INDEX(KPI!$G:$G,SUMIFS(KPI!$B:$B,KPI!$E:$E,$E380)))</f>
        <v>тыс.руб.</v>
      </c>
      <c r="H380" s="100">
        <f>структура!$V$17</f>
        <v>6</v>
      </c>
      <c r="I380" s="31"/>
      <c r="J380" s="98" t="str">
        <f>структура!$X$17</f>
        <v>июн</v>
      </c>
      <c r="K380" s="99"/>
      <c r="L380" s="22"/>
      <c r="M380" s="58"/>
      <c r="N380" s="22"/>
      <c r="O380" s="22"/>
      <c r="P380" s="101">
        <f>IF(P$1="",0,IF(AND(P$1=0,$H380&lt;MONTH($J$13)),0,IF(((YEAR(P$8)-1)*12+$H380)-((YEAR($J$13)-1)*12+MONTH($J$13))+1&gt;капитал!$J$105*12,0,IF(капитал!$J$105=0,0,капитал!$M$102/(капитал!$J$105*12)))))</f>
        <v>0</v>
      </c>
      <c r="Q380" s="101">
        <f>IF(Q$1="",0,IF(AND(Q$1=0,$H380&lt;MONTH($J$13)),0,IF(((YEAR(Q$8)-1)*12+$H380)-((YEAR($J$13)-1)*12+MONTH($J$13))+1&gt;капитал!$J$105*12,0,IF(капитал!$J$105=0,0,капитал!$M$102/(капитал!$J$105*12)))))</f>
        <v>0</v>
      </c>
      <c r="R380" s="101">
        <f>IF(R$1="",0,IF(AND(R$1=0,$H380&lt;MONTH($J$13)),0,IF(((YEAR(R$8)-1)*12+$H380)-((YEAR($J$13)-1)*12+MONTH($J$13))+1&gt;капитал!$J$105*12,0,IF(капитал!$J$105=0,0,капитал!$M$102/(капитал!$J$105*12)))))</f>
        <v>0</v>
      </c>
      <c r="S380" s="101">
        <f>IF(S$1="",0,IF(AND(S$1=0,$H380&lt;MONTH($J$13)),0,IF(((YEAR(S$8)-1)*12+$H380)-((YEAR($J$13)-1)*12+MONTH($J$13))+1&gt;капитал!$J$105*12,0,IF(капитал!$J$105=0,0,капитал!$M$102/(капитал!$J$105*12)))))</f>
        <v>0</v>
      </c>
      <c r="T380" s="101">
        <f>IF(T$1="",0,IF(AND(T$1=0,$H380&lt;MONTH($J$13)),0,IF(((YEAR(T$8)-1)*12+$H380)-((YEAR($J$13)-1)*12+MONTH($J$13))+1&gt;капитал!$J$105*12,0,IF(капитал!$J$105=0,0,капитал!$M$102/(капитал!$J$105*12)))))</f>
        <v>0</v>
      </c>
      <c r="U380" s="101">
        <f>IF(U$1="",0,IF(AND(U$1=0,$H380&lt;MONTH($J$13)),0,IF(((YEAR(U$8)-1)*12+$H380)-((YEAR($J$13)-1)*12+MONTH($J$13))+1&gt;капитал!$J$105*12,0,IF(капитал!$J$105=0,0,капитал!$M$102/(капитал!$J$105*12)))))</f>
        <v>0</v>
      </c>
      <c r="V380" s="101">
        <f>IF(V$1="",0,IF(AND(V$1=0,$H380&lt;MONTH($J$13)),0,IF(((YEAR(V$8)-1)*12+$H380)-((YEAR($J$13)-1)*12+MONTH($J$13))+1&gt;капитал!$J$105*12,0,IF(капитал!$J$105=0,0,капитал!$M$102/(капитал!$J$105*12)))))</f>
        <v>0</v>
      </c>
      <c r="W380" s="101">
        <f>IF(W$1="",0,IF(AND(W$1=0,$H380&lt;MONTH($J$13)),0,IF(((YEAR(W$8)-1)*12+$H380)-((YEAR($J$13)-1)*12+MONTH($J$13))+1&gt;капитал!$J$105*12,0,IF(капитал!$J$105=0,0,капитал!$M$102/(капитал!$J$105*12)))))</f>
        <v>0</v>
      </c>
      <c r="X380" s="101">
        <f>IF(X$1="",0,IF(AND(X$1=0,$H380&lt;MONTH($J$13)),0,IF(((YEAR(X$8)-1)*12+$H380)-((YEAR($J$13)-1)*12+MONTH($J$13))+1&gt;капитал!$J$105*12,0,IF(капитал!$J$105=0,0,капитал!$M$102/(капитал!$J$105*12)))))</f>
        <v>0</v>
      </c>
      <c r="Y380" s="101">
        <f>IF(Y$1="",0,IF(AND(Y$1=0,$H380&lt;MONTH($J$13)),0,IF(((YEAR(Y$8)-1)*12+$H380)-((YEAR($J$13)-1)*12+MONTH($J$13))+1&gt;капитал!$J$105*12,0,IF(капитал!$J$105=0,0,капитал!$M$102/(капитал!$J$105*12)))))</f>
        <v>0</v>
      </c>
      <c r="Z380" s="101">
        <f>IF(Z$1="",0,IF(AND(Z$1=0,$H380&lt;MONTH($J$13)),0,IF(((YEAR(Z$8)-1)*12+$H380)-((YEAR($J$13)-1)*12+MONTH($J$13))+1&gt;капитал!$J$105*12,0,IF(капитал!$J$105=0,0,капитал!$M$102/(капитал!$J$105*12)))))</f>
        <v>0</v>
      </c>
      <c r="AA380" s="101">
        <f>IF(AA$1="",0,IF(AND(AA$1=0,$H380&lt;MONTH($J$13)),0,IF(((YEAR(AA$8)-1)*12+$H380)-((YEAR($J$13)-1)*12+MONTH($J$13))+1&gt;капитал!$J$105*12,0,IF(капитал!$J$105=0,0,капитал!$M$102/(капитал!$J$105*12)))))</f>
        <v>0</v>
      </c>
      <c r="AB380" s="22"/>
    </row>
    <row r="381" spans="1:28" s="23" customFormat="1" ht="10.199999999999999" x14ac:dyDescent="0.2">
      <c r="A381" s="22"/>
      <c r="B381" s="22"/>
      <c r="C381" s="22"/>
      <c r="D381" s="22"/>
      <c r="E381" s="22" t="str">
        <f>E374</f>
        <v>амортизация кап/затрат</v>
      </c>
      <c r="F381" s="22"/>
      <c r="G381" s="22" t="str">
        <f>IF($E381="","",INDEX(KPI!$G:$G,SUMIFS(KPI!$B:$B,KPI!$E:$E,$E381)))</f>
        <v>тыс.руб.</v>
      </c>
      <c r="H381" s="100">
        <f>структура!$V$18</f>
        <v>7</v>
      </c>
      <c r="I381" s="31"/>
      <c r="J381" s="98" t="str">
        <f>структура!$X$18</f>
        <v>июл</v>
      </c>
      <c r="K381" s="99"/>
      <c r="L381" s="22"/>
      <c r="M381" s="58"/>
      <c r="N381" s="22"/>
      <c r="O381" s="22"/>
      <c r="P381" s="101">
        <f>IF(P$1="",0,IF(AND(P$1=0,$H381&lt;MONTH($J$13)),0,IF(((YEAR(P$8)-1)*12+$H381)-((YEAR($J$13)-1)*12+MONTH($J$13))+1&gt;капитал!$J$105*12,0,IF(капитал!$J$105=0,0,капитал!$M$102/(капитал!$J$105*12)))))</f>
        <v>0</v>
      </c>
      <c r="Q381" s="101">
        <f>IF(Q$1="",0,IF(AND(Q$1=0,$H381&lt;MONTH($J$13)),0,IF(((YEAR(Q$8)-1)*12+$H381)-((YEAR($J$13)-1)*12+MONTH($J$13))+1&gt;капитал!$J$105*12,0,IF(капитал!$J$105=0,0,капитал!$M$102/(капитал!$J$105*12)))))</f>
        <v>0</v>
      </c>
      <c r="R381" s="101">
        <f>IF(R$1="",0,IF(AND(R$1=0,$H381&lt;MONTH($J$13)),0,IF(((YEAR(R$8)-1)*12+$H381)-((YEAR($J$13)-1)*12+MONTH($J$13))+1&gt;капитал!$J$105*12,0,IF(капитал!$J$105=0,0,капитал!$M$102/(капитал!$J$105*12)))))</f>
        <v>0</v>
      </c>
      <c r="S381" s="101">
        <f>IF(S$1="",0,IF(AND(S$1=0,$H381&lt;MONTH($J$13)),0,IF(((YEAR(S$8)-1)*12+$H381)-((YEAR($J$13)-1)*12+MONTH($J$13))+1&gt;капитал!$J$105*12,0,IF(капитал!$J$105=0,0,капитал!$M$102/(капитал!$J$105*12)))))</f>
        <v>0</v>
      </c>
      <c r="T381" s="101">
        <f>IF(T$1="",0,IF(AND(T$1=0,$H381&lt;MONTH($J$13)),0,IF(((YEAR(T$8)-1)*12+$H381)-((YEAR($J$13)-1)*12+MONTH($J$13))+1&gt;капитал!$J$105*12,0,IF(капитал!$J$105=0,0,капитал!$M$102/(капитал!$J$105*12)))))</f>
        <v>0</v>
      </c>
      <c r="U381" s="101">
        <f>IF(U$1="",0,IF(AND(U$1=0,$H381&lt;MONTH($J$13)),0,IF(((YEAR(U$8)-1)*12+$H381)-((YEAR($J$13)-1)*12+MONTH($J$13))+1&gt;капитал!$J$105*12,0,IF(капитал!$J$105=0,0,капитал!$M$102/(капитал!$J$105*12)))))</f>
        <v>0</v>
      </c>
      <c r="V381" s="101">
        <f>IF(V$1="",0,IF(AND(V$1=0,$H381&lt;MONTH($J$13)),0,IF(((YEAR(V$8)-1)*12+$H381)-((YEAR($J$13)-1)*12+MONTH($J$13))+1&gt;капитал!$J$105*12,0,IF(капитал!$J$105=0,0,капитал!$M$102/(капитал!$J$105*12)))))</f>
        <v>0</v>
      </c>
      <c r="W381" s="101">
        <f>IF(W$1="",0,IF(AND(W$1=0,$H381&lt;MONTH($J$13)),0,IF(((YEAR(W$8)-1)*12+$H381)-((YEAR($J$13)-1)*12+MONTH($J$13))+1&gt;капитал!$J$105*12,0,IF(капитал!$J$105=0,0,капитал!$M$102/(капитал!$J$105*12)))))</f>
        <v>0</v>
      </c>
      <c r="X381" s="101">
        <f>IF(X$1="",0,IF(AND(X$1=0,$H381&lt;MONTH($J$13)),0,IF(((YEAR(X$8)-1)*12+$H381)-((YEAR($J$13)-1)*12+MONTH($J$13))+1&gt;капитал!$J$105*12,0,IF(капитал!$J$105=0,0,капитал!$M$102/(капитал!$J$105*12)))))</f>
        <v>0</v>
      </c>
      <c r="Y381" s="101">
        <f>IF(Y$1="",0,IF(AND(Y$1=0,$H381&lt;MONTH($J$13)),0,IF(((YEAR(Y$8)-1)*12+$H381)-((YEAR($J$13)-1)*12+MONTH($J$13))+1&gt;капитал!$J$105*12,0,IF(капитал!$J$105=0,0,капитал!$M$102/(капитал!$J$105*12)))))</f>
        <v>0</v>
      </c>
      <c r="Z381" s="101">
        <f>IF(Z$1="",0,IF(AND(Z$1=0,$H381&lt;MONTH($J$13)),0,IF(((YEAR(Z$8)-1)*12+$H381)-((YEAR($J$13)-1)*12+MONTH($J$13))+1&gt;капитал!$J$105*12,0,IF(капитал!$J$105=0,0,капитал!$M$102/(капитал!$J$105*12)))))</f>
        <v>0</v>
      </c>
      <c r="AA381" s="101">
        <f>IF(AA$1="",0,IF(AND(AA$1=0,$H381&lt;MONTH($J$13)),0,IF(((YEAR(AA$8)-1)*12+$H381)-((YEAR($J$13)-1)*12+MONTH($J$13))+1&gt;капитал!$J$105*12,0,IF(капитал!$J$105=0,0,капитал!$M$102/(капитал!$J$105*12)))))</f>
        <v>0</v>
      </c>
      <c r="AB381" s="22"/>
    </row>
    <row r="382" spans="1:28" s="23" customFormat="1" ht="10.199999999999999" x14ac:dyDescent="0.2">
      <c r="A382" s="22"/>
      <c r="B382" s="22"/>
      <c r="C382" s="22"/>
      <c r="D382" s="22"/>
      <c r="E382" s="22" t="str">
        <f>E374</f>
        <v>амортизация кап/затрат</v>
      </c>
      <c r="F382" s="22"/>
      <c r="G382" s="22" t="str">
        <f>IF($E382="","",INDEX(KPI!$G:$G,SUMIFS(KPI!$B:$B,KPI!$E:$E,$E382)))</f>
        <v>тыс.руб.</v>
      </c>
      <c r="H382" s="100">
        <f>структура!$V$19</f>
        <v>8</v>
      </c>
      <c r="I382" s="31"/>
      <c r="J382" s="98" t="str">
        <f>структура!$X$19</f>
        <v>авг</v>
      </c>
      <c r="K382" s="99"/>
      <c r="L382" s="22"/>
      <c r="M382" s="58"/>
      <c r="N382" s="22"/>
      <c r="O382" s="22"/>
      <c r="P382" s="101">
        <f>IF(P$1="",0,IF(AND(P$1=0,$H382&lt;MONTH($J$13)),0,IF(((YEAR(P$8)-1)*12+$H382)-((YEAR($J$13)-1)*12+MONTH($J$13))+1&gt;капитал!$J$105*12,0,IF(капитал!$J$105=0,0,капитал!$M$102/(капитал!$J$105*12)))))</f>
        <v>0</v>
      </c>
      <c r="Q382" s="101">
        <f>IF(Q$1="",0,IF(AND(Q$1=0,$H382&lt;MONTH($J$13)),0,IF(((YEAR(Q$8)-1)*12+$H382)-((YEAR($J$13)-1)*12+MONTH($J$13))+1&gt;капитал!$J$105*12,0,IF(капитал!$J$105=0,0,капитал!$M$102/(капитал!$J$105*12)))))</f>
        <v>0</v>
      </c>
      <c r="R382" s="101">
        <f>IF(R$1="",0,IF(AND(R$1=0,$H382&lt;MONTH($J$13)),0,IF(((YEAR(R$8)-1)*12+$H382)-((YEAR($J$13)-1)*12+MONTH($J$13))+1&gt;капитал!$J$105*12,0,IF(капитал!$J$105=0,0,капитал!$M$102/(капитал!$J$105*12)))))</f>
        <v>0</v>
      </c>
      <c r="S382" s="101">
        <f>IF(S$1="",0,IF(AND(S$1=0,$H382&lt;MONTH($J$13)),0,IF(((YEAR(S$8)-1)*12+$H382)-((YEAR($J$13)-1)*12+MONTH($J$13))+1&gt;капитал!$J$105*12,0,IF(капитал!$J$105=0,0,капитал!$M$102/(капитал!$J$105*12)))))</f>
        <v>0</v>
      </c>
      <c r="T382" s="101">
        <f>IF(T$1="",0,IF(AND(T$1=0,$H382&lt;MONTH($J$13)),0,IF(((YEAR(T$8)-1)*12+$H382)-((YEAR($J$13)-1)*12+MONTH($J$13))+1&gt;капитал!$J$105*12,0,IF(капитал!$J$105=0,0,капитал!$M$102/(капитал!$J$105*12)))))</f>
        <v>0</v>
      </c>
      <c r="U382" s="101">
        <f>IF(U$1="",0,IF(AND(U$1=0,$H382&lt;MONTH($J$13)),0,IF(((YEAR(U$8)-1)*12+$H382)-((YEAR($J$13)-1)*12+MONTH($J$13))+1&gt;капитал!$J$105*12,0,IF(капитал!$J$105=0,0,капитал!$M$102/(капитал!$J$105*12)))))</f>
        <v>0</v>
      </c>
      <c r="V382" s="101">
        <f>IF(V$1="",0,IF(AND(V$1=0,$H382&lt;MONTH($J$13)),0,IF(((YEAR(V$8)-1)*12+$H382)-((YEAR($J$13)-1)*12+MONTH($J$13))+1&gt;капитал!$J$105*12,0,IF(капитал!$J$105=0,0,капитал!$M$102/(капитал!$J$105*12)))))</f>
        <v>0</v>
      </c>
      <c r="W382" s="101">
        <f>IF(W$1="",0,IF(AND(W$1=0,$H382&lt;MONTH($J$13)),0,IF(((YEAR(W$8)-1)*12+$H382)-((YEAR($J$13)-1)*12+MONTH($J$13))+1&gt;капитал!$J$105*12,0,IF(капитал!$J$105=0,0,капитал!$M$102/(капитал!$J$105*12)))))</f>
        <v>0</v>
      </c>
      <c r="X382" s="101">
        <f>IF(X$1="",0,IF(AND(X$1=0,$H382&lt;MONTH($J$13)),0,IF(((YEAR(X$8)-1)*12+$H382)-((YEAR($J$13)-1)*12+MONTH($J$13))+1&gt;капитал!$J$105*12,0,IF(капитал!$J$105=0,0,капитал!$M$102/(капитал!$J$105*12)))))</f>
        <v>0</v>
      </c>
      <c r="Y382" s="101">
        <f>IF(Y$1="",0,IF(AND(Y$1=0,$H382&lt;MONTH($J$13)),0,IF(((YEAR(Y$8)-1)*12+$H382)-((YEAR($J$13)-1)*12+MONTH($J$13))+1&gt;капитал!$J$105*12,0,IF(капитал!$J$105=0,0,капитал!$M$102/(капитал!$J$105*12)))))</f>
        <v>0</v>
      </c>
      <c r="Z382" s="101">
        <f>IF(Z$1="",0,IF(AND(Z$1=0,$H382&lt;MONTH($J$13)),0,IF(((YEAR(Z$8)-1)*12+$H382)-((YEAR($J$13)-1)*12+MONTH($J$13))+1&gt;капитал!$J$105*12,0,IF(капитал!$J$105=0,0,капитал!$M$102/(капитал!$J$105*12)))))</f>
        <v>0</v>
      </c>
      <c r="AA382" s="101">
        <f>IF(AA$1="",0,IF(AND(AA$1=0,$H382&lt;MONTH($J$13)),0,IF(((YEAR(AA$8)-1)*12+$H382)-((YEAR($J$13)-1)*12+MONTH($J$13))+1&gt;капитал!$J$105*12,0,IF(капитал!$J$105=0,0,капитал!$M$102/(капитал!$J$105*12)))))</f>
        <v>0</v>
      </c>
      <c r="AB382" s="22"/>
    </row>
    <row r="383" spans="1:28" s="23" customFormat="1" ht="10.199999999999999" x14ac:dyDescent="0.2">
      <c r="A383" s="22"/>
      <c r="B383" s="22"/>
      <c r="C383" s="22"/>
      <c r="D383" s="22"/>
      <c r="E383" s="22" t="str">
        <f>E374</f>
        <v>амортизация кап/затрат</v>
      </c>
      <c r="F383" s="22"/>
      <c r="G383" s="22" t="str">
        <f>IF($E383="","",INDEX(KPI!$G:$G,SUMIFS(KPI!$B:$B,KPI!$E:$E,$E383)))</f>
        <v>тыс.руб.</v>
      </c>
      <c r="H383" s="100">
        <f>структура!$V$20</f>
        <v>9</v>
      </c>
      <c r="I383" s="31"/>
      <c r="J383" s="98" t="str">
        <f>структура!$X$20</f>
        <v>сен</v>
      </c>
      <c r="K383" s="99"/>
      <c r="L383" s="22"/>
      <c r="M383" s="58"/>
      <c r="N383" s="22"/>
      <c r="O383" s="22"/>
      <c r="P383" s="101">
        <f>IF(P$1="",0,IF(AND(P$1=0,$H383&lt;MONTH($J$13)),0,IF(((YEAR(P$8)-1)*12+$H383)-((YEAR($J$13)-1)*12+MONTH($J$13))+1&gt;капитал!$J$105*12,0,IF(капитал!$J$105=0,0,капитал!$M$102/(капитал!$J$105*12)))))</f>
        <v>0</v>
      </c>
      <c r="Q383" s="101">
        <f>IF(Q$1="",0,IF(AND(Q$1=0,$H383&lt;MONTH($J$13)),0,IF(((YEAR(Q$8)-1)*12+$H383)-((YEAR($J$13)-1)*12+MONTH($J$13))+1&gt;капитал!$J$105*12,0,IF(капитал!$J$105=0,0,капитал!$M$102/(капитал!$J$105*12)))))</f>
        <v>0</v>
      </c>
      <c r="R383" s="101">
        <f>IF(R$1="",0,IF(AND(R$1=0,$H383&lt;MONTH($J$13)),0,IF(((YEAR(R$8)-1)*12+$H383)-((YEAR($J$13)-1)*12+MONTH($J$13))+1&gt;капитал!$J$105*12,0,IF(капитал!$J$105=0,0,капитал!$M$102/(капитал!$J$105*12)))))</f>
        <v>0</v>
      </c>
      <c r="S383" s="101">
        <f>IF(S$1="",0,IF(AND(S$1=0,$H383&lt;MONTH($J$13)),0,IF(((YEAR(S$8)-1)*12+$H383)-((YEAR($J$13)-1)*12+MONTH($J$13))+1&gt;капитал!$J$105*12,0,IF(капитал!$J$105=0,0,капитал!$M$102/(капитал!$J$105*12)))))</f>
        <v>0</v>
      </c>
      <c r="T383" s="101">
        <f>IF(T$1="",0,IF(AND(T$1=0,$H383&lt;MONTH($J$13)),0,IF(((YEAR(T$8)-1)*12+$H383)-((YEAR($J$13)-1)*12+MONTH($J$13))+1&gt;капитал!$J$105*12,0,IF(капитал!$J$105=0,0,капитал!$M$102/(капитал!$J$105*12)))))</f>
        <v>0</v>
      </c>
      <c r="U383" s="101">
        <f>IF(U$1="",0,IF(AND(U$1=0,$H383&lt;MONTH($J$13)),0,IF(((YEAR(U$8)-1)*12+$H383)-((YEAR($J$13)-1)*12+MONTH($J$13))+1&gt;капитал!$J$105*12,0,IF(капитал!$J$105=0,0,капитал!$M$102/(капитал!$J$105*12)))))</f>
        <v>0</v>
      </c>
      <c r="V383" s="101">
        <f>IF(V$1="",0,IF(AND(V$1=0,$H383&lt;MONTH($J$13)),0,IF(((YEAR(V$8)-1)*12+$H383)-((YEAR($J$13)-1)*12+MONTH($J$13))+1&gt;капитал!$J$105*12,0,IF(капитал!$J$105=0,0,капитал!$M$102/(капитал!$J$105*12)))))</f>
        <v>0</v>
      </c>
      <c r="W383" s="101">
        <f>IF(W$1="",0,IF(AND(W$1=0,$H383&lt;MONTH($J$13)),0,IF(((YEAR(W$8)-1)*12+$H383)-((YEAR($J$13)-1)*12+MONTH($J$13))+1&gt;капитал!$J$105*12,0,IF(капитал!$J$105=0,0,капитал!$M$102/(капитал!$J$105*12)))))</f>
        <v>0</v>
      </c>
      <c r="X383" s="101">
        <f>IF(X$1="",0,IF(AND(X$1=0,$H383&lt;MONTH($J$13)),0,IF(((YEAR(X$8)-1)*12+$H383)-((YEAR($J$13)-1)*12+MONTH($J$13))+1&gt;капитал!$J$105*12,0,IF(капитал!$J$105=0,0,капитал!$M$102/(капитал!$J$105*12)))))</f>
        <v>0</v>
      </c>
      <c r="Y383" s="101">
        <f>IF(Y$1="",0,IF(AND(Y$1=0,$H383&lt;MONTH($J$13)),0,IF(((YEAR(Y$8)-1)*12+$H383)-((YEAR($J$13)-1)*12+MONTH($J$13))+1&gt;капитал!$J$105*12,0,IF(капитал!$J$105=0,0,капитал!$M$102/(капитал!$J$105*12)))))</f>
        <v>0</v>
      </c>
      <c r="Z383" s="101">
        <f>IF(Z$1="",0,IF(AND(Z$1=0,$H383&lt;MONTH($J$13)),0,IF(((YEAR(Z$8)-1)*12+$H383)-((YEAR($J$13)-1)*12+MONTH($J$13))+1&gt;капитал!$J$105*12,0,IF(капитал!$J$105=0,0,капитал!$M$102/(капитал!$J$105*12)))))</f>
        <v>0</v>
      </c>
      <c r="AA383" s="101">
        <f>IF(AA$1="",0,IF(AND(AA$1=0,$H383&lt;MONTH($J$13)),0,IF(((YEAR(AA$8)-1)*12+$H383)-((YEAR($J$13)-1)*12+MONTH($J$13))+1&gt;капитал!$J$105*12,0,IF(капитал!$J$105=0,0,капитал!$M$102/(капитал!$J$105*12)))))</f>
        <v>0</v>
      </c>
      <c r="AB383" s="22"/>
    </row>
    <row r="384" spans="1:28" s="23" customFormat="1" ht="10.199999999999999" x14ac:dyDescent="0.2">
      <c r="A384" s="22"/>
      <c r="B384" s="22"/>
      <c r="C384" s="22"/>
      <c r="D384" s="22"/>
      <c r="E384" s="22" t="str">
        <f>E374</f>
        <v>амортизация кап/затрат</v>
      </c>
      <c r="F384" s="22"/>
      <c r="G384" s="22" t="str">
        <f>IF($E384="","",INDEX(KPI!$G:$G,SUMIFS(KPI!$B:$B,KPI!$E:$E,$E384)))</f>
        <v>тыс.руб.</v>
      </c>
      <c r="H384" s="100">
        <f>структура!$V$21</f>
        <v>10</v>
      </c>
      <c r="I384" s="31"/>
      <c r="J384" s="98" t="str">
        <f>структура!$X$21</f>
        <v>окт</v>
      </c>
      <c r="K384" s="99"/>
      <c r="L384" s="22"/>
      <c r="M384" s="58"/>
      <c r="N384" s="22"/>
      <c r="O384" s="22"/>
      <c r="P384" s="101">
        <f>IF(P$1="",0,IF(AND(P$1=0,$H384&lt;MONTH($J$13)),0,IF(((YEAR(P$8)-1)*12+$H384)-((YEAR($J$13)-1)*12+MONTH($J$13))+1&gt;капитал!$J$105*12,0,IF(капитал!$J$105=0,0,капитал!$M$102/(капитал!$J$105*12)))))</f>
        <v>0</v>
      </c>
      <c r="Q384" s="101">
        <f>IF(Q$1="",0,IF(AND(Q$1=0,$H384&lt;MONTH($J$13)),0,IF(((YEAR(Q$8)-1)*12+$H384)-((YEAR($J$13)-1)*12+MONTH($J$13))+1&gt;капитал!$J$105*12,0,IF(капитал!$J$105=0,0,капитал!$M$102/(капитал!$J$105*12)))))</f>
        <v>0</v>
      </c>
      <c r="R384" s="101">
        <f>IF(R$1="",0,IF(AND(R$1=0,$H384&lt;MONTH($J$13)),0,IF(((YEAR(R$8)-1)*12+$H384)-((YEAR($J$13)-1)*12+MONTH($J$13))+1&gt;капитал!$J$105*12,0,IF(капитал!$J$105=0,0,капитал!$M$102/(капитал!$J$105*12)))))</f>
        <v>0</v>
      </c>
      <c r="S384" s="101">
        <f>IF(S$1="",0,IF(AND(S$1=0,$H384&lt;MONTH($J$13)),0,IF(((YEAR(S$8)-1)*12+$H384)-((YEAR($J$13)-1)*12+MONTH($J$13))+1&gt;капитал!$J$105*12,0,IF(капитал!$J$105=0,0,капитал!$M$102/(капитал!$J$105*12)))))</f>
        <v>0</v>
      </c>
      <c r="T384" s="101">
        <f>IF(T$1="",0,IF(AND(T$1=0,$H384&lt;MONTH($J$13)),0,IF(((YEAR(T$8)-1)*12+$H384)-((YEAR($J$13)-1)*12+MONTH($J$13))+1&gt;капитал!$J$105*12,0,IF(капитал!$J$105=0,0,капитал!$M$102/(капитал!$J$105*12)))))</f>
        <v>0</v>
      </c>
      <c r="U384" s="101">
        <f>IF(U$1="",0,IF(AND(U$1=0,$H384&lt;MONTH($J$13)),0,IF(((YEAR(U$8)-1)*12+$H384)-((YEAR($J$13)-1)*12+MONTH($J$13))+1&gt;капитал!$J$105*12,0,IF(капитал!$J$105=0,0,капитал!$M$102/(капитал!$J$105*12)))))</f>
        <v>0</v>
      </c>
      <c r="V384" s="101">
        <f>IF(V$1="",0,IF(AND(V$1=0,$H384&lt;MONTH($J$13)),0,IF(((YEAR(V$8)-1)*12+$H384)-((YEAR($J$13)-1)*12+MONTH($J$13))+1&gt;капитал!$J$105*12,0,IF(капитал!$J$105=0,0,капитал!$M$102/(капитал!$J$105*12)))))</f>
        <v>0</v>
      </c>
      <c r="W384" s="101">
        <f>IF(W$1="",0,IF(AND(W$1=0,$H384&lt;MONTH($J$13)),0,IF(((YEAR(W$8)-1)*12+$H384)-((YEAR($J$13)-1)*12+MONTH($J$13))+1&gt;капитал!$J$105*12,0,IF(капитал!$J$105=0,0,капитал!$M$102/(капитал!$J$105*12)))))</f>
        <v>0</v>
      </c>
      <c r="X384" s="101">
        <f>IF(X$1="",0,IF(AND(X$1=0,$H384&lt;MONTH($J$13)),0,IF(((YEAR(X$8)-1)*12+$H384)-((YEAR($J$13)-1)*12+MONTH($J$13))+1&gt;капитал!$J$105*12,0,IF(капитал!$J$105=0,0,капитал!$M$102/(капитал!$J$105*12)))))</f>
        <v>0</v>
      </c>
      <c r="Y384" s="101">
        <f>IF(Y$1="",0,IF(AND(Y$1=0,$H384&lt;MONTH($J$13)),0,IF(((YEAR(Y$8)-1)*12+$H384)-((YEAR($J$13)-1)*12+MONTH($J$13))+1&gt;капитал!$J$105*12,0,IF(капитал!$J$105=0,0,капитал!$M$102/(капитал!$J$105*12)))))</f>
        <v>0</v>
      </c>
      <c r="Z384" s="101">
        <f>IF(Z$1="",0,IF(AND(Z$1=0,$H384&lt;MONTH($J$13)),0,IF(((YEAR(Z$8)-1)*12+$H384)-((YEAR($J$13)-1)*12+MONTH($J$13))+1&gt;капитал!$J$105*12,0,IF(капитал!$J$105=0,0,капитал!$M$102/(капитал!$J$105*12)))))</f>
        <v>0</v>
      </c>
      <c r="AA384" s="101">
        <f>IF(AA$1="",0,IF(AND(AA$1=0,$H384&lt;MONTH($J$13)),0,IF(((YEAR(AA$8)-1)*12+$H384)-((YEAR($J$13)-1)*12+MONTH($J$13))+1&gt;капитал!$J$105*12,0,IF(капитал!$J$105=0,0,капитал!$M$102/(капитал!$J$105*12)))))</f>
        <v>0</v>
      </c>
      <c r="AB384" s="22"/>
    </row>
    <row r="385" spans="1:28" s="23" customFormat="1" ht="10.199999999999999" x14ac:dyDescent="0.2">
      <c r="A385" s="22"/>
      <c r="B385" s="22"/>
      <c r="C385" s="22"/>
      <c r="D385" s="22"/>
      <c r="E385" s="22" t="str">
        <f>E374</f>
        <v>амортизация кап/затрат</v>
      </c>
      <c r="F385" s="22"/>
      <c r="G385" s="22" t="str">
        <f>IF($E385="","",INDEX(KPI!$G:$G,SUMIFS(KPI!$B:$B,KPI!$E:$E,$E385)))</f>
        <v>тыс.руб.</v>
      </c>
      <c r="H385" s="100">
        <f>структура!$V$22</f>
        <v>11</v>
      </c>
      <c r="I385" s="31"/>
      <c r="J385" s="98" t="str">
        <f>структура!$X$22</f>
        <v>ноя</v>
      </c>
      <c r="K385" s="99"/>
      <c r="L385" s="22"/>
      <c r="M385" s="58"/>
      <c r="N385" s="22"/>
      <c r="O385" s="22"/>
      <c r="P385" s="101">
        <f>IF(P$1="",0,IF(AND(P$1=0,$H385&lt;MONTH($J$13)),0,IF(((YEAR(P$8)-1)*12+$H385)-((YEAR($J$13)-1)*12+MONTH($J$13))+1&gt;капитал!$J$105*12,0,IF(капитал!$J$105=0,0,капитал!$M$102/(капитал!$J$105*12)))))</f>
        <v>0</v>
      </c>
      <c r="Q385" s="101">
        <f>IF(Q$1="",0,IF(AND(Q$1=0,$H385&lt;MONTH($J$13)),0,IF(((YEAR(Q$8)-1)*12+$H385)-((YEAR($J$13)-1)*12+MONTH($J$13))+1&gt;капитал!$J$105*12,0,IF(капитал!$J$105=0,0,капитал!$M$102/(капитал!$J$105*12)))))</f>
        <v>0</v>
      </c>
      <c r="R385" s="101">
        <f>IF(R$1="",0,IF(AND(R$1=0,$H385&lt;MONTH($J$13)),0,IF(((YEAR(R$8)-1)*12+$H385)-((YEAR($J$13)-1)*12+MONTH($J$13))+1&gt;капитал!$J$105*12,0,IF(капитал!$J$105=0,0,капитал!$M$102/(капитал!$J$105*12)))))</f>
        <v>0</v>
      </c>
      <c r="S385" s="101">
        <f>IF(S$1="",0,IF(AND(S$1=0,$H385&lt;MONTH($J$13)),0,IF(((YEAR(S$8)-1)*12+$H385)-((YEAR($J$13)-1)*12+MONTH($J$13))+1&gt;капитал!$J$105*12,0,IF(капитал!$J$105=0,0,капитал!$M$102/(капитал!$J$105*12)))))</f>
        <v>0</v>
      </c>
      <c r="T385" s="101">
        <f>IF(T$1="",0,IF(AND(T$1=0,$H385&lt;MONTH($J$13)),0,IF(((YEAR(T$8)-1)*12+$H385)-((YEAR($J$13)-1)*12+MONTH($J$13))+1&gt;капитал!$J$105*12,0,IF(капитал!$J$105=0,0,капитал!$M$102/(капитал!$J$105*12)))))</f>
        <v>0</v>
      </c>
      <c r="U385" s="101">
        <f>IF(U$1="",0,IF(AND(U$1=0,$H385&lt;MONTH($J$13)),0,IF(((YEAR(U$8)-1)*12+$H385)-((YEAR($J$13)-1)*12+MONTH($J$13))+1&gt;капитал!$J$105*12,0,IF(капитал!$J$105=0,0,капитал!$M$102/(капитал!$J$105*12)))))</f>
        <v>0</v>
      </c>
      <c r="V385" s="101">
        <f>IF(V$1="",0,IF(AND(V$1=0,$H385&lt;MONTH($J$13)),0,IF(((YEAR(V$8)-1)*12+$H385)-((YEAR($J$13)-1)*12+MONTH($J$13))+1&gt;капитал!$J$105*12,0,IF(капитал!$J$105=0,0,капитал!$M$102/(капитал!$J$105*12)))))</f>
        <v>0</v>
      </c>
      <c r="W385" s="101">
        <f>IF(W$1="",0,IF(AND(W$1=0,$H385&lt;MONTH($J$13)),0,IF(((YEAR(W$8)-1)*12+$H385)-((YEAR($J$13)-1)*12+MONTH($J$13))+1&gt;капитал!$J$105*12,0,IF(капитал!$J$105=0,0,капитал!$M$102/(капитал!$J$105*12)))))</f>
        <v>0</v>
      </c>
      <c r="X385" s="101">
        <f>IF(X$1="",0,IF(AND(X$1=0,$H385&lt;MONTH($J$13)),0,IF(((YEAR(X$8)-1)*12+$H385)-((YEAR($J$13)-1)*12+MONTH($J$13))+1&gt;капитал!$J$105*12,0,IF(капитал!$J$105=0,0,капитал!$M$102/(капитал!$J$105*12)))))</f>
        <v>0</v>
      </c>
      <c r="Y385" s="101">
        <f>IF(Y$1="",0,IF(AND(Y$1=0,$H385&lt;MONTH($J$13)),0,IF(((YEAR(Y$8)-1)*12+$H385)-((YEAR($J$13)-1)*12+MONTH($J$13))+1&gt;капитал!$J$105*12,0,IF(капитал!$J$105=0,0,капитал!$M$102/(капитал!$J$105*12)))))</f>
        <v>0</v>
      </c>
      <c r="Z385" s="101">
        <f>IF(Z$1="",0,IF(AND(Z$1=0,$H385&lt;MONTH($J$13)),0,IF(((YEAR(Z$8)-1)*12+$H385)-((YEAR($J$13)-1)*12+MONTH($J$13))+1&gt;капитал!$J$105*12,0,IF(капитал!$J$105=0,0,капитал!$M$102/(капитал!$J$105*12)))))</f>
        <v>0</v>
      </c>
      <c r="AA385" s="101">
        <f>IF(AA$1="",0,IF(AND(AA$1=0,$H385&lt;MONTH($J$13)),0,IF(((YEAR(AA$8)-1)*12+$H385)-((YEAR($J$13)-1)*12+MONTH($J$13))+1&gt;капитал!$J$105*12,0,IF(капитал!$J$105=0,0,капитал!$M$102/(капитал!$J$105*12)))))</f>
        <v>0</v>
      </c>
      <c r="AB385" s="22"/>
    </row>
    <row r="386" spans="1:28" s="23" customFormat="1" ht="10.199999999999999" x14ac:dyDescent="0.2">
      <c r="A386" s="22"/>
      <c r="B386" s="22"/>
      <c r="C386" s="22"/>
      <c r="D386" s="22"/>
      <c r="E386" s="22" t="str">
        <f>E374</f>
        <v>амортизация кап/затрат</v>
      </c>
      <c r="F386" s="22"/>
      <c r="G386" s="22" t="str">
        <f>IF($E386="","",INDEX(KPI!$G:$G,SUMIFS(KPI!$B:$B,KPI!$E:$E,$E386)))</f>
        <v>тыс.руб.</v>
      </c>
      <c r="H386" s="100">
        <f>структура!$V$23</f>
        <v>12</v>
      </c>
      <c r="I386" s="31"/>
      <c r="J386" s="98" t="str">
        <f>структура!$X$23</f>
        <v>дек</v>
      </c>
      <c r="K386" s="99"/>
      <c r="L386" s="22"/>
      <c r="M386" s="58"/>
      <c r="N386" s="22"/>
      <c r="O386" s="22"/>
      <c r="P386" s="101">
        <f>IF(P$1="",0,IF(AND(P$1=0,$H386&lt;MONTH($J$13)),0,IF(((YEAR(P$8)-1)*12+$H386)-((YEAR($J$13)-1)*12+MONTH($J$13))+1&gt;капитал!$J$105*12,0,IF(капитал!$J$105=0,0,капитал!$M$102/(капитал!$J$105*12)))))</f>
        <v>0</v>
      </c>
      <c r="Q386" s="101">
        <f>IF(Q$1="",0,IF(AND(Q$1=0,$H386&lt;MONTH($J$13)),0,IF(((YEAR(Q$8)-1)*12+$H386)-((YEAR($J$13)-1)*12+MONTH($J$13))+1&gt;капитал!$J$105*12,0,IF(капитал!$J$105=0,0,капитал!$M$102/(капитал!$J$105*12)))))</f>
        <v>0</v>
      </c>
      <c r="R386" s="101">
        <f>IF(R$1="",0,IF(AND(R$1=0,$H386&lt;MONTH($J$13)),0,IF(((YEAR(R$8)-1)*12+$H386)-((YEAR($J$13)-1)*12+MONTH($J$13))+1&gt;капитал!$J$105*12,0,IF(капитал!$J$105=0,0,капитал!$M$102/(капитал!$J$105*12)))))</f>
        <v>0</v>
      </c>
      <c r="S386" s="101">
        <f>IF(S$1="",0,IF(AND(S$1=0,$H386&lt;MONTH($J$13)),0,IF(((YEAR(S$8)-1)*12+$H386)-((YEAR($J$13)-1)*12+MONTH($J$13))+1&gt;капитал!$J$105*12,0,IF(капитал!$J$105=0,0,капитал!$M$102/(капитал!$J$105*12)))))</f>
        <v>0</v>
      </c>
      <c r="T386" s="101">
        <f>IF(T$1="",0,IF(AND(T$1=0,$H386&lt;MONTH($J$13)),0,IF(((YEAR(T$8)-1)*12+$H386)-((YEAR($J$13)-1)*12+MONTH($J$13))+1&gt;капитал!$J$105*12,0,IF(капитал!$J$105=0,0,капитал!$M$102/(капитал!$J$105*12)))))</f>
        <v>0</v>
      </c>
      <c r="U386" s="101">
        <f>IF(U$1="",0,IF(AND(U$1=0,$H386&lt;MONTH($J$13)),0,IF(((YEAR(U$8)-1)*12+$H386)-((YEAR($J$13)-1)*12+MONTH($J$13))+1&gt;капитал!$J$105*12,0,IF(капитал!$J$105=0,0,капитал!$M$102/(капитал!$J$105*12)))))</f>
        <v>0</v>
      </c>
      <c r="V386" s="101">
        <f>IF(V$1="",0,IF(AND(V$1=0,$H386&lt;MONTH($J$13)),0,IF(((YEAR(V$8)-1)*12+$H386)-((YEAR($J$13)-1)*12+MONTH($J$13))+1&gt;капитал!$J$105*12,0,IF(капитал!$J$105=0,0,капитал!$M$102/(капитал!$J$105*12)))))</f>
        <v>0</v>
      </c>
      <c r="W386" s="101">
        <f>IF(W$1="",0,IF(AND(W$1=0,$H386&lt;MONTH($J$13)),0,IF(((YEAR(W$8)-1)*12+$H386)-((YEAR($J$13)-1)*12+MONTH($J$13))+1&gt;капитал!$J$105*12,0,IF(капитал!$J$105=0,0,капитал!$M$102/(капитал!$J$105*12)))))</f>
        <v>0</v>
      </c>
      <c r="X386" s="101">
        <f>IF(X$1="",0,IF(AND(X$1=0,$H386&lt;MONTH($J$13)),0,IF(((YEAR(X$8)-1)*12+$H386)-((YEAR($J$13)-1)*12+MONTH($J$13))+1&gt;капитал!$J$105*12,0,IF(капитал!$J$105=0,0,капитал!$M$102/(капитал!$J$105*12)))))</f>
        <v>0</v>
      </c>
      <c r="Y386" s="101">
        <f>IF(Y$1="",0,IF(AND(Y$1=0,$H386&lt;MONTH($J$13)),0,IF(((YEAR(Y$8)-1)*12+$H386)-((YEAR($J$13)-1)*12+MONTH($J$13))+1&gt;капитал!$J$105*12,0,IF(капитал!$J$105=0,0,капитал!$M$102/(капитал!$J$105*12)))))</f>
        <v>0</v>
      </c>
      <c r="Z386" s="101">
        <f>IF(Z$1="",0,IF(AND(Z$1=0,$H386&lt;MONTH($J$13)),0,IF(((YEAR(Z$8)-1)*12+$H386)-((YEAR($J$13)-1)*12+MONTH($J$13))+1&gt;капитал!$J$105*12,0,IF(капитал!$J$105=0,0,капитал!$M$102/(капитал!$J$105*12)))))</f>
        <v>0</v>
      </c>
      <c r="AA386" s="101">
        <f>IF(AA$1="",0,IF(AND(AA$1=0,$H386&lt;MONTH($J$13)),0,IF(((YEAR(AA$8)-1)*12+$H386)-((YEAR($J$13)-1)*12+MONTH($J$13))+1&gt;капитал!$J$105*12,0,IF(капитал!$J$105=0,0,капитал!$M$102/(капитал!$J$105*12)))))</f>
        <v>0</v>
      </c>
      <c r="AB386" s="22"/>
    </row>
    <row r="387" spans="1:28" ht="3.9" customHeight="1" x14ac:dyDescent="0.25">
      <c r="A387" s="2"/>
      <c r="B387" s="2"/>
      <c r="C387" s="2"/>
      <c r="D387" s="143"/>
      <c r="E387" s="143"/>
      <c r="F387" s="2"/>
      <c r="G387" s="143"/>
      <c r="H387" s="2"/>
      <c r="I387" s="28"/>
      <c r="J387" s="143"/>
      <c r="K387" s="28"/>
      <c r="L387" s="2"/>
      <c r="M387" s="52"/>
      <c r="N387" s="2"/>
      <c r="O387" s="2"/>
      <c r="P387" s="36"/>
      <c r="Q387" s="36"/>
      <c r="R387" s="36"/>
      <c r="S387" s="36"/>
      <c r="T387" s="36"/>
      <c r="U387" s="36"/>
      <c r="V387" s="36"/>
      <c r="W387" s="36"/>
      <c r="X387" s="36"/>
      <c r="Y387" s="36"/>
      <c r="Z387" s="36"/>
      <c r="AA387" s="36"/>
      <c r="AB387" s="2"/>
    </row>
    <row r="388" spans="1:28" ht="8.1" customHeight="1" x14ac:dyDescent="0.25">
      <c r="A388" s="2"/>
      <c r="B388" s="2"/>
      <c r="C388" s="2"/>
      <c r="D388" s="2"/>
      <c r="E388" s="2"/>
      <c r="F388" s="2"/>
      <c r="G388" s="2"/>
      <c r="H388" s="2"/>
      <c r="I388" s="28"/>
      <c r="J388" s="2"/>
      <c r="K388" s="28"/>
      <c r="L388" s="2"/>
      <c r="M388" s="52"/>
      <c r="N388" s="2"/>
      <c r="O388" s="2"/>
      <c r="P388" s="36"/>
      <c r="Q388" s="36"/>
      <c r="R388" s="36"/>
      <c r="S388" s="36"/>
      <c r="T388" s="36"/>
      <c r="U388" s="36"/>
      <c r="V388" s="36"/>
      <c r="W388" s="36"/>
      <c r="X388" s="36"/>
      <c r="Y388" s="36"/>
      <c r="Z388" s="36"/>
      <c r="AA388" s="36"/>
      <c r="AB388" s="2"/>
    </row>
    <row r="389" spans="1:28" s="5" customFormat="1" x14ac:dyDescent="0.25">
      <c r="A389" s="3"/>
      <c r="B389" s="3"/>
      <c r="C389" s="3"/>
      <c r="D389" s="148"/>
      <c r="E389" s="3" t="str">
        <f>KPI!$E$85</f>
        <v>амортизация прокатного инвентаря</v>
      </c>
      <c r="F389" s="3"/>
      <c r="G389" s="3" t="str">
        <f>IF($E389="","",INDEX(KPI!$G:$G,SUMIFS(KPI!$B:$B,KPI!$E:$E,$E389)))</f>
        <v>тыс.руб.</v>
      </c>
      <c r="H389" s="103"/>
      <c r="I389" s="28"/>
      <c r="J389" s="44"/>
      <c r="K389" s="28"/>
      <c r="L389" s="3"/>
      <c r="M389" s="55">
        <f>SUM($O389:$AB389)</f>
        <v>0</v>
      </c>
      <c r="N389" s="3"/>
      <c r="O389" s="3"/>
      <c r="P389" s="46">
        <f>IF(P$1="",0,IF(P$1=0,SUMIFS(P390:P401,H390:H401,"&gt;="&amp;MONTH($J$13)),SUM(P390:P401)))</f>
        <v>0</v>
      </c>
      <c r="Q389" s="46">
        <f t="shared" ref="Q389" si="92">IF(Q$1="",0,SUM(Q390:Q401))</f>
        <v>0</v>
      </c>
      <c r="R389" s="46">
        <f t="shared" ref="R389:AA389" si="93">IF(R$1="",0,SUM(R390:R401))</f>
        <v>0</v>
      </c>
      <c r="S389" s="46">
        <f t="shared" si="93"/>
        <v>0</v>
      </c>
      <c r="T389" s="46">
        <f t="shared" si="93"/>
        <v>0</v>
      </c>
      <c r="U389" s="46">
        <f t="shared" si="93"/>
        <v>0</v>
      </c>
      <c r="V389" s="46">
        <f t="shared" si="93"/>
        <v>0</v>
      </c>
      <c r="W389" s="46">
        <f t="shared" si="93"/>
        <v>0</v>
      </c>
      <c r="X389" s="46">
        <f t="shared" si="93"/>
        <v>0</v>
      </c>
      <c r="Y389" s="46">
        <f t="shared" si="93"/>
        <v>0</v>
      </c>
      <c r="Z389" s="46">
        <f t="shared" si="93"/>
        <v>0</v>
      </c>
      <c r="AA389" s="46">
        <f t="shared" si="93"/>
        <v>0</v>
      </c>
      <c r="AB389" s="3"/>
    </row>
    <row r="390" spans="1:28" s="23" customFormat="1" ht="10.199999999999999" x14ac:dyDescent="0.2">
      <c r="A390" s="22"/>
      <c r="B390" s="22"/>
      <c r="C390" s="22"/>
      <c r="D390" s="22"/>
      <c r="E390" s="22" t="str">
        <f>E389</f>
        <v>амортизация прокатного инвентаря</v>
      </c>
      <c r="F390" s="22"/>
      <c r="G390" s="22" t="str">
        <f>IF($E390="","",INDEX(KPI!$G:$G,SUMIFS(KPI!$B:$B,KPI!$E:$E,$E390)))</f>
        <v>тыс.руб.</v>
      </c>
      <c r="H390" s="100">
        <f>структура!$V$12</f>
        <v>1</v>
      </c>
      <c r="I390" s="31"/>
      <c r="J390" s="98" t="str">
        <f>структура!$X$12</f>
        <v>янв</v>
      </c>
      <c r="K390" s="99"/>
      <c r="L390" s="22"/>
      <c r="M390" s="58"/>
      <c r="N390" s="22"/>
      <c r="O390" s="22"/>
      <c r="P390" s="101">
        <f>IF(P$1="",0,IF(AND(P$1=0,$H390&lt;MONTH($J$13)),0,IF(((YEAR(P$8)-1)*12+$H390)-((YEAR($J$13)-1)*12+MONTH($J$13))+1&gt;капитал!$J$130*12,0,IF(капитал!$J$130=0,0,капитал!$M$109/(капитал!$J$130*12)))))</f>
        <v>0</v>
      </c>
      <c r="Q390" s="101">
        <f>IF(Q$1="",0,IF(AND(Q$1=0,$H390&lt;MONTH($J$13)),0,IF(((YEAR(Q$8)-1)*12+$H390)-((YEAR($J$13)-1)*12+MONTH($J$13))+1&gt;капитал!$J$130*12,0,IF(капитал!$J$130=0,0,капитал!$M$109/(капитал!$J$130*12)))))</f>
        <v>0</v>
      </c>
      <c r="R390" s="101">
        <f>IF(R$1="",0,IF(AND(R$1=0,$H390&lt;MONTH($J$13)),0,IF(((YEAR(R$8)-1)*12+$H390)-((YEAR($J$13)-1)*12+MONTH($J$13))+1&gt;капитал!$J$130*12,0,IF(капитал!$J$130=0,0,капитал!$M$109/(капитал!$J$130*12)))))</f>
        <v>0</v>
      </c>
      <c r="S390" s="101">
        <f>IF(S$1="",0,IF(AND(S$1=0,$H390&lt;MONTH($J$13)),0,IF(((YEAR(S$8)-1)*12+$H390)-((YEAR($J$13)-1)*12+MONTH($J$13))+1&gt;капитал!$J$130*12,0,IF(капитал!$J$130=0,0,капитал!$M$109/(капитал!$J$130*12)))))</f>
        <v>0</v>
      </c>
      <c r="T390" s="101">
        <f>IF(T$1="",0,IF(AND(T$1=0,$H390&lt;MONTH($J$13)),0,IF(((YEAR(T$8)-1)*12+$H390)-((YEAR($J$13)-1)*12+MONTH($J$13))+1&gt;капитал!$J$130*12,0,IF(капитал!$J$130=0,0,капитал!$M$109/(капитал!$J$130*12)))))</f>
        <v>0</v>
      </c>
      <c r="U390" s="101">
        <f>IF(U$1="",0,IF(AND(U$1=0,$H390&lt;MONTH($J$13)),0,IF(((YEAR(U$8)-1)*12+$H390)-((YEAR($J$13)-1)*12+MONTH($J$13))+1&gt;капитал!$J$130*12,0,IF(капитал!$J$130=0,0,капитал!$M$109/(капитал!$J$130*12)))))</f>
        <v>0</v>
      </c>
      <c r="V390" s="101">
        <f>IF(V$1="",0,IF(AND(V$1=0,$H390&lt;MONTH($J$13)),0,IF(((YEAR(V$8)-1)*12+$H390)-((YEAR($J$13)-1)*12+MONTH($J$13))+1&gt;капитал!$J$130*12,0,IF(капитал!$J$130=0,0,капитал!$M$109/(капитал!$J$130*12)))))</f>
        <v>0</v>
      </c>
      <c r="W390" s="101">
        <f>IF(W$1="",0,IF(AND(W$1=0,$H390&lt;MONTH($J$13)),0,IF(((YEAR(W$8)-1)*12+$H390)-((YEAR($J$13)-1)*12+MONTH($J$13))+1&gt;капитал!$J$130*12,0,IF(капитал!$J$130=0,0,капитал!$M$109/(капитал!$J$130*12)))))</f>
        <v>0</v>
      </c>
      <c r="X390" s="101">
        <f>IF(X$1="",0,IF(AND(X$1=0,$H390&lt;MONTH($J$13)),0,IF(((YEAR(X$8)-1)*12+$H390)-((YEAR($J$13)-1)*12+MONTH($J$13))+1&gt;капитал!$J$130*12,0,IF(капитал!$J$130=0,0,капитал!$M$109/(капитал!$J$130*12)))))</f>
        <v>0</v>
      </c>
      <c r="Y390" s="101">
        <f>IF(Y$1="",0,IF(AND(Y$1=0,$H390&lt;MONTH($J$13)),0,IF(((YEAR(Y$8)-1)*12+$H390)-((YEAR($J$13)-1)*12+MONTH($J$13))+1&gt;капитал!$J$130*12,0,IF(капитал!$J$130=0,0,капитал!$M$109/(капитал!$J$130*12)))))</f>
        <v>0</v>
      </c>
      <c r="Z390" s="101">
        <f>IF(Z$1="",0,IF(AND(Z$1=0,$H390&lt;MONTH($J$13)),0,IF(((YEAR(Z$8)-1)*12+$H390)-((YEAR($J$13)-1)*12+MONTH($J$13))+1&gt;капитал!$J$130*12,0,IF(капитал!$J$130=0,0,капитал!$M$109/(капитал!$J$130*12)))))</f>
        <v>0</v>
      </c>
      <c r="AA390" s="101">
        <f>IF(AA$1="",0,IF(AND(AA$1=0,$H390&lt;MONTH($J$13)),0,IF(((YEAR(AA$8)-1)*12+$H390)-((YEAR($J$13)-1)*12+MONTH($J$13))+1&gt;капитал!$J$130*12,0,IF(капитал!$J$130=0,0,капитал!$M$109/(капитал!$J$130*12)))))</f>
        <v>0</v>
      </c>
      <c r="AB390" s="22"/>
    </row>
    <row r="391" spans="1:28" s="23" customFormat="1" ht="10.199999999999999" x14ac:dyDescent="0.2">
      <c r="A391" s="22"/>
      <c r="B391" s="22"/>
      <c r="C391" s="22"/>
      <c r="D391" s="22"/>
      <c r="E391" s="22" t="str">
        <f>E389</f>
        <v>амортизация прокатного инвентаря</v>
      </c>
      <c r="F391" s="22"/>
      <c r="G391" s="22" t="str">
        <f>IF($E391="","",INDEX(KPI!$G:$G,SUMIFS(KPI!$B:$B,KPI!$E:$E,$E391)))</f>
        <v>тыс.руб.</v>
      </c>
      <c r="H391" s="100">
        <f>структура!$V$13</f>
        <v>2</v>
      </c>
      <c r="I391" s="31"/>
      <c r="J391" s="98" t="str">
        <f>структура!$X$13</f>
        <v>фев</v>
      </c>
      <c r="K391" s="99"/>
      <c r="L391" s="22"/>
      <c r="M391" s="58"/>
      <c r="N391" s="22"/>
      <c r="O391" s="22"/>
      <c r="P391" s="101">
        <f>IF(P$1="",0,IF(AND(P$1=0,$H391&lt;MONTH($J$13)),0,IF(((YEAR(P$8)-1)*12+$H391)-((YEAR($J$13)-1)*12+MONTH($J$13))+1&gt;капитал!$J$130*12,0,IF(капитал!$J$130=0,0,капитал!$M$109/(капитал!$J$130*12)))))</f>
        <v>0</v>
      </c>
      <c r="Q391" s="101">
        <f>IF(Q$1="",0,IF(AND(Q$1=0,$H391&lt;MONTH($J$13)),0,IF(((YEAR(Q$8)-1)*12+$H391)-((YEAR($J$13)-1)*12+MONTH($J$13))+1&gt;капитал!$J$130*12,0,IF(капитал!$J$130=0,0,капитал!$M$109/(капитал!$J$130*12)))))</f>
        <v>0</v>
      </c>
      <c r="R391" s="101">
        <f>IF(R$1="",0,IF(AND(R$1=0,$H391&lt;MONTH($J$13)),0,IF(((YEAR(R$8)-1)*12+$H391)-((YEAR($J$13)-1)*12+MONTH($J$13))+1&gt;капитал!$J$130*12,0,IF(капитал!$J$130=0,0,капитал!$M$109/(капитал!$J$130*12)))))</f>
        <v>0</v>
      </c>
      <c r="S391" s="101">
        <f>IF(S$1="",0,IF(AND(S$1=0,$H391&lt;MONTH($J$13)),0,IF(((YEAR(S$8)-1)*12+$H391)-((YEAR($J$13)-1)*12+MONTH($J$13))+1&gt;капитал!$J$130*12,0,IF(капитал!$J$130=0,0,капитал!$M$109/(капитал!$J$130*12)))))</f>
        <v>0</v>
      </c>
      <c r="T391" s="101">
        <f>IF(T$1="",0,IF(AND(T$1=0,$H391&lt;MONTH($J$13)),0,IF(((YEAR(T$8)-1)*12+$H391)-((YEAR($J$13)-1)*12+MONTH($J$13))+1&gt;капитал!$J$130*12,0,IF(капитал!$J$130=0,0,капитал!$M$109/(капитал!$J$130*12)))))</f>
        <v>0</v>
      </c>
      <c r="U391" s="101">
        <f>IF(U$1="",0,IF(AND(U$1=0,$H391&lt;MONTH($J$13)),0,IF(((YEAR(U$8)-1)*12+$H391)-((YEAR($J$13)-1)*12+MONTH($J$13))+1&gt;капитал!$J$130*12,0,IF(капитал!$J$130=0,0,капитал!$M$109/(капитал!$J$130*12)))))</f>
        <v>0</v>
      </c>
      <c r="V391" s="101">
        <f>IF(V$1="",0,IF(AND(V$1=0,$H391&lt;MONTH($J$13)),0,IF(((YEAR(V$8)-1)*12+$H391)-((YEAR($J$13)-1)*12+MONTH($J$13))+1&gt;капитал!$J$130*12,0,IF(капитал!$J$130=0,0,капитал!$M$109/(капитал!$J$130*12)))))</f>
        <v>0</v>
      </c>
      <c r="W391" s="101">
        <f>IF(W$1="",0,IF(AND(W$1=0,$H391&lt;MONTH($J$13)),0,IF(((YEAR(W$8)-1)*12+$H391)-((YEAR($J$13)-1)*12+MONTH($J$13))+1&gt;капитал!$J$130*12,0,IF(капитал!$J$130=0,0,капитал!$M$109/(капитал!$J$130*12)))))</f>
        <v>0</v>
      </c>
      <c r="X391" s="101">
        <f>IF(X$1="",0,IF(AND(X$1=0,$H391&lt;MONTH($J$13)),0,IF(((YEAR(X$8)-1)*12+$H391)-((YEAR($J$13)-1)*12+MONTH($J$13))+1&gt;капитал!$J$130*12,0,IF(капитал!$J$130=0,0,капитал!$M$109/(капитал!$J$130*12)))))</f>
        <v>0</v>
      </c>
      <c r="Y391" s="101">
        <f>IF(Y$1="",0,IF(AND(Y$1=0,$H391&lt;MONTH($J$13)),0,IF(((YEAR(Y$8)-1)*12+$H391)-((YEAR($J$13)-1)*12+MONTH($J$13))+1&gt;капитал!$J$130*12,0,IF(капитал!$J$130=0,0,капитал!$M$109/(капитал!$J$130*12)))))</f>
        <v>0</v>
      </c>
      <c r="Z391" s="101">
        <f>IF(Z$1="",0,IF(AND(Z$1=0,$H391&lt;MONTH($J$13)),0,IF(((YEAR(Z$8)-1)*12+$H391)-((YEAR($J$13)-1)*12+MONTH($J$13))+1&gt;капитал!$J$130*12,0,IF(капитал!$J$130=0,0,капитал!$M$109/(капитал!$J$130*12)))))</f>
        <v>0</v>
      </c>
      <c r="AA391" s="101">
        <f>IF(AA$1="",0,IF(AND(AA$1=0,$H391&lt;MONTH($J$13)),0,IF(((YEAR(AA$8)-1)*12+$H391)-((YEAR($J$13)-1)*12+MONTH($J$13))+1&gt;капитал!$J$130*12,0,IF(капитал!$J$130=0,0,капитал!$M$109/(капитал!$J$130*12)))))</f>
        <v>0</v>
      </c>
      <c r="AB391" s="22"/>
    </row>
    <row r="392" spans="1:28" s="23" customFormat="1" ht="10.199999999999999" x14ac:dyDescent="0.2">
      <c r="A392" s="22"/>
      <c r="B392" s="22"/>
      <c r="C392" s="22"/>
      <c r="D392" s="22"/>
      <c r="E392" s="22" t="str">
        <f>E389</f>
        <v>амортизация прокатного инвентаря</v>
      </c>
      <c r="F392" s="22"/>
      <c r="G392" s="22" t="str">
        <f>IF($E392="","",INDEX(KPI!$G:$G,SUMIFS(KPI!$B:$B,KPI!$E:$E,$E392)))</f>
        <v>тыс.руб.</v>
      </c>
      <c r="H392" s="100">
        <f>структура!$V$14</f>
        <v>3</v>
      </c>
      <c r="I392" s="31"/>
      <c r="J392" s="98" t="str">
        <f>структура!$X$14</f>
        <v>мар</v>
      </c>
      <c r="K392" s="99"/>
      <c r="L392" s="22"/>
      <c r="M392" s="58"/>
      <c r="N392" s="22"/>
      <c r="O392" s="22"/>
      <c r="P392" s="101">
        <f>IF(P$1="",0,IF(AND(P$1=0,$H392&lt;MONTH($J$13)),0,IF(((YEAR(P$8)-1)*12+$H392)-((YEAR($J$13)-1)*12+MONTH($J$13))+1&gt;капитал!$J$130*12,0,IF(капитал!$J$130=0,0,капитал!$M$109/(капитал!$J$130*12)))))</f>
        <v>0</v>
      </c>
      <c r="Q392" s="101">
        <f>IF(Q$1="",0,IF(AND(Q$1=0,$H392&lt;MONTH($J$13)),0,IF(((YEAR(Q$8)-1)*12+$H392)-((YEAR($J$13)-1)*12+MONTH($J$13))+1&gt;капитал!$J$130*12,0,IF(капитал!$J$130=0,0,капитал!$M$109/(капитал!$J$130*12)))))</f>
        <v>0</v>
      </c>
      <c r="R392" s="101">
        <f>IF(R$1="",0,IF(AND(R$1=0,$H392&lt;MONTH($J$13)),0,IF(((YEAR(R$8)-1)*12+$H392)-((YEAR($J$13)-1)*12+MONTH($J$13))+1&gt;капитал!$J$130*12,0,IF(капитал!$J$130=0,0,капитал!$M$109/(капитал!$J$130*12)))))</f>
        <v>0</v>
      </c>
      <c r="S392" s="101">
        <f>IF(S$1="",0,IF(AND(S$1=0,$H392&lt;MONTH($J$13)),0,IF(((YEAR(S$8)-1)*12+$H392)-((YEAR($J$13)-1)*12+MONTH($J$13))+1&gt;капитал!$J$130*12,0,IF(капитал!$J$130=0,0,капитал!$M$109/(капитал!$J$130*12)))))</f>
        <v>0</v>
      </c>
      <c r="T392" s="101">
        <f>IF(T$1="",0,IF(AND(T$1=0,$H392&lt;MONTH($J$13)),0,IF(((YEAR(T$8)-1)*12+$H392)-((YEAR($J$13)-1)*12+MONTH($J$13))+1&gt;капитал!$J$130*12,0,IF(капитал!$J$130=0,0,капитал!$M$109/(капитал!$J$130*12)))))</f>
        <v>0</v>
      </c>
      <c r="U392" s="101">
        <f>IF(U$1="",0,IF(AND(U$1=0,$H392&lt;MONTH($J$13)),0,IF(((YEAR(U$8)-1)*12+$H392)-((YEAR($J$13)-1)*12+MONTH($J$13))+1&gt;капитал!$J$130*12,0,IF(капитал!$J$130=0,0,капитал!$M$109/(капитал!$J$130*12)))))</f>
        <v>0</v>
      </c>
      <c r="V392" s="101">
        <f>IF(V$1="",0,IF(AND(V$1=0,$H392&lt;MONTH($J$13)),0,IF(((YEAR(V$8)-1)*12+$H392)-((YEAR($J$13)-1)*12+MONTH($J$13))+1&gt;капитал!$J$130*12,0,IF(капитал!$J$130=0,0,капитал!$M$109/(капитал!$J$130*12)))))</f>
        <v>0</v>
      </c>
      <c r="W392" s="101">
        <f>IF(W$1="",0,IF(AND(W$1=0,$H392&lt;MONTH($J$13)),0,IF(((YEAR(W$8)-1)*12+$H392)-((YEAR($J$13)-1)*12+MONTH($J$13))+1&gt;капитал!$J$130*12,0,IF(капитал!$J$130=0,0,капитал!$M$109/(капитал!$J$130*12)))))</f>
        <v>0</v>
      </c>
      <c r="X392" s="101">
        <f>IF(X$1="",0,IF(AND(X$1=0,$H392&lt;MONTH($J$13)),0,IF(((YEAR(X$8)-1)*12+$H392)-((YEAR($J$13)-1)*12+MONTH($J$13))+1&gt;капитал!$J$130*12,0,IF(капитал!$J$130=0,0,капитал!$M$109/(капитал!$J$130*12)))))</f>
        <v>0</v>
      </c>
      <c r="Y392" s="101">
        <f>IF(Y$1="",0,IF(AND(Y$1=0,$H392&lt;MONTH($J$13)),0,IF(((YEAR(Y$8)-1)*12+$H392)-((YEAR($J$13)-1)*12+MONTH($J$13))+1&gt;капитал!$J$130*12,0,IF(капитал!$J$130=0,0,капитал!$M$109/(капитал!$J$130*12)))))</f>
        <v>0</v>
      </c>
      <c r="Z392" s="101">
        <f>IF(Z$1="",0,IF(AND(Z$1=0,$H392&lt;MONTH($J$13)),0,IF(((YEAR(Z$8)-1)*12+$H392)-((YEAR($J$13)-1)*12+MONTH($J$13))+1&gt;капитал!$J$130*12,0,IF(капитал!$J$130=0,0,капитал!$M$109/(капитал!$J$130*12)))))</f>
        <v>0</v>
      </c>
      <c r="AA392" s="101">
        <f>IF(AA$1="",0,IF(AND(AA$1=0,$H392&lt;MONTH($J$13)),0,IF(((YEAR(AA$8)-1)*12+$H392)-((YEAR($J$13)-1)*12+MONTH($J$13))+1&gt;капитал!$J$130*12,0,IF(капитал!$J$130=0,0,капитал!$M$109/(капитал!$J$130*12)))))</f>
        <v>0</v>
      </c>
      <c r="AB392" s="22"/>
    </row>
    <row r="393" spans="1:28" s="23" customFormat="1" ht="10.199999999999999" x14ac:dyDescent="0.2">
      <c r="A393" s="22"/>
      <c r="B393" s="22"/>
      <c r="C393" s="22"/>
      <c r="D393" s="22"/>
      <c r="E393" s="22" t="str">
        <f>E389</f>
        <v>амортизация прокатного инвентаря</v>
      </c>
      <c r="F393" s="22"/>
      <c r="G393" s="22" t="str">
        <f>IF($E393="","",INDEX(KPI!$G:$G,SUMIFS(KPI!$B:$B,KPI!$E:$E,$E393)))</f>
        <v>тыс.руб.</v>
      </c>
      <c r="H393" s="100">
        <f>структура!$V$15</f>
        <v>4</v>
      </c>
      <c r="I393" s="31"/>
      <c r="J393" s="98" t="str">
        <f>структура!$X$15</f>
        <v>апр</v>
      </c>
      <c r="K393" s="99"/>
      <c r="L393" s="22"/>
      <c r="M393" s="58"/>
      <c r="N393" s="22"/>
      <c r="O393" s="22"/>
      <c r="P393" s="101">
        <f>IF(P$1="",0,IF(AND(P$1=0,$H393&lt;MONTH($J$13)),0,IF(((YEAR(P$8)-1)*12+$H393)-((YEAR($J$13)-1)*12+MONTH($J$13))+1&gt;капитал!$J$130*12,0,IF(капитал!$J$130=0,0,капитал!$M$109/(капитал!$J$130*12)))))</f>
        <v>0</v>
      </c>
      <c r="Q393" s="101">
        <f>IF(Q$1="",0,IF(AND(Q$1=0,$H393&lt;MONTH($J$13)),0,IF(((YEAR(Q$8)-1)*12+$H393)-((YEAR($J$13)-1)*12+MONTH($J$13))+1&gt;капитал!$J$130*12,0,IF(капитал!$J$130=0,0,капитал!$M$109/(капитал!$J$130*12)))))</f>
        <v>0</v>
      </c>
      <c r="R393" s="101">
        <f>IF(R$1="",0,IF(AND(R$1=0,$H393&lt;MONTH($J$13)),0,IF(((YEAR(R$8)-1)*12+$H393)-((YEAR($J$13)-1)*12+MONTH($J$13))+1&gt;капитал!$J$130*12,0,IF(капитал!$J$130=0,0,капитал!$M$109/(капитал!$J$130*12)))))</f>
        <v>0</v>
      </c>
      <c r="S393" s="101">
        <f>IF(S$1="",0,IF(AND(S$1=0,$H393&lt;MONTH($J$13)),0,IF(((YEAR(S$8)-1)*12+$H393)-((YEAR($J$13)-1)*12+MONTH($J$13))+1&gt;капитал!$J$130*12,0,IF(капитал!$J$130=0,0,капитал!$M$109/(капитал!$J$130*12)))))</f>
        <v>0</v>
      </c>
      <c r="T393" s="101">
        <f>IF(T$1="",0,IF(AND(T$1=0,$H393&lt;MONTH($J$13)),0,IF(((YEAR(T$8)-1)*12+$H393)-((YEAR($J$13)-1)*12+MONTH($J$13))+1&gt;капитал!$J$130*12,0,IF(капитал!$J$130=0,0,капитал!$M$109/(капитал!$J$130*12)))))</f>
        <v>0</v>
      </c>
      <c r="U393" s="101">
        <f>IF(U$1="",0,IF(AND(U$1=0,$H393&lt;MONTH($J$13)),0,IF(((YEAR(U$8)-1)*12+$H393)-((YEAR($J$13)-1)*12+MONTH($J$13))+1&gt;капитал!$J$130*12,0,IF(капитал!$J$130=0,0,капитал!$M$109/(капитал!$J$130*12)))))</f>
        <v>0</v>
      </c>
      <c r="V393" s="101">
        <f>IF(V$1="",0,IF(AND(V$1=0,$H393&lt;MONTH($J$13)),0,IF(((YEAR(V$8)-1)*12+$H393)-((YEAR($J$13)-1)*12+MONTH($J$13))+1&gt;капитал!$J$130*12,0,IF(капитал!$J$130=0,0,капитал!$M$109/(капитал!$J$130*12)))))</f>
        <v>0</v>
      </c>
      <c r="W393" s="101">
        <f>IF(W$1="",0,IF(AND(W$1=0,$H393&lt;MONTH($J$13)),0,IF(((YEAR(W$8)-1)*12+$H393)-((YEAR($J$13)-1)*12+MONTH($J$13))+1&gt;капитал!$J$130*12,0,IF(капитал!$J$130=0,0,капитал!$M$109/(капитал!$J$130*12)))))</f>
        <v>0</v>
      </c>
      <c r="X393" s="101">
        <f>IF(X$1="",0,IF(AND(X$1=0,$H393&lt;MONTH($J$13)),0,IF(((YEAR(X$8)-1)*12+$H393)-((YEAR($J$13)-1)*12+MONTH($J$13))+1&gt;капитал!$J$130*12,0,IF(капитал!$J$130=0,0,капитал!$M$109/(капитал!$J$130*12)))))</f>
        <v>0</v>
      </c>
      <c r="Y393" s="101">
        <f>IF(Y$1="",0,IF(AND(Y$1=0,$H393&lt;MONTH($J$13)),0,IF(((YEAR(Y$8)-1)*12+$H393)-((YEAR($J$13)-1)*12+MONTH($J$13))+1&gt;капитал!$J$130*12,0,IF(капитал!$J$130=0,0,капитал!$M$109/(капитал!$J$130*12)))))</f>
        <v>0</v>
      </c>
      <c r="Z393" s="101">
        <f>IF(Z$1="",0,IF(AND(Z$1=0,$H393&lt;MONTH($J$13)),0,IF(((YEAR(Z$8)-1)*12+$H393)-((YEAR($J$13)-1)*12+MONTH($J$13))+1&gt;капитал!$J$130*12,0,IF(капитал!$J$130=0,0,капитал!$M$109/(капитал!$J$130*12)))))</f>
        <v>0</v>
      </c>
      <c r="AA393" s="101">
        <f>IF(AA$1="",0,IF(AND(AA$1=0,$H393&lt;MONTH($J$13)),0,IF(((YEAR(AA$8)-1)*12+$H393)-((YEAR($J$13)-1)*12+MONTH($J$13))+1&gt;капитал!$J$130*12,0,IF(капитал!$J$130=0,0,капитал!$M$109/(капитал!$J$130*12)))))</f>
        <v>0</v>
      </c>
      <c r="AB393" s="22"/>
    </row>
    <row r="394" spans="1:28" s="23" customFormat="1" ht="10.199999999999999" x14ac:dyDescent="0.2">
      <c r="A394" s="22"/>
      <c r="B394" s="22"/>
      <c r="C394" s="22"/>
      <c r="D394" s="22"/>
      <c r="E394" s="22" t="str">
        <f>E389</f>
        <v>амортизация прокатного инвентаря</v>
      </c>
      <c r="F394" s="22"/>
      <c r="G394" s="22" t="str">
        <f>IF($E394="","",INDEX(KPI!$G:$G,SUMIFS(KPI!$B:$B,KPI!$E:$E,$E394)))</f>
        <v>тыс.руб.</v>
      </c>
      <c r="H394" s="100">
        <f>структура!$V$16</f>
        <v>5</v>
      </c>
      <c r="I394" s="31"/>
      <c r="J394" s="98" t="str">
        <f>структура!$X$16</f>
        <v>май</v>
      </c>
      <c r="K394" s="99"/>
      <c r="L394" s="22"/>
      <c r="M394" s="58"/>
      <c r="N394" s="22"/>
      <c r="O394" s="22"/>
      <c r="P394" s="101">
        <f>IF(P$1="",0,IF(AND(P$1=0,$H394&lt;MONTH($J$13)),0,IF(((YEAR(P$8)-1)*12+$H394)-((YEAR($J$13)-1)*12+MONTH($J$13))+1&gt;капитал!$J$130*12,0,IF(капитал!$J$130=0,0,капитал!$M$109/(капитал!$J$130*12)))))</f>
        <v>0</v>
      </c>
      <c r="Q394" s="101">
        <f>IF(Q$1="",0,IF(AND(Q$1=0,$H394&lt;MONTH($J$13)),0,IF(((YEAR(Q$8)-1)*12+$H394)-((YEAR($J$13)-1)*12+MONTH($J$13))+1&gt;капитал!$J$130*12,0,IF(капитал!$J$130=0,0,капитал!$M$109/(капитал!$J$130*12)))))</f>
        <v>0</v>
      </c>
      <c r="R394" s="101">
        <f>IF(R$1="",0,IF(AND(R$1=0,$H394&lt;MONTH($J$13)),0,IF(((YEAR(R$8)-1)*12+$H394)-((YEAR($J$13)-1)*12+MONTH($J$13))+1&gt;капитал!$J$130*12,0,IF(капитал!$J$130=0,0,капитал!$M$109/(капитал!$J$130*12)))))</f>
        <v>0</v>
      </c>
      <c r="S394" s="101">
        <f>IF(S$1="",0,IF(AND(S$1=0,$H394&lt;MONTH($J$13)),0,IF(((YEAR(S$8)-1)*12+$H394)-((YEAR($J$13)-1)*12+MONTH($J$13))+1&gt;капитал!$J$130*12,0,IF(капитал!$J$130=0,0,капитал!$M$109/(капитал!$J$130*12)))))</f>
        <v>0</v>
      </c>
      <c r="T394" s="101">
        <f>IF(T$1="",0,IF(AND(T$1=0,$H394&lt;MONTH($J$13)),0,IF(((YEAR(T$8)-1)*12+$H394)-((YEAR($J$13)-1)*12+MONTH($J$13))+1&gt;капитал!$J$130*12,0,IF(капитал!$J$130=0,0,капитал!$M$109/(капитал!$J$130*12)))))</f>
        <v>0</v>
      </c>
      <c r="U394" s="101">
        <f>IF(U$1="",0,IF(AND(U$1=0,$H394&lt;MONTH($J$13)),0,IF(((YEAR(U$8)-1)*12+$H394)-((YEAR($J$13)-1)*12+MONTH($J$13))+1&gt;капитал!$J$130*12,0,IF(капитал!$J$130=0,0,капитал!$M$109/(капитал!$J$130*12)))))</f>
        <v>0</v>
      </c>
      <c r="V394" s="101">
        <f>IF(V$1="",0,IF(AND(V$1=0,$H394&lt;MONTH($J$13)),0,IF(((YEAR(V$8)-1)*12+$H394)-((YEAR($J$13)-1)*12+MONTH($J$13))+1&gt;капитал!$J$130*12,0,IF(капитал!$J$130=0,0,капитал!$M$109/(капитал!$J$130*12)))))</f>
        <v>0</v>
      </c>
      <c r="W394" s="101">
        <f>IF(W$1="",0,IF(AND(W$1=0,$H394&lt;MONTH($J$13)),0,IF(((YEAR(W$8)-1)*12+$H394)-((YEAR($J$13)-1)*12+MONTH($J$13))+1&gt;капитал!$J$130*12,0,IF(капитал!$J$130=0,0,капитал!$M$109/(капитал!$J$130*12)))))</f>
        <v>0</v>
      </c>
      <c r="X394" s="101">
        <f>IF(X$1="",0,IF(AND(X$1=0,$H394&lt;MONTH($J$13)),0,IF(((YEAR(X$8)-1)*12+$H394)-((YEAR($J$13)-1)*12+MONTH($J$13))+1&gt;капитал!$J$130*12,0,IF(капитал!$J$130=0,0,капитал!$M$109/(капитал!$J$130*12)))))</f>
        <v>0</v>
      </c>
      <c r="Y394" s="101">
        <f>IF(Y$1="",0,IF(AND(Y$1=0,$H394&lt;MONTH($J$13)),0,IF(((YEAR(Y$8)-1)*12+$H394)-((YEAR($J$13)-1)*12+MONTH($J$13))+1&gt;капитал!$J$130*12,0,IF(капитал!$J$130=0,0,капитал!$M$109/(капитал!$J$130*12)))))</f>
        <v>0</v>
      </c>
      <c r="Z394" s="101">
        <f>IF(Z$1="",0,IF(AND(Z$1=0,$H394&lt;MONTH($J$13)),0,IF(((YEAR(Z$8)-1)*12+$H394)-((YEAR($J$13)-1)*12+MONTH($J$13))+1&gt;капитал!$J$130*12,0,IF(капитал!$J$130=0,0,капитал!$M$109/(капитал!$J$130*12)))))</f>
        <v>0</v>
      </c>
      <c r="AA394" s="101">
        <f>IF(AA$1="",0,IF(AND(AA$1=0,$H394&lt;MONTH($J$13)),0,IF(((YEAR(AA$8)-1)*12+$H394)-((YEAR($J$13)-1)*12+MONTH($J$13))+1&gt;капитал!$J$130*12,0,IF(капитал!$J$130=0,0,капитал!$M$109/(капитал!$J$130*12)))))</f>
        <v>0</v>
      </c>
      <c r="AB394" s="22"/>
    </row>
    <row r="395" spans="1:28" s="23" customFormat="1" ht="10.199999999999999" x14ac:dyDescent="0.2">
      <c r="A395" s="22"/>
      <c r="B395" s="22"/>
      <c r="C395" s="22"/>
      <c r="D395" s="22"/>
      <c r="E395" s="22" t="str">
        <f>E389</f>
        <v>амортизация прокатного инвентаря</v>
      </c>
      <c r="F395" s="22"/>
      <c r="G395" s="22" t="str">
        <f>IF($E395="","",INDEX(KPI!$G:$G,SUMIFS(KPI!$B:$B,KPI!$E:$E,$E395)))</f>
        <v>тыс.руб.</v>
      </c>
      <c r="H395" s="100">
        <f>структура!$V$17</f>
        <v>6</v>
      </c>
      <c r="I395" s="31"/>
      <c r="J395" s="98" t="str">
        <f>структура!$X$17</f>
        <v>июн</v>
      </c>
      <c r="K395" s="99"/>
      <c r="L395" s="22"/>
      <c r="M395" s="58"/>
      <c r="N395" s="22"/>
      <c r="O395" s="22"/>
      <c r="P395" s="101">
        <f>IF(P$1="",0,IF(AND(P$1=0,$H395&lt;MONTH($J$13)),0,IF(((YEAR(P$8)-1)*12+$H395)-((YEAR($J$13)-1)*12+MONTH($J$13))+1&gt;капитал!$J$130*12,0,IF(капитал!$J$130=0,0,капитал!$M$109/(капитал!$J$130*12)))))</f>
        <v>0</v>
      </c>
      <c r="Q395" s="101">
        <f>IF(Q$1="",0,IF(AND(Q$1=0,$H395&lt;MONTH($J$13)),0,IF(((YEAR(Q$8)-1)*12+$H395)-((YEAR($J$13)-1)*12+MONTH($J$13))+1&gt;капитал!$J$130*12,0,IF(капитал!$J$130=0,0,капитал!$M$109/(капитал!$J$130*12)))))</f>
        <v>0</v>
      </c>
      <c r="R395" s="101">
        <f>IF(R$1="",0,IF(AND(R$1=0,$H395&lt;MONTH($J$13)),0,IF(((YEAR(R$8)-1)*12+$H395)-((YEAR($J$13)-1)*12+MONTH($J$13))+1&gt;капитал!$J$130*12,0,IF(капитал!$J$130=0,0,капитал!$M$109/(капитал!$J$130*12)))))</f>
        <v>0</v>
      </c>
      <c r="S395" s="101">
        <f>IF(S$1="",0,IF(AND(S$1=0,$H395&lt;MONTH($J$13)),0,IF(((YEAR(S$8)-1)*12+$H395)-((YEAR($J$13)-1)*12+MONTH($J$13))+1&gt;капитал!$J$130*12,0,IF(капитал!$J$130=0,0,капитал!$M$109/(капитал!$J$130*12)))))</f>
        <v>0</v>
      </c>
      <c r="T395" s="101">
        <f>IF(T$1="",0,IF(AND(T$1=0,$H395&lt;MONTH($J$13)),0,IF(((YEAR(T$8)-1)*12+$H395)-((YEAR($J$13)-1)*12+MONTH($J$13))+1&gt;капитал!$J$130*12,0,IF(капитал!$J$130=0,0,капитал!$M$109/(капитал!$J$130*12)))))</f>
        <v>0</v>
      </c>
      <c r="U395" s="101">
        <f>IF(U$1="",0,IF(AND(U$1=0,$H395&lt;MONTH($J$13)),0,IF(((YEAR(U$8)-1)*12+$H395)-((YEAR($J$13)-1)*12+MONTH($J$13))+1&gt;капитал!$J$130*12,0,IF(капитал!$J$130=0,0,капитал!$M$109/(капитал!$J$130*12)))))</f>
        <v>0</v>
      </c>
      <c r="V395" s="101">
        <f>IF(V$1="",0,IF(AND(V$1=0,$H395&lt;MONTH($J$13)),0,IF(((YEAR(V$8)-1)*12+$H395)-((YEAR($J$13)-1)*12+MONTH($J$13))+1&gt;капитал!$J$130*12,0,IF(капитал!$J$130=0,0,капитал!$M$109/(капитал!$J$130*12)))))</f>
        <v>0</v>
      </c>
      <c r="W395" s="101">
        <f>IF(W$1="",0,IF(AND(W$1=0,$H395&lt;MONTH($J$13)),0,IF(((YEAR(W$8)-1)*12+$H395)-((YEAR($J$13)-1)*12+MONTH($J$13))+1&gt;капитал!$J$130*12,0,IF(капитал!$J$130=0,0,капитал!$M$109/(капитал!$J$130*12)))))</f>
        <v>0</v>
      </c>
      <c r="X395" s="101">
        <f>IF(X$1="",0,IF(AND(X$1=0,$H395&lt;MONTH($J$13)),0,IF(((YEAR(X$8)-1)*12+$H395)-((YEAR($J$13)-1)*12+MONTH($J$13))+1&gt;капитал!$J$130*12,0,IF(капитал!$J$130=0,0,капитал!$M$109/(капитал!$J$130*12)))))</f>
        <v>0</v>
      </c>
      <c r="Y395" s="101">
        <f>IF(Y$1="",0,IF(AND(Y$1=0,$H395&lt;MONTH($J$13)),0,IF(((YEAR(Y$8)-1)*12+$H395)-((YEAR($J$13)-1)*12+MONTH($J$13))+1&gt;капитал!$J$130*12,0,IF(капитал!$J$130=0,0,капитал!$M$109/(капитал!$J$130*12)))))</f>
        <v>0</v>
      </c>
      <c r="Z395" s="101">
        <f>IF(Z$1="",0,IF(AND(Z$1=0,$H395&lt;MONTH($J$13)),0,IF(((YEAR(Z$8)-1)*12+$H395)-((YEAR($J$13)-1)*12+MONTH($J$13))+1&gt;капитал!$J$130*12,0,IF(капитал!$J$130=0,0,капитал!$M$109/(капитал!$J$130*12)))))</f>
        <v>0</v>
      </c>
      <c r="AA395" s="101">
        <f>IF(AA$1="",0,IF(AND(AA$1=0,$H395&lt;MONTH($J$13)),0,IF(((YEAR(AA$8)-1)*12+$H395)-((YEAR($J$13)-1)*12+MONTH($J$13))+1&gt;капитал!$J$130*12,0,IF(капитал!$J$130=0,0,капитал!$M$109/(капитал!$J$130*12)))))</f>
        <v>0</v>
      </c>
      <c r="AB395" s="22"/>
    </row>
    <row r="396" spans="1:28" s="23" customFormat="1" ht="10.199999999999999" x14ac:dyDescent="0.2">
      <c r="A396" s="22"/>
      <c r="B396" s="22"/>
      <c r="C396" s="22"/>
      <c r="D396" s="22"/>
      <c r="E396" s="22" t="str">
        <f>E389</f>
        <v>амортизация прокатного инвентаря</v>
      </c>
      <c r="F396" s="22"/>
      <c r="G396" s="22" t="str">
        <f>IF($E396="","",INDEX(KPI!$G:$G,SUMIFS(KPI!$B:$B,KPI!$E:$E,$E396)))</f>
        <v>тыс.руб.</v>
      </c>
      <c r="H396" s="100">
        <f>структура!$V$18</f>
        <v>7</v>
      </c>
      <c r="I396" s="31"/>
      <c r="J396" s="98" t="str">
        <f>структура!$X$18</f>
        <v>июл</v>
      </c>
      <c r="K396" s="99"/>
      <c r="L396" s="22"/>
      <c r="M396" s="58"/>
      <c r="N396" s="22"/>
      <c r="O396" s="22"/>
      <c r="P396" s="101">
        <f>IF(P$1="",0,IF(AND(P$1=0,$H396&lt;MONTH($J$13)),0,IF(((YEAR(P$8)-1)*12+$H396)-((YEAR($J$13)-1)*12+MONTH($J$13))+1&gt;капитал!$J$130*12,0,IF(капитал!$J$130=0,0,капитал!$M$109/(капитал!$J$130*12)))))</f>
        <v>0</v>
      </c>
      <c r="Q396" s="101">
        <f>IF(Q$1="",0,IF(AND(Q$1=0,$H396&lt;MONTH($J$13)),0,IF(((YEAR(Q$8)-1)*12+$H396)-((YEAR($J$13)-1)*12+MONTH($J$13))+1&gt;капитал!$J$130*12,0,IF(капитал!$J$130=0,0,капитал!$M$109/(капитал!$J$130*12)))))</f>
        <v>0</v>
      </c>
      <c r="R396" s="101">
        <f>IF(R$1="",0,IF(AND(R$1=0,$H396&lt;MONTH($J$13)),0,IF(((YEAR(R$8)-1)*12+$H396)-((YEAR($J$13)-1)*12+MONTH($J$13))+1&gt;капитал!$J$130*12,0,IF(капитал!$J$130=0,0,капитал!$M$109/(капитал!$J$130*12)))))</f>
        <v>0</v>
      </c>
      <c r="S396" s="101">
        <f>IF(S$1="",0,IF(AND(S$1=0,$H396&lt;MONTH($J$13)),0,IF(((YEAR(S$8)-1)*12+$H396)-((YEAR($J$13)-1)*12+MONTH($J$13))+1&gt;капитал!$J$130*12,0,IF(капитал!$J$130=0,0,капитал!$M$109/(капитал!$J$130*12)))))</f>
        <v>0</v>
      </c>
      <c r="T396" s="101">
        <f>IF(T$1="",0,IF(AND(T$1=0,$H396&lt;MONTH($J$13)),0,IF(((YEAR(T$8)-1)*12+$H396)-((YEAR($J$13)-1)*12+MONTH($J$13))+1&gt;капитал!$J$130*12,0,IF(капитал!$J$130=0,0,капитал!$M$109/(капитал!$J$130*12)))))</f>
        <v>0</v>
      </c>
      <c r="U396" s="101">
        <f>IF(U$1="",0,IF(AND(U$1=0,$H396&lt;MONTH($J$13)),0,IF(((YEAR(U$8)-1)*12+$H396)-((YEAR($J$13)-1)*12+MONTH($J$13))+1&gt;капитал!$J$130*12,0,IF(капитал!$J$130=0,0,капитал!$M$109/(капитал!$J$130*12)))))</f>
        <v>0</v>
      </c>
      <c r="V396" s="101">
        <f>IF(V$1="",0,IF(AND(V$1=0,$H396&lt;MONTH($J$13)),0,IF(((YEAR(V$8)-1)*12+$H396)-((YEAR($J$13)-1)*12+MONTH($J$13))+1&gt;капитал!$J$130*12,0,IF(капитал!$J$130=0,0,капитал!$M$109/(капитал!$J$130*12)))))</f>
        <v>0</v>
      </c>
      <c r="W396" s="101">
        <f>IF(W$1="",0,IF(AND(W$1=0,$H396&lt;MONTH($J$13)),0,IF(((YEAR(W$8)-1)*12+$H396)-((YEAR($J$13)-1)*12+MONTH($J$13))+1&gt;капитал!$J$130*12,0,IF(капитал!$J$130=0,0,капитал!$M$109/(капитал!$J$130*12)))))</f>
        <v>0</v>
      </c>
      <c r="X396" s="101">
        <f>IF(X$1="",0,IF(AND(X$1=0,$H396&lt;MONTH($J$13)),0,IF(((YEAR(X$8)-1)*12+$H396)-((YEAR($J$13)-1)*12+MONTH($J$13))+1&gt;капитал!$J$130*12,0,IF(капитал!$J$130=0,0,капитал!$M$109/(капитал!$J$130*12)))))</f>
        <v>0</v>
      </c>
      <c r="Y396" s="101">
        <f>IF(Y$1="",0,IF(AND(Y$1=0,$H396&lt;MONTH($J$13)),0,IF(((YEAR(Y$8)-1)*12+$H396)-((YEAR($J$13)-1)*12+MONTH($J$13))+1&gt;капитал!$J$130*12,0,IF(капитал!$J$130=0,0,капитал!$M$109/(капитал!$J$130*12)))))</f>
        <v>0</v>
      </c>
      <c r="Z396" s="101">
        <f>IF(Z$1="",0,IF(AND(Z$1=0,$H396&lt;MONTH($J$13)),0,IF(((YEAR(Z$8)-1)*12+$H396)-((YEAR($J$13)-1)*12+MONTH($J$13))+1&gt;капитал!$J$130*12,0,IF(капитал!$J$130=0,0,капитал!$M$109/(капитал!$J$130*12)))))</f>
        <v>0</v>
      </c>
      <c r="AA396" s="101">
        <f>IF(AA$1="",0,IF(AND(AA$1=0,$H396&lt;MONTH($J$13)),0,IF(((YEAR(AA$8)-1)*12+$H396)-((YEAR($J$13)-1)*12+MONTH($J$13))+1&gt;капитал!$J$130*12,0,IF(капитал!$J$130=0,0,капитал!$M$109/(капитал!$J$130*12)))))</f>
        <v>0</v>
      </c>
      <c r="AB396" s="22"/>
    </row>
    <row r="397" spans="1:28" s="23" customFormat="1" ht="10.199999999999999" x14ac:dyDescent="0.2">
      <c r="A397" s="22"/>
      <c r="B397" s="22"/>
      <c r="C397" s="22"/>
      <c r="D397" s="22"/>
      <c r="E397" s="22" t="str">
        <f>E389</f>
        <v>амортизация прокатного инвентаря</v>
      </c>
      <c r="F397" s="22"/>
      <c r="G397" s="22" t="str">
        <f>IF($E397="","",INDEX(KPI!$G:$G,SUMIFS(KPI!$B:$B,KPI!$E:$E,$E397)))</f>
        <v>тыс.руб.</v>
      </c>
      <c r="H397" s="100">
        <f>структура!$V$19</f>
        <v>8</v>
      </c>
      <c r="I397" s="31"/>
      <c r="J397" s="98" t="str">
        <f>структура!$X$19</f>
        <v>авг</v>
      </c>
      <c r="K397" s="99"/>
      <c r="L397" s="22"/>
      <c r="M397" s="58"/>
      <c r="N397" s="22"/>
      <c r="O397" s="22"/>
      <c r="P397" s="101">
        <f>IF(P$1="",0,IF(AND(P$1=0,$H397&lt;MONTH($J$13)),0,IF(((YEAR(P$8)-1)*12+$H397)-((YEAR($J$13)-1)*12+MONTH($J$13))+1&gt;капитал!$J$130*12,0,IF(капитал!$J$130=0,0,капитал!$M$109/(капитал!$J$130*12)))))</f>
        <v>0</v>
      </c>
      <c r="Q397" s="101">
        <f>IF(Q$1="",0,IF(AND(Q$1=0,$H397&lt;MONTH($J$13)),0,IF(((YEAR(Q$8)-1)*12+$H397)-((YEAR($J$13)-1)*12+MONTH($J$13))+1&gt;капитал!$J$130*12,0,IF(капитал!$J$130=0,0,капитал!$M$109/(капитал!$J$130*12)))))</f>
        <v>0</v>
      </c>
      <c r="R397" s="101">
        <f>IF(R$1="",0,IF(AND(R$1=0,$H397&lt;MONTH($J$13)),0,IF(((YEAR(R$8)-1)*12+$H397)-((YEAR($J$13)-1)*12+MONTH($J$13))+1&gt;капитал!$J$130*12,0,IF(капитал!$J$130=0,0,капитал!$M$109/(капитал!$J$130*12)))))</f>
        <v>0</v>
      </c>
      <c r="S397" s="101">
        <f>IF(S$1="",0,IF(AND(S$1=0,$H397&lt;MONTH($J$13)),0,IF(((YEAR(S$8)-1)*12+$H397)-((YEAR($J$13)-1)*12+MONTH($J$13))+1&gt;капитал!$J$130*12,0,IF(капитал!$J$130=0,0,капитал!$M$109/(капитал!$J$130*12)))))</f>
        <v>0</v>
      </c>
      <c r="T397" s="101">
        <f>IF(T$1="",0,IF(AND(T$1=0,$H397&lt;MONTH($J$13)),0,IF(((YEAR(T$8)-1)*12+$H397)-((YEAR($J$13)-1)*12+MONTH($J$13))+1&gt;капитал!$J$130*12,0,IF(капитал!$J$130=0,0,капитал!$M$109/(капитал!$J$130*12)))))</f>
        <v>0</v>
      </c>
      <c r="U397" s="101">
        <f>IF(U$1="",0,IF(AND(U$1=0,$H397&lt;MONTH($J$13)),0,IF(((YEAR(U$8)-1)*12+$H397)-((YEAR($J$13)-1)*12+MONTH($J$13))+1&gt;капитал!$J$130*12,0,IF(капитал!$J$130=0,0,капитал!$M$109/(капитал!$J$130*12)))))</f>
        <v>0</v>
      </c>
      <c r="V397" s="101">
        <f>IF(V$1="",0,IF(AND(V$1=0,$H397&lt;MONTH($J$13)),0,IF(((YEAR(V$8)-1)*12+$H397)-((YEAR($J$13)-1)*12+MONTH($J$13))+1&gt;капитал!$J$130*12,0,IF(капитал!$J$130=0,0,капитал!$M$109/(капитал!$J$130*12)))))</f>
        <v>0</v>
      </c>
      <c r="W397" s="101">
        <f>IF(W$1="",0,IF(AND(W$1=0,$H397&lt;MONTH($J$13)),0,IF(((YEAR(W$8)-1)*12+$H397)-((YEAR($J$13)-1)*12+MONTH($J$13))+1&gt;капитал!$J$130*12,0,IF(капитал!$J$130=0,0,капитал!$M$109/(капитал!$J$130*12)))))</f>
        <v>0</v>
      </c>
      <c r="X397" s="101">
        <f>IF(X$1="",0,IF(AND(X$1=0,$H397&lt;MONTH($J$13)),0,IF(((YEAR(X$8)-1)*12+$H397)-((YEAR($J$13)-1)*12+MONTH($J$13))+1&gt;капитал!$J$130*12,0,IF(капитал!$J$130=0,0,капитал!$M$109/(капитал!$J$130*12)))))</f>
        <v>0</v>
      </c>
      <c r="Y397" s="101">
        <f>IF(Y$1="",0,IF(AND(Y$1=0,$H397&lt;MONTH($J$13)),0,IF(((YEAR(Y$8)-1)*12+$H397)-((YEAR($J$13)-1)*12+MONTH($J$13))+1&gt;капитал!$J$130*12,0,IF(капитал!$J$130=0,0,капитал!$M$109/(капитал!$J$130*12)))))</f>
        <v>0</v>
      </c>
      <c r="Z397" s="101">
        <f>IF(Z$1="",0,IF(AND(Z$1=0,$H397&lt;MONTH($J$13)),0,IF(((YEAR(Z$8)-1)*12+$H397)-((YEAR($J$13)-1)*12+MONTH($J$13))+1&gt;капитал!$J$130*12,0,IF(капитал!$J$130=0,0,капитал!$M$109/(капитал!$J$130*12)))))</f>
        <v>0</v>
      </c>
      <c r="AA397" s="101">
        <f>IF(AA$1="",0,IF(AND(AA$1=0,$H397&lt;MONTH($J$13)),0,IF(((YEAR(AA$8)-1)*12+$H397)-((YEAR($J$13)-1)*12+MONTH($J$13))+1&gt;капитал!$J$130*12,0,IF(капитал!$J$130=0,0,капитал!$M$109/(капитал!$J$130*12)))))</f>
        <v>0</v>
      </c>
      <c r="AB397" s="22"/>
    </row>
    <row r="398" spans="1:28" s="23" customFormat="1" ht="10.199999999999999" x14ac:dyDescent="0.2">
      <c r="A398" s="22"/>
      <c r="B398" s="22"/>
      <c r="C398" s="22"/>
      <c r="D398" s="22"/>
      <c r="E398" s="22" t="str">
        <f>E389</f>
        <v>амортизация прокатного инвентаря</v>
      </c>
      <c r="F398" s="22"/>
      <c r="G398" s="22" t="str">
        <f>IF($E398="","",INDEX(KPI!$G:$G,SUMIFS(KPI!$B:$B,KPI!$E:$E,$E398)))</f>
        <v>тыс.руб.</v>
      </c>
      <c r="H398" s="100">
        <f>структура!$V$20</f>
        <v>9</v>
      </c>
      <c r="I398" s="31"/>
      <c r="J398" s="98" t="str">
        <f>структура!$X$20</f>
        <v>сен</v>
      </c>
      <c r="K398" s="99"/>
      <c r="L398" s="22"/>
      <c r="M398" s="58"/>
      <c r="N398" s="22"/>
      <c r="O398" s="22"/>
      <c r="P398" s="101">
        <f>IF(P$1="",0,IF(AND(P$1=0,$H398&lt;MONTH($J$13)),0,IF(((YEAR(P$8)-1)*12+$H398)-((YEAR($J$13)-1)*12+MONTH($J$13))+1&gt;капитал!$J$130*12,0,IF(капитал!$J$130=0,0,капитал!$M$109/(капитал!$J$130*12)))))</f>
        <v>0</v>
      </c>
      <c r="Q398" s="101">
        <f>IF(Q$1="",0,IF(AND(Q$1=0,$H398&lt;MONTH($J$13)),0,IF(((YEAR(Q$8)-1)*12+$H398)-((YEAR($J$13)-1)*12+MONTH($J$13))+1&gt;капитал!$J$130*12,0,IF(капитал!$J$130=0,0,капитал!$M$109/(капитал!$J$130*12)))))</f>
        <v>0</v>
      </c>
      <c r="R398" s="101">
        <f>IF(R$1="",0,IF(AND(R$1=0,$H398&lt;MONTH($J$13)),0,IF(((YEAR(R$8)-1)*12+$H398)-((YEAR($J$13)-1)*12+MONTH($J$13))+1&gt;капитал!$J$130*12,0,IF(капитал!$J$130=0,0,капитал!$M$109/(капитал!$J$130*12)))))</f>
        <v>0</v>
      </c>
      <c r="S398" s="101">
        <f>IF(S$1="",0,IF(AND(S$1=0,$H398&lt;MONTH($J$13)),0,IF(((YEAR(S$8)-1)*12+$H398)-((YEAR($J$13)-1)*12+MONTH($J$13))+1&gt;капитал!$J$130*12,0,IF(капитал!$J$130=0,0,капитал!$M$109/(капитал!$J$130*12)))))</f>
        <v>0</v>
      </c>
      <c r="T398" s="101">
        <f>IF(T$1="",0,IF(AND(T$1=0,$H398&lt;MONTH($J$13)),0,IF(((YEAR(T$8)-1)*12+$H398)-((YEAR($J$13)-1)*12+MONTH($J$13))+1&gt;капитал!$J$130*12,0,IF(капитал!$J$130=0,0,капитал!$M$109/(капитал!$J$130*12)))))</f>
        <v>0</v>
      </c>
      <c r="U398" s="101">
        <f>IF(U$1="",0,IF(AND(U$1=0,$H398&lt;MONTH($J$13)),0,IF(((YEAR(U$8)-1)*12+$H398)-((YEAR($J$13)-1)*12+MONTH($J$13))+1&gt;капитал!$J$130*12,0,IF(капитал!$J$130=0,0,капитал!$M$109/(капитал!$J$130*12)))))</f>
        <v>0</v>
      </c>
      <c r="V398" s="101">
        <f>IF(V$1="",0,IF(AND(V$1=0,$H398&lt;MONTH($J$13)),0,IF(((YEAR(V$8)-1)*12+$H398)-((YEAR($J$13)-1)*12+MONTH($J$13))+1&gt;капитал!$J$130*12,0,IF(капитал!$J$130=0,0,капитал!$M$109/(капитал!$J$130*12)))))</f>
        <v>0</v>
      </c>
      <c r="W398" s="101">
        <f>IF(W$1="",0,IF(AND(W$1=0,$H398&lt;MONTH($J$13)),0,IF(((YEAR(W$8)-1)*12+$H398)-((YEAR($J$13)-1)*12+MONTH($J$13))+1&gt;капитал!$J$130*12,0,IF(капитал!$J$130=0,0,капитал!$M$109/(капитал!$J$130*12)))))</f>
        <v>0</v>
      </c>
      <c r="X398" s="101">
        <f>IF(X$1="",0,IF(AND(X$1=0,$H398&lt;MONTH($J$13)),0,IF(((YEAR(X$8)-1)*12+$H398)-((YEAR($J$13)-1)*12+MONTH($J$13))+1&gt;капитал!$J$130*12,0,IF(капитал!$J$130=0,0,капитал!$M$109/(капитал!$J$130*12)))))</f>
        <v>0</v>
      </c>
      <c r="Y398" s="101">
        <f>IF(Y$1="",0,IF(AND(Y$1=0,$H398&lt;MONTH($J$13)),0,IF(((YEAR(Y$8)-1)*12+$H398)-((YEAR($J$13)-1)*12+MONTH($J$13))+1&gt;капитал!$J$130*12,0,IF(капитал!$J$130=0,0,капитал!$M$109/(капитал!$J$130*12)))))</f>
        <v>0</v>
      </c>
      <c r="Z398" s="101">
        <f>IF(Z$1="",0,IF(AND(Z$1=0,$H398&lt;MONTH($J$13)),0,IF(((YEAR(Z$8)-1)*12+$H398)-((YEAR($J$13)-1)*12+MONTH($J$13))+1&gt;капитал!$J$130*12,0,IF(капитал!$J$130=0,0,капитал!$M$109/(капитал!$J$130*12)))))</f>
        <v>0</v>
      </c>
      <c r="AA398" s="101">
        <f>IF(AA$1="",0,IF(AND(AA$1=0,$H398&lt;MONTH($J$13)),0,IF(((YEAR(AA$8)-1)*12+$H398)-((YEAR($J$13)-1)*12+MONTH($J$13))+1&gt;капитал!$J$130*12,0,IF(капитал!$J$130=0,0,капитал!$M$109/(капитал!$J$130*12)))))</f>
        <v>0</v>
      </c>
      <c r="AB398" s="22"/>
    </row>
    <row r="399" spans="1:28" s="23" customFormat="1" ht="10.199999999999999" x14ac:dyDescent="0.2">
      <c r="A399" s="22"/>
      <c r="B399" s="22"/>
      <c r="C399" s="22"/>
      <c r="D399" s="22"/>
      <c r="E399" s="22" t="str">
        <f>E389</f>
        <v>амортизация прокатного инвентаря</v>
      </c>
      <c r="F399" s="22"/>
      <c r="G399" s="22" t="str">
        <f>IF($E399="","",INDEX(KPI!$G:$G,SUMIFS(KPI!$B:$B,KPI!$E:$E,$E399)))</f>
        <v>тыс.руб.</v>
      </c>
      <c r="H399" s="100">
        <f>структура!$V$21</f>
        <v>10</v>
      </c>
      <c r="I399" s="31"/>
      <c r="J399" s="98" t="str">
        <f>структура!$X$21</f>
        <v>окт</v>
      </c>
      <c r="K399" s="99"/>
      <c r="L399" s="22"/>
      <c r="M399" s="58"/>
      <c r="N399" s="22"/>
      <c r="O399" s="22"/>
      <c r="P399" s="101">
        <f>IF(P$1="",0,IF(AND(P$1=0,$H399&lt;MONTH($J$13)),0,IF(((YEAR(P$8)-1)*12+$H399)-((YEAR($J$13)-1)*12+MONTH($J$13))+1&gt;капитал!$J$130*12,0,IF(капитал!$J$130=0,0,капитал!$M$109/(капитал!$J$130*12)))))</f>
        <v>0</v>
      </c>
      <c r="Q399" s="101">
        <f>IF(Q$1="",0,IF(AND(Q$1=0,$H399&lt;MONTH($J$13)),0,IF(((YEAR(Q$8)-1)*12+$H399)-((YEAR($J$13)-1)*12+MONTH($J$13))+1&gt;капитал!$J$130*12,0,IF(капитал!$J$130=0,0,капитал!$M$109/(капитал!$J$130*12)))))</f>
        <v>0</v>
      </c>
      <c r="R399" s="101">
        <f>IF(R$1="",0,IF(AND(R$1=0,$H399&lt;MONTH($J$13)),0,IF(((YEAR(R$8)-1)*12+$H399)-((YEAR($J$13)-1)*12+MONTH($J$13))+1&gt;капитал!$J$130*12,0,IF(капитал!$J$130=0,0,капитал!$M$109/(капитал!$J$130*12)))))</f>
        <v>0</v>
      </c>
      <c r="S399" s="101">
        <f>IF(S$1="",0,IF(AND(S$1=0,$H399&lt;MONTH($J$13)),0,IF(((YEAR(S$8)-1)*12+$H399)-((YEAR($J$13)-1)*12+MONTH($J$13))+1&gt;капитал!$J$130*12,0,IF(капитал!$J$130=0,0,капитал!$M$109/(капитал!$J$130*12)))))</f>
        <v>0</v>
      </c>
      <c r="T399" s="101">
        <f>IF(T$1="",0,IF(AND(T$1=0,$H399&lt;MONTH($J$13)),0,IF(((YEAR(T$8)-1)*12+$H399)-((YEAR($J$13)-1)*12+MONTH($J$13))+1&gt;капитал!$J$130*12,0,IF(капитал!$J$130=0,0,капитал!$M$109/(капитал!$J$130*12)))))</f>
        <v>0</v>
      </c>
      <c r="U399" s="101">
        <f>IF(U$1="",0,IF(AND(U$1=0,$H399&lt;MONTH($J$13)),0,IF(((YEAR(U$8)-1)*12+$H399)-((YEAR($J$13)-1)*12+MONTH($J$13))+1&gt;капитал!$J$130*12,0,IF(капитал!$J$130=0,0,капитал!$M$109/(капитал!$J$130*12)))))</f>
        <v>0</v>
      </c>
      <c r="V399" s="101">
        <f>IF(V$1="",0,IF(AND(V$1=0,$H399&lt;MONTH($J$13)),0,IF(((YEAR(V$8)-1)*12+$H399)-((YEAR($J$13)-1)*12+MONTH($J$13))+1&gt;капитал!$J$130*12,0,IF(капитал!$J$130=0,0,капитал!$M$109/(капитал!$J$130*12)))))</f>
        <v>0</v>
      </c>
      <c r="W399" s="101">
        <f>IF(W$1="",0,IF(AND(W$1=0,$H399&lt;MONTH($J$13)),0,IF(((YEAR(W$8)-1)*12+$H399)-((YEAR($J$13)-1)*12+MONTH($J$13))+1&gt;капитал!$J$130*12,0,IF(капитал!$J$130=0,0,капитал!$M$109/(капитал!$J$130*12)))))</f>
        <v>0</v>
      </c>
      <c r="X399" s="101">
        <f>IF(X$1="",0,IF(AND(X$1=0,$H399&lt;MONTH($J$13)),0,IF(((YEAR(X$8)-1)*12+$H399)-((YEAR($J$13)-1)*12+MONTH($J$13))+1&gt;капитал!$J$130*12,0,IF(капитал!$J$130=0,0,капитал!$M$109/(капитал!$J$130*12)))))</f>
        <v>0</v>
      </c>
      <c r="Y399" s="101">
        <f>IF(Y$1="",0,IF(AND(Y$1=0,$H399&lt;MONTH($J$13)),0,IF(((YEAR(Y$8)-1)*12+$H399)-((YEAR($J$13)-1)*12+MONTH($J$13))+1&gt;капитал!$J$130*12,0,IF(капитал!$J$130=0,0,капитал!$M$109/(капитал!$J$130*12)))))</f>
        <v>0</v>
      </c>
      <c r="Z399" s="101">
        <f>IF(Z$1="",0,IF(AND(Z$1=0,$H399&lt;MONTH($J$13)),0,IF(((YEAR(Z$8)-1)*12+$H399)-((YEAR($J$13)-1)*12+MONTH($J$13))+1&gt;капитал!$J$130*12,0,IF(капитал!$J$130=0,0,капитал!$M$109/(капитал!$J$130*12)))))</f>
        <v>0</v>
      </c>
      <c r="AA399" s="101">
        <f>IF(AA$1="",0,IF(AND(AA$1=0,$H399&lt;MONTH($J$13)),0,IF(((YEAR(AA$8)-1)*12+$H399)-((YEAR($J$13)-1)*12+MONTH($J$13))+1&gt;капитал!$J$130*12,0,IF(капитал!$J$130=0,0,капитал!$M$109/(капитал!$J$130*12)))))</f>
        <v>0</v>
      </c>
      <c r="AB399" s="22"/>
    </row>
    <row r="400" spans="1:28" s="23" customFormat="1" ht="10.199999999999999" x14ac:dyDescent="0.2">
      <c r="A400" s="22"/>
      <c r="B400" s="22"/>
      <c r="C400" s="22"/>
      <c r="D400" s="22"/>
      <c r="E400" s="22" t="str">
        <f>E389</f>
        <v>амортизация прокатного инвентаря</v>
      </c>
      <c r="F400" s="22"/>
      <c r="G400" s="22" t="str">
        <f>IF($E400="","",INDEX(KPI!$G:$G,SUMIFS(KPI!$B:$B,KPI!$E:$E,$E400)))</f>
        <v>тыс.руб.</v>
      </c>
      <c r="H400" s="100">
        <f>структура!$V$22</f>
        <v>11</v>
      </c>
      <c r="I400" s="31"/>
      <c r="J400" s="98" t="str">
        <f>структура!$X$22</f>
        <v>ноя</v>
      </c>
      <c r="K400" s="99"/>
      <c r="L400" s="22"/>
      <c r="M400" s="58"/>
      <c r="N400" s="22"/>
      <c r="O400" s="22"/>
      <c r="P400" s="101">
        <f>IF(P$1="",0,IF(AND(P$1=0,$H400&lt;MONTH($J$13)),0,IF(((YEAR(P$8)-1)*12+$H400)-((YEAR($J$13)-1)*12+MONTH($J$13))+1&gt;капитал!$J$130*12,0,IF(капитал!$J$130=0,0,капитал!$M$109/(капитал!$J$130*12)))))</f>
        <v>0</v>
      </c>
      <c r="Q400" s="101">
        <f>IF(Q$1="",0,IF(AND(Q$1=0,$H400&lt;MONTH($J$13)),0,IF(((YEAR(Q$8)-1)*12+$H400)-((YEAR($J$13)-1)*12+MONTH($J$13))+1&gt;капитал!$J$130*12,0,IF(капитал!$J$130=0,0,капитал!$M$109/(капитал!$J$130*12)))))</f>
        <v>0</v>
      </c>
      <c r="R400" s="101">
        <f>IF(R$1="",0,IF(AND(R$1=0,$H400&lt;MONTH($J$13)),0,IF(((YEAR(R$8)-1)*12+$H400)-((YEAR($J$13)-1)*12+MONTH($J$13))+1&gt;капитал!$J$130*12,0,IF(капитал!$J$130=0,0,капитал!$M$109/(капитал!$J$130*12)))))</f>
        <v>0</v>
      </c>
      <c r="S400" s="101">
        <f>IF(S$1="",0,IF(AND(S$1=0,$H400&lt;MONTH($J$13)),0,IF(((YEAR(S$8)-1)*12+$H400)-((YEAR($J$13)-1)*12+MONTH($J$13))+1&gt;капитал!$J$130*12,0,IF(капитал!$J$130=0,0,капитал!$M$109/(капитал!$J$130*12)))))</f>
        <v>0</v>
      </c>
      <c r="T400" s="101">
        <f>IF(T$1="",0,IF(AND(T$1=0,$H400&lt;MONTH($J$13)),0,IF(((YEAR(T$8)-1)*12+$H400)-((YEAR($J$13)-1)*12+MONTH($J$13))+1&gt;капитал!$J$130*12,0,IF(капитал!$J$130=0,0,капитал!$M$109/(капитал!$J$130*12)))))</f>
        <v>0</v>
      </c>
      <c r="U400" s="101">
        <f>IF(U$1="",0,IF(AND(U$1=0,$H400&lt;MONTH($J$13)),0,IF(((YEAR(U$8)-1)*12+$H400)-((YEAR($J$13)-1)*12+MONTH($J$13))+1&gt;капитал!$J$130*12,0,IF(капитал!$J$130=0,0,капитал!$M$109/(капитал!$J$130*12)))))</f>
        <v>0</v>
      </c>
      <c r="V400" s="101">
        <f>IF(V$1="",0,IF(AND(V$1=0,$H400&lt;MONTH($J$13)),0,IF(((YEAR(V$8)-1)*12+$H400)-((YEAR($J$13)-1)*12+MONTH($J$13))+1&gt;капитал!$J$130*12,0,IF(капитал!$J$130=0,0,капитал!$M$109/(капитал!$J$130*12)))))</f>
        <v>0</v>
      </c>
      <c r="W400" s="101">
        <f>IF(W$1="",0,IF(AND(W$1=0,$H400&lt;MONTH($J$13)),0,IF(((YEAR(W$8)-1)*12+$H400)-((YEAR($J$13)-1)*12+MONTH($J$13))+1&gt;капитал!$J$130*12,0,IF(капитал!$J$130=0,0,капитал!$M$109/(капитал!$J$130*12)))))</f>
        <v>0</v>
      </c>
      <c r="X400" s="101">
        <f>IF(X$1="",0,IF(AND(X$1=0,$H400&lt;MONTH($J$13)),0,IF(((YEAR(X$8)-1)*12+$H400)-((YEAR($J$13)-1)*12+MONTH($J$13))+1&gt;капитал!$J$130*12,0,IF(капитал!$J$130=0,0,капитал!$M$109/(капитал!$J$130*12)))))</f>
        <v>0</v>
      </c>
      <c r="Y400" s="101">
        <f>IF(Y$1="",0,IF(AND(Y$1=0,$H400&lt;MONTH($J$13)),0,IF(((YEAR(Y$8)-1)*12+$H400)-((YEAR($J$13)-1)*12+MONTH($J$13))+1&gt;капитал!$J$130*12,0,IF(капитал!$J$130=0,0,капитал!$M$109/(капитал!$J$130*12)))))</f>
        <v>0</v>
      </c>
      <c r="Z400" s="101">
        <f>IF(Z$1="",0,IF(AND(Z$1=0,$H400&lt;MONTH($J$13)),0,IF(((YEAR(Z$8)-1)*12+$H400)-((YEAR($J$13)-1)*12+MONTH($J$13))+1&gt;капитал!$J$130*12,0,IF(капитал!$J$130=0,0,капитал!$M$109/(капитал!$J$130*12)))))</f>
        <v>0</v>
      </c>
      <c r="AA400" s="101">
        <f>IF(AA$1="",0,IF(AND(AA$1=0,$H400&lt;MONTH($J$13)),0,IF(((YEAR(AA$8)-1)*12+$H400)-((YEAR($J$13)-1)*12+MONTH($J$13))+1&gt;капитал!$J$130*12,0,IF(капитал!$J$130=0,0,капитал!$M$109/(капитал!$J$130*12)))))</f>
        <v>0</v>
      </c>
      <c r="AB400" s="22"/>
    </row>
    <row r="401" spans="1:28" s="23" customFormat="1" ht="10.199999999999999" x14ac:dyDescent="0.2">
      <c r="A401" s="22"/>
      <c r="B401" s="22"/>
      <c r="C401" s="22"/>
      <c r="D401" s="22"/>
      <c r="E401" s="22" t="str">
        <f>E389</f>
        <v>амортизация прокатного инвентаря</v>
      </c>
      <c r="F401" s="22"/>
      <c r="G401" s="22" t="str">
        <f>IF($E401="","",INDEX(KPI!$G:$G,SUMIFS(KPI!$B:$B,KPI!$E:$E,$E401)))</f>
        <v>тыс.руб.</v>
      </c>
      <c r="H401" s="100">
        <f>структура!$V$23</f>
        <v>12</v>
      </c>
      <c r="I401" s="31"/>
      <c r="J401" s="98" t="str">
        <f>структура!$X$23</f>
        <v>дек</v>
      </c>
      <c r="K401" s="99"/>
      <c r="L401" s="22"/>
      <c r="M401" s="58"/>
      <c r="N401" s="22"/>
      <c r="O401" s="22"/>
      <c r="P401" s="101">
        <f>IF(P$1="",0,IF(AND(P$1=0,$H401&lt;MONTH($J$13)),0,IF(((YEAR(P$8)-1)*12+$H401)-((YEAR($J$13)-1)*12+MONTH($J$13))+1&gt;капитал!$J$130*12,0,IF(капитал!$J$130=0,0,капитал!$M$109/(капитал!$J$130*12)))))</f>
        <v>0</v>
      </c>
      <c r="Q401" s="101">
        <f>IF(Q$1="",0,IF(AND(Q$1=0,$H401&lt;MONTH($J$13)),0,IF(((YEAR(Q$8)-1)*12+$H401)-((YEAR($J$13)-1)*12+MONTH($J$13))+1&gt;капитал!$J$130*12,0,IF(капитал!$J$130=0,0,капитал!$M$109/(капитал!$J$130*12)))))</f>
        <v>0</v>
      </c>
      <c r="R401" s="101">
        <f>IF(R$1="",0,IF(AND(R$1=0,$H401&lt;MONTH($J$13)),0,IF(((YEAR(R$8)-1)*12+$H401)-((YEAR($J$13)-1)*12+MONTH($J$13))+1&gt;капитал!$J$130*12,0,IF(капитал!$J$130=0,0,капитал!$M$109/(капитал!$J$130*12)))))</f>
        <v>0</v>
      </c>
      <c r="S401" s="101">
        <f>IF(S$1="",0,IF(AND(S$1=0,$H401&lt;MONTH($J$13)),0,IF(((YEAR(S$8)-1)*12+$H401)-((YEAR($J$13)-1)*12+MONTH($J$13))+1&gt;капитал!$J$130*12,0,IF(капитал!$J$130=0,0,капитал!$M$109/(капитал!$J$130*12)))))</f>
        <v>0</v>
      </c>
      <c r="T401" s="101">
        <f>IF(T$1="",0,IF(AND(T$1=0,$H401&lt;MONTH($J$13)),0,IF(((YEAR(T$8)-1)*12+$H401)-((YEAR($J$13)-1)*12+MONTH($J$13))+1&gt;капитал!$J$130*12,0,IF(капитал!$J$130=0,0,капитал!$M$109/(капитал!$J$130*12)))))</f>
        <v>0</v>
      </c>
      <c r="U401" s="101">
        <f>IF(U$1="",0,IF(AND(U$1=0,$H401&lt;MONTH($J$13)),0,IF(((YEAR(U$8)-1)*12+$H401)-((YEAR($J$13)-1)*12+MONTH($J$13))+1&gt;капитал!$J$130*12,0,IF(капитал!$J$130=0,0,капитал!$M$109/(капитал!$J$130*12)))))</f>
        <v>0</v>
      </c>
      <c r="V401" s="101">
        <f>IF(V$1="",0,IF(AND(V$1=0,$H401&lt;MONTH($J$13)),0,IF(((YEAR(V$8)-1)*12+$H401)-((YEAR($J$13)-1)*12+MONTH($J$13))+1&gt;капитал!$J$130*12,0,IF(капитал!$J$130=0,0,капитал!$M$109/(капитал!$J$130*12)))))</f>
        <v>0</v>
      </c>
      <c r="W401" s="101">
        <f>IF(W$1="",0,IF(AND(W$1=0,$H401&lt;MONTH($J$13)),0,IF(((YEAR(W$8)-1)*12+$H401)-((YEAR($J$13)-1)*12+MONTH($J$13))+1&gt;капитал!$J$130*12,0,IF(капитал!$J$130=0,0,капитал!$M$109/(капитал!$J$130*12)))))</f>
        <v>0</v>
      </c>
      <c r="X401" s="101">
        <f>IF(X$1="",0,IF(AND(X$1=0,$H401&lt;MONTH($J$13)),0,IF(((YEAR(X$8)-1)*12+$H401)-((YEAR($J$13)-1)*12+MONTH($J$13))+1&gt;капитал!$J$130*12,0,IF(капитал!$J$130=0,0,капитал!$M$109/(капитал!$J$130*12)))))</f>
        <v>0</v>
      </c>
      <c r="Y401" s="101">
        <f>IF(Y$1="",0,IF(AND(Y$1=0,$H401&lt;MONTH($J$13)),0,IF(((YEAR(Y$8)-1)*12+$H401)-((YEAR($J$13)-1)*12+MONTH($J$13))+1&gt;капитал!$J$130*12,0,IF(капитал!$J$130=0,0,капитал!$M$109/(капитал!$J$130*12)))))</f>
        <v>0</v>
      </c>
      <c r="Z401" s="101">
        <f>IF(Z$1="",0,IF(AND(Z$1=0,$H401&lt;MONTH($J$13)),0,IF(((YEAR(Z$8)-1)*12+$H401)-((YEAR($J$13)-1)*12+MONTH($J$13))+1&gt;капитал!$J$130*12,0,IF(капитал!$J$130=0,0,капитал!$M$109/(капитал!$J$130*12)))))</f>
        <v>0</v>
      </c>
      <c r="AA401" s="101">
        <f>IF(AA$1="",0,IF(AND(AA$1=0,$H401&lt;MONTH($J$13)),0,IF(((YEAR(AA$8)-1)*12+$H401)-((YEAR($J$13)-1)*12+MONTH($J$13))+1&gt;капитал!$J$130*12,0,IF(капитал!$J$130=0,0,капитал!$M$109/(капитал!$J$130*12)))))</f>
        <v>0</v>
      </c>
      <c r="AB401" s="22"/>
    </row>
    <row r="402" spans="1:28" ht="3.9" customHeight="1" x14ac:dyDescent="0.25">
      <c r="A402" s="2"/>
      <c r="B402" s="2"/>
      <c r="C402" s="2"/>
      <c r="D402" s="143"/>
      <c r="E402" s="143"/>
      <c r="F402" s="2"/>
      <c r="G402" s="143"/>
      <c r="H402" s="2"/>
      <c r="I402" s="28"/>
      <c r="J402" s="143"/>
      <c r="K402" s="28"/>
      <c r="L402" s="2"/>
      <c r="M402" s="52"/>
      <c r="N402" s="2"/>
      <c r="O402" s="2"/>
      <c r="P402" s="36"/>
      <c r="Q402" s="36"/>
      <c r="R402" s="36"/>
      <c r="S402" s="36"/>
      <c r="T402" s="36"/>
      <c r="U402" s="36"/>
      <c r="V402" s="36"/>
      <c r="W402" s="36"/>
      <c r="X402" s="36"/>
      <c r="Y402" s="36"/>
      <c r="Z402" s="36"/>
      <c r="AA402" s="36"/>
      <c r="AB402" s="2"/>
    </row>
    <row r="403" spans="1:28"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x14ac:dyDescent="0.25">
      <c r="A404" s="2"/>
      <c r="B404" s="2"/>
      <c r="C404" s="2"/>
      <c r="D404" s="2"/>
      <c r="E404" s="2"/>
      <c r="F404" s="2"/>
      <c r="G404" s="2"/>
      <c r="H404" s="2"/>
      <c r="I404" s="28"/>
      <c r="J404" s="2"/>
      <c r="K404" s="28"/>
      <c r="L404" s="2"/>
      <c r="M404" s="52"/>
      <c r="N404" s="2"/>
      <c r="O404" s="2"/>
      <c r="P404" s="36"/>
      <c r="Q404" s="36"/>
      <c r="R404" s="36"/>
      <c r="S404" s="36"/>
      <c r="T404" s="36"/>
      <c r="U404" s="36"/>
      <c r="V404" s="36"/>
      <c r="W404" s="36"/>
      <c r="X404" s="36"/>
      <c r="Y404" s="36"/>
      <c r="Z404" s="36"/>
      <c r="AA404" s="36"/>
      <c r="AB404" s="2"/>
    </row>
    <row r="405" spans="1:28" x14ac:dyDescent="0.25">
      <c r="A405" s="2"/>
      <c r="B405" s="2"/>
      <c r="C405" s="2"/>
      <c r="D405" s="2"/>
      <c r="E405" s="2"/>
      <c r="F405" s="2"/>
      <c r="G405" s="2"/>
      <c r="H405" s="2"/>
      <c r="I405" s="28"/>
      <c r="J405" s="2"/>
      <c r="K405" s="28"/>
      <c r="L405" s="2"/>
      <c r="M405" s="52"/>
      <c r="N405" s="2"/>
      <c r="O405" s="2"/>
      <c r="P405" s="36"/>
      <c r="Q405" s="36"/>
      <c r="R405" s="36"/>
      <c r="S405" s="36"/>
      <c r="T405" s="36"/>
      <c r="U405" s="36"/>
      <c r="V405" s="36"/>
      <c r="W405" s="36"/>
      <c r="X405" s="36"/>
      <c r="Y405" s="36"/>
      <c r="Z405" s="36"/>
      <c r="AA405" s="36"/>
      <c r="AB405" s="2"/>
    </row>
    <row r="406" spans="1:28" x14ac:dyDescent="0.25">
      <c r="A406" s="2"/>
      <c r="B406" s="2"/>
      <c r="C406" s="2"/>
      <c r="D406" s="2"/>
      <c r="E406" s="2"/>
      <c r="F406" s="2"/>
      <c r="G406" s="2"/>
      <c r="H406" s="2"/>
      <c r="I406" s="28"/>
      <c r="J406" s="2"/>
      <c r="K406" s="28"/>
      <c r="L406" s="2"/>
      <c r="M406" s="52"/>
      <c r="N406" s="2"/>
      <c r="O406" s="2"/>
      <c r="P406" s="36"/>
      <c r="Q406" s="36"/>
      <c r="R406" s="36"/>
      <c r="S406" s="36"/>
      <c r="T406" s="36"/>
      <c r="U406" s="36"/>
      <c r="V406" s="36"/>
      <c r="W406" s="36"/>
      <c r="X406" s="36"/>
      <c r="Y406" s="36"/>
      <c r="Z406" s="36"/>
      <c r="AA406" s="36"/>
      <c r="AB406" s="2"/>
    </row>
    <row r="407" spans="1:28" x14ac:dyDescent="0.25">
      <c r="A407" s="2"/>
      <c r="B407" s="2"/>
      <c r="C407" s="2"/>
      <c r="D407" s="2"/>
      <c r="E407" s="2"/>
      <c r="F407" s="2"/>
      <c r="G407" s="2"/>
      <c r="H407" s="2"/>
      <c r="I407" s="28"/>
      <c r="J407" s="2"/>
      <c r="K407" s="28"/>
      <c r="L407" s="2"/>
      <c r="M407" s="52"/>
      <c r="N407" s="2"/>
      <c r="O407" s="2"/>
      <c r="P407" s="36"/>
      <c r="Q407" s="36"/>
      <c r="R407" s="36"/>
      <c r="S407" s="36"/>
      <c r="T407" s="36"/>
      <c r="U407" s="36"/>
      <c r="V407" s="36"/>
      <c r="W407" s="36"/>
      <c r="X407" s="36"/>
      <c r="Y407" s="36"/>
      <c r="Z407" s="36"/>
      <c r="AA407" s="36"/>
      <c r="AB407" s="2"/>
    </row>
    <row r="408" spans="1:28" x14ac:dyDescent="0.25">
      <c r="A408" s="2"/>
      <c r="B408" s="2"/>
      <c r="C408" s="2"/>
      <c r="D408" s="2"/>
      <c r="E408" s="2"/>
      <c r="F408" s="2"/>
      <c r="G408" s="2"/>
      <c r="H408" s="2"/>
      <c r="I408" s="28"/>
      <c r="J408" s="2"/>
      <c r="K408" s="28"/>
      <c r="L408" s="2"/>
      <c r="M408" s="52"/>
      <c r="N408" s="2"/>
      <c r="O408" s="2"/>
      <c r="P408" s="36"/>
      <c r="Q408" s="36"/>
      <c r="R408" s="36"/>
      <c r="S408" s="36"/>
      <c r="T408" s="36"/>
      <c r="U408" s="36"/>
      <c r="V408" s="36"/>
      <c r="W408" s="36"/>
      <c r="X408" s="36"/>
      <c r="Y408" s="36"/>
      <c r="Z408" s="36"/>
      <c r="AA408" s="36"/>
      <c r="AB408" s="2"/>
    </row>
    <row r="409" spans="1:28" x14ac:dyDescent="0.25">
      <c r="P409" s="57"/>
      <c r="Q409" s="57"/>
      <c r="R409" s="57"/>
      <c r="S409" s="57"/>
      <c r="T409" s="57"/>
      <c r="U409" s="57"/>
      <c r="V409" s="57"/>
      <c r="W409" s="57"/>
      <c r="X409" s="57"/>
      <c r="Y409" s="57"/>
      <c r="Z409" s="57"/>
      <c r="AA409" s="57"/>
    </row>
    <row r="410" spans="1:28" x14ac:dyDescent="0.25">
      <c r="P410" s="57"/>
      <c r="Q410" s="57"/>
      <c r="R410" s="57"/>
      <c r="S410" s="57"/>
      <c r="T410" s="57"/>
      <c r="U410" s="57"/>
      <c r="V410" s="57"/>
      <c r="W410" s="57"/>
      <c r="X410" s="57"/>
      <c r="Y410" s="57"/>
      <c r="Z410" s="57"/>
      <c r="AA410" s="57"/>
    </row>
    <row r="411" spans="1:28" x14ac:dyDescent="0.25">
      <c r="P411" s="57"/>
      <c r="Q411" s="57"/>
      <c r="R411" s="57"/>
      <c r="S411" s="57"/>
      <c r="T411" s="57"/>
      <c r="U411" s="57"/>
      <c r="V411" s="57"/>
      <c r="W411" s="57"/>
      <c r="X411" s="57"/>
      <c r="Y411" s="57"/>
      <c r="Z411" s="57"/>
      <c r="AA411" s="57"/>
    </row>
    <row r="412" spans="1:28" x14ac:dyDescent="0.25">
      <c r="P412" s="57"/>
      <c r="Q412" s="57"/>
      <c r="R412" s="57"/>
      <c r="S412" s="57"/>
      <c r="T412" s="57"/>
      <c r="U412" s="57"/>
      <c r="V412" s="57"/>
      <c r="W412" s="57"/>
      <c r="X412" s="57"/>
      <c r="Y412" s="57"/>
      <c r="Z412" s="57"/>
      <c r="AA412" s="57"/>
    </row>
    <row r="413" spans="1:28" x14ac:dyDescent="0.25">
      <c r="P413" s="57"/>
      <c r="Q413" s="57"/>
      <c r="R413" s="57"/>
      <c r="S413" s="57"/>
      <c r="T413" s="57"/>
      <c r="U413" s="57"/>
      <c r="V413" s="57"/>
      <c r="W413" s="57"/>
      <c r="X413" s="57"/>
      <c r="Y413" s="57"/>
      <c r="Z413" s="57"/>
      <c r="AA413" s="57"/>
    </row>
    <row r="414" spans="1:28" x14ac:dyDescent="0.25">
      <c r="P414" s="57"/>
      <c r="Q414" s="57"/>
      <c r="R414" s="57"/>
      <c r="S414" s="57"/>
      <c r="T414" s="57"/>
      <c r="U414" s="57"/>
      <c r="V414" s="57"/>
      <c r="W414" s="57"/>
      <c r="X414" s="57"/>
      <c r="Y414" s="57"/>
      <c r="Z414" s="57"/>
      <c r="AA414" s="57"/>
    </row>
    <row r="415" spans="1:28" x14ac:dyDescent="0.25">
      <c r="P415" s="57"/>
      <c r="Q415" s="57"/>
      <c r="R415" s="57"/>
      <c r="S415" s="57"/>
      <c r="T415" s="57"/>
      <c r="U415" s="57"/>
      <c r="V415" s="57"/>
      <c r="W415" s="57"/>
      <c r="X415" s="57"/>
      <c r="Y415" s="57"/>
      <c r="Z415" s="57"/>
      <c r="AA415" s="57"/>
    </row>
    <row r="416" spans="1:28" x14ac:dyDescent="0.25">
      <c r="P416" s="57"/>
      <c r="Q416" s="57"/>
      <c r="R416" s="57"/>
      <c r="S416" s="57"/>
      <c r="T416" s="57"/>
      <c r="U416" s="57"/>
      <c r="V416" s="57"/>
      <c r="W416" s="57"/>
      <c r="X416" s="57"/>
      <c r="Y416" s="57"/>
      <c r="Z416" s="57"/>
      <c r="AA416" s="57"/>
    </row>
    <row r="417" spans="16:27" x14ac:dyDescent="0.25">
      <c r="P417" s="57"/>
      <c r="Q417" s="57"/>
      <c r="R417" s="57"/>
      <c r="S417" s="57"/>
      <c r="T417" s="57"/>
      <c r="U417" s="57"/>
      <c r="V417" s="57"/>
      <c r="W417" s="57"/>
      <c r="X417" s="57"/>
      <c r="Y417" s="57"/>
      <c r="Z417" s="57"/>
      <c r="AA417" s="57"/>
    </row>
    <row r="418" spans="16:27" x14ac:dyDescent="0.25">
      <c r="P418" s="57"/>
      <c r="Q418" s="57"/>
      <c r="R418" s="57"/>
      <c r="S418" s="57"/>
      <c r="T418" s="57"/>
      <c r="U418" s="57"/>
      <c r="V418" s="57"/>
      <c r="W418" s="57"/>
      <c r="X418" s="57"/>
      <c r="Y418" s="57"/>
      <c r="Z418" s="57"/>
      <c r="AA418" s="57"/>
    </row>
  </sheetData>
  <conditionalFormatting sqref="A16:H16 L16:XFD16 A2:XFD2 AB154:XFD154 A154:N154 A155:XFD170 A274:O274 A348:XFD348 A343:XFD345 A372:XFD372 A403:XFD1048576 A17:XFD35 A7:XFD15 A3:B6 F3:XFD6 A39:XFD74 A36:I38 K36:XFD38 A75:I77 K75:XFD77 A78:XFD107 A120:XFD137 A108:L119 N108:XFD119 E1:XFD1 A150:XFD153 A138:O149 AB138:XFD149 AB274:XFD274">
    <cfRule type="cellIs" dxfId="5440" priority="198" operator="equal">
      <formula>0</formula>
    </cfRule>
  </conditionalFormatting>
  <conditionalFormatting sqref="P41:AA71">
    <cfRule type="expression" dxfId="5439" priority="197">
      <formula>P$1=""</formula>
    </cfRule>
  </conditionalFormatting>
  <conditionalFormatting sqref="I16:K16">
    <cfRule type="cellIs" dxfId="5438" priority="195" operator="equal">
      <formula>0</formula>
    </cfRule>
  </conditionalFormatting>
  <conditionalFormatting sqref="J16">
    <cfRule type="containsBlanks" dxfId="5437" priority="196">
      <formula>LEN(TRIM(J16))=0</formula>
    </cfRule>
  </conditionalFormatting>
  <conditionalFormatting sqref="P20:P31 P44:P55 P59:P70 P158:P169 P176:P187 P191:P202 P226:P237 P241:P252 P312:P323 P330:P341">
    <cfRule type="expression" dxfId="5436" priority="194">
      <formula>AND($P$1=0,$H20&lt;MONTH($J$13))</formula>
    </cfRule>
  </conditionalFormatting>
  <conditionalFormatting sqref="Q20:AA31">
    <cfRule type="expression" dxfId="5435" priority="193">
      <formula>Q$1=""</formula>
    </cfRule>
  </conditionalFormatting>
  <conditionalFormatting sqref="Q44:AA55">
    <cfRule type="expression" dxfId="5434" priority="192">
      <formula>Q$1=""</formula>
    </cfRule>
  </conditionalFormatting>
  <conditionalFormatting sqref="Q59:AA70">
    <cfRule type="expression" dxfId="5433" priority="191">
      <formula>Q$1=""</formula>
    </cfRule>
  </conditionalFormatting>
  <conditionalFormatting sqref="P87:AA106">
    <cfRule type="expression" dxfId="5432" priority="188">
      <formula>P$1=""</formula>
    </cfRule>
  </conditionalFormatting>
  <conditionalFormatting sqref="P88:AA106">
    <cfRule type="expression" dxfId="5431" priority="187">
      <formula>P$1=""</formula>
    </cfRule>
  </conditionalFormatting>
  <conditionalFormatting sqref="P90:P101">
    <cfRule type="expression" dxfId="5430" priority="186">
      <formula>AND($P$1=0,$H90&lt;MONTH($J$13))</formula>
    </cfRule>
  </conditionalFormatting>
  <conditionalFormatting sqref="Q90:AA101">
    <cfRule type="expression" dxfId="5429" priority="185">
      <formula>Q$1=""</formula>
    </cfRule>
  </conditionalFormatting>
  <conditionalFormatting sqref="P120:AA137 P150:AA151">
    <cfRule type="expression" dxfId="5428" priority="184">
      <formula>P$1=""</formula>
    </cfRule>
  </conditionalFormatting>
  <conditionalFormatting sqref="P120:AA137 P150:AA151">
    <cfRule type="expression" dxfId="5427" priority="183">
      <formula>P$1=""</formula>
    </cfRule>
  </conditionalFormatting>
  <conditionalFormatting sqref="P123:P134">
    <cfRule type="expression" dxfId="5426" priority="181">
      <formula>AND($P$1=0,$H123&lt;MONTH($J$13))</formula>
    </cfRule>
  </conditionalFormatting>
  <conditionalFormatting sqref="Q123:AA134">
    <cfRule type="expression" dxfId="5425" priority="180">
      <formula>Q$1=""</formula>
    </cfRule>
  </conditionalFormatting>
  <conditionalFormatting sqref="P136:AA137 P150:AA150">
    <cfRule type="expression" dxfId="5424" priority="179">
      <formula>P$1=""</formula>
    </cfRule>
  </conditionalFormatting>
  <conditionalFormatting sqref="P136:AA137 P150:AA150">
    <cfRule type="expression" dxfId="5423" priority="178">
      <formula>P$1=""</formula>
    </cfRule>
  </conditionalFormatting>
  <conditionalFormatting sqref="P155:AA170 P343:AA343">
    <cfRule type="expression" dxfId="5422" priority="175">
      <formula>P$1=""</formula>
    </cfRule>
  </conditionalFormatting>
  <conditionalFormatting sqref="P155:AA170 P343:AA343">
    <cfRule type="expression" dxfId="5421" priority="174">
      <formula>P$1=""</formula>
    </cfRule>
  </conditionalFormatting>
  <conditionalFormatting sqref="O154:AA154">
    <cfRule type="cellIs" dxfId="5420" priority="173" operator="equal">
      <formula>0</formula>
    </cfRule>
  </conditionalFormatting>
  <conditionalFormatting sqref="P154:AA154">
    <cfRule type="containsBlanks" dxfId="5419" priority="172">
      <formula>LEN(TRIM(P154))=0</formula>
    </cfRule>
  </conditionalFormatting>
  <conditionalFormatting sqref="P154:AA154">
    <cfRule type="expression" dxfId="5418" priority="171">
      <formula>P$1=""</formula>
    </cfRule>
  </conditionalFormatting>
  <conditionalFormatting sqref="P156:AA170">
    <cfRule type="expression" dxfId="5417" priority="170">
      <formula>P$1=""</formula>
    </cfRule>
  </conditionalFormatting>
  <conditionalFormatting sqref="P156:AA170">
    <cfRule type="expression" dxfId="5416" priority="169">
      <formula>P$1=""</formula>
    </cfRule>
  </conditionalFormatting>
  <conditionalFormatting sqref="Q158:AA169">
    <cfRule type="expression" dxfId="5415" priority="168">
      <formula>Q$1=""</formula>
    </cfRule>
  </conditionalFormatting>
  <conditionalFormatting sqref="A172:H172 A171:XFD171 K172:N172 A173:N173 O172:XFD173 A174:XFD203">
    <cfRule type="cellIs" dxfId="5414" priority="167" operator="equal">
      <formula>0</formula>
    </cfRule>
  </conditionalFormatting>
  <conditionalFormatting sqref="Q176:AA187">
    <cfRule type="expression" dxfId="5413" priority="166">
      <formula>Q$1=""</formula>
    </cfRule>
  </conditionalFormatting>
  <conditionalFormatting sqref="I172">
    <cfRule type="cellIs" dxfId="5412" priority="165" operator="equal">
      <formula>0</formula>
    </cfRule>
  </conditionalFormatting>
  <conditionalFormatting sqref="Q191:AA202">
    <cfRule type="expression" dxfId="5411" priority="163">
      <formula>Q$1=""</formula>
    </cfRule>
  </conditionalFormatting>
  <conditionalFormatting sqref="A205:H205 A204:XFD204 K205:XFD205 A208:XFD208 A224:XFD239 A241:XFD253 A240:G240 I240:XFD240">
    <cfRule type="cellIs" dxfId="5410" priority="162" operator="equal">
      <formula>0</formula>
    </cfRule>
  </conditionalFormatting>
  <conditionalFormatting sqref="Q226:AA237">
    <cfRule type="expression" dxfId="5409" priority="161">
      <formula>Q$1=""</formula>
    </cfRule>
  </conditionalFormatting>
  <conditionalFormatting sqref="I205">
    <cfRule type="cellIs" dxfId="5408" priority="160" operator="equal">
      <formula>0</formula>
    </cfRule>
  </conditionalFormatting>
  <conditionalFormatting sqref="Q241:AA252">
    <cfRule type="expression" dxfId="5407" priority="158">
      <formula>Q$1=""</formula>
    </cfRule>
  </conditionalFormatting>
  <conditionalFormatting sqref="A206:H206 K206:XFD206">
    <cfRule type="cellIs" dxfId="5406" priority="157" operator="equal">
      <formula>0</formula>
    </cfRule>
  </conditionalFormatting>
  <conditionalFormatting sqref="I206">
    <cfRule type="cellIs" dxfId="5405" priority="156" operator="equal">
      <formula>0</formula>
    </cfRule>
  </conditionalFormatting>
  <conditionalFormatting sqref="A207:H207 K207:XFD207">
    <cfRule type="cellIs" dxfId="5404" priority="154" operator="equal">
      <formula>0</formula>
    </cfRule>
  </conditionalFormatting>
  <conditionalFormatting sqref="I207:J207">
    <cfRule type="cellIs" dxfId="5403" priority="153" operator="equal">
      <formula>0</formula>
    </cfRule>
  </conditionalFormatting>
  <conditionalFormatting sqref="A209:XFD210 A223:XFD223 A211:L222 N211:XFD222">
    <cfRule type="cellIs" dxfId="5402" priority="152" operator="equal">
      <formula>0</formula>
    </cfRule>
  </conditionalFormatting>
  <conditionalFormatting sqref="P209:AA209">
    <cfRule type="expression" dxfId="5401" priority="151">
      <formula>P$1=""</formula>
    </cfRule>
  </conditionalFormatting>
  <conditionalFormatting sqref="P209:AA209">
    <cfRule type="expression" dxfId="5400" priority="150">
      <formula>P$1=""</formula>
    </cfRule>
  </conditionalFormatting>
  <conditionalFormatting sqref="P223:AA223">
    <cfRule type="expression" dxfId="5399" priority="149">
      <formula>P$1=""</formula>
    </cfRule>
  </conditionalFormatting>
  <conditionalFormatting sqref="P223:AA223">
    <cfRule type="expression" dxfId="5398" priority="148">
      <formula>P$1=""</formula>
    </cfRule>
  </conditionalFormatting>
  <conditionalFormatting sqref="A255:H255 A254:XFD254 K255:XFD255 A258:XFD259 A260:O273 AB260:XFD273">
    <cfRule type="cellIs" dxfId="5397" priority="146" operator="equal">
      <formula>0</formula>
    </cfRule>
  </conditionalFormatting>
  <conditionalFormatting sqref="I255">
    <cfRule type="cellIs" dxfId="5396" priority="144" operator="equal">
      <formula>0</formula>
    </cfRule>
  </conditionalFormatting>
  <conditionalFormatting sqref="A256:H256 K256:XFD256">
    <cfRule type="cellIs" dxfId="5395" priority="142" operator="equal">
      <formula>0</formula>
    </cfRule>
  </conditionalFormatting>
  <conditionalFormatting sqref="I256">
    <cfRule type="cellIs" dxfId="5394" priority="141" operator="equal">
      <formula>0</formula>
    </cfRule>
  </conditionalFormatting>
  <conditionalFormatting sqref="A257:H257 K257:XFD257">
    <cfRule type="cellIs" dxfId="5393" priority="139" operator="equal">
      <formula>0</formula>
    </cfRule>
  </conditionalFormatting>
  <conditionalFormatting sqref="I257:J257">
    <cfRule type="cellIs" dxfId="5392" priority="138" operator="equal">
      <formula>0</formula>
    </cfRule>
  </conditionalFormatting>
  <conditionalFormatting sqref="A276:O292 A306:XFD306 A293:G293 I293:O293 A294:O305 AB276:XFD305">
    <cfRule type="cellIs" dxfId="5391" priority="137" operator="equal">
      <formula>0</formula>
    </cfRule>
  </conditionalFormatting>
  <conditionalFormatting sqref="A275:H275 K275:O275 AB275:XFD275">
    <cfRule type="cellIs" dxfId="5390" priority="135" operator="equal">
      <formula>0</formula>
    </cfRule>
  </conditionalFormatting>
  <conditionalFormatting sqref="I275">
    <cfRule type="cellIs" dxfId="5389" priority="134" operator="equal">
      <formula>0</formula>
    </cfRule>
  </conditionalFormatting>
  <conditionalFormatting sqref="Q312:AA323">
    <cfRule type="expression" dxfId="5388" priority="127">
      <formula>Q$1=""</formula>
    </cfRule>
  </conditionalFormatting>
  <conditionalFormatting sqref="H240">
    <cfRule type="cellIs" dxfId="5387" priority="132" operator="equal">
      <formula>0</formula>
    </cfRule>
  </conditionalFormatting>
  <conditionalFormatting sqref="H293">
    <cfRule type="cellIs" dxfId="5386" priority="131" operator="equal">
      <formula>0</formula>
    </cfRule>
  </conditionalFormatting>
  <conditionalFormatting sqref="A308:H308 A307:XFD307 K308:N308 A309:N309 O308:XFD309 A310:XFD324">
    <cfRule type="cellIs" dxfId="5385" priority="128" operator="equal">
      <formula>0</formula>
    </cfRule>
  </conditionalFormatting>
  <conditionalFormatting sqref="Q330:AA341">
    <cfRule type="expression" dxfId="5384" priority="123">
      <formula>Q$1=""</formula>
    </cfRule>
  </conditionalFormatting>
  <conditionalFormatting sqref="A326:H326 A325:XFD325 K326:N326 A327:N327 O326:XFD327 A328:XFD342">
    <cfRule type="cellIs" dxfId="5383" priority="124" operator="equal">
      <formula>0</formula>
    </cfRule>
  </conditionalFormatting>
  <conditionalFormatting sqref="AB346:XFD346 A346:N346 A347:XFD347">
    <cfRule type="cellIs" dxfId="5382" priority="120" operator="equal">
      <formula>0</formula>
    </cfRule>
  </conditionalFormatting>
  <conditionalFormatting sqref="P347:AA347">
    <cfRule type="expression" dxfId="5381" priority="119">
      <formula>P$1=""</formula>
    </cfRule>
  </conditionalFormatting>
  <conditionalFormatting sqref="P347:AA347">
    <cfRule type="expression" dxfId="5380" priority="118">
      <formula>P$1=""</formula>
    </cfRule>
  </conditionalFormatting>
  <conditionalFormatting sqref="O346:AA346">
    <cfRule type="cellIs" dxfId="5379" priority="117" operator="equal">
      <formula>0</formula>
    </cfRule>
  </conditionalFormatting>
  <conditionalFormatting sqref="P346:AA346">
    <cfRule type="containsBlanks" dxfId="5378" priority="116">
      <formula>LEN(TRIM(P346))=0</formula>
    </cfRule>
  </conditionalFormatting>
  <conditionalFormatting sqref="P346:AA346">
    <cfRule type="expression" dxfId="5377" priority="115">
      <formula>P$1=""</formula>
    </cfRule>
  </conditionalFormatting>
  <conditionalFormatting sqref="P345:AA345">
    <cfRule type="expression" dxfId="5376" priority="114">
      <formula>P$1=""</formula>
    </cfRule>
  </conditionalFormatting>
  <conditionalFormatting sqref="P345:AA345">
    <cfRule type="expression" dxfId="5375" priority="113">
      <formula>P$1=""</formula>
    </cfRule>
  </conditionalFormatting>
  <conditionalFormatting sqref="P153:AA153">
    <cfRule type="expression" dxfId="5374" priority="112">
      <formula>P$1=""</formula>
    </cfRule>
  </conditionalFormatting>
  <conditionalFormatting sqref="P153:AA153">
    <cfRule type="expression" dxfId="5373" priority="111">
      <formula>P$1=""</formula>
    </cfRule>
  </conditionalFormatting>
  <conditionalFormatting sqref="A351:XFD351">
    <cfRule type="cellIs" dxfId="5372" priority="104" operator="equal">
      <formula>0</formula>
    </cfRule>
  </conditionalFormatting>
  <conditionalFormatting sqref="AB349:XFD349 A349:N349 A350:XFD350">
    <cfRule type="cellIs" dxfId="5371" priority="110" operator="equal">
      <formula>0</formula>
    </cfRule>
  </conditionalFormatting>
  <conditionalFormatting sqref="P350:AA350">
    <cfRule type="expression" dxfId="5370" priority="109">
      <formula>P$1=""</formula>
    </cfRule>
  </conditionalFormatting>
  <conditionalFormatting sqref="P350:AA350">
    <cfRule type="expression" dxfId="5369" priority="108">
      <formula>P$1=""</formula>
    </cfRule>
  </conditionalFormatting>
  <conditionalFormatting sqref="A354:XFD354">
    <cfRule type="cellIs" dxfId="5368" priority="97" operator="equal">
      <formula>0</formula>
    </cfRule>
  </conditionalFormatting>
  <conditionalFormatting sqref="AB352:XFD352 A352:N352 A353:XFD353">
    <cfRule type="cellIs" dxfId="5367" priority="103" operator="equal">
      <formula>0</formula>
    </cfRule>
  </conditionalFormatting>
  <conditionalFormatting sqref="P353:AA353">
    <cfRule type="expression" dxfId="5366" priority="102">
      <formula>P$1=""</formula>
    </cfRule>
  </conditionalFormatting>
  <conditionalFormatting sqref="P353:AA353">
    <cfRule type="expression" dxfId="5365" priority="101">
      <formula>P$1=""</formula>
    </cfRule>
  </conditionalFormatting>
  <conditionalFormatting sqref="A357:XFD357">
    <cfRule type="cellIs" dxfId="5364" priority="90" operator="equal">
      <formula>0</formula>
    </cfRule>
  </conditionalFormatting>
  <conditionalFormatting sqref="AB355:XFD355 A355:N355 A356:XFD356">
    <cfRule type="cellIs" dxfId="5363" priority="96" operator="equal">
      <formula>0</formula>
    </cfRule>
  </conditionalFormatting>
  <conditionalFormatting sqref="P356:AA356">
    <cfRule type="expression" dxfId="5362" priority="95">
      <formula>P$1=""</formula>
    </cfRule>
  </conditionalFormatting>
  <conditionalFormatting sqref="P356:AA356">
    <cfRule type="expression" dxfId="5361" priority="94">
      <formula>P$1=""</formula>
    </cfRule>
  </conditionalFormatting>
  <conditionalFormatting sqref="A360:XFD360">
    <cfRule type="cellIs" dxfId="5360" priority="83" operator="equal">
      <formula>0</formula>
    </cfRule>
  </conditionalFormatting>
  <conditionalFormatting sqref="AB358:XFD358 A358:N358 A359:XFD359">
    <cfRule type="cellIs" dxfId="5359" priority="89" operator="equal">
      <formula>0</formula>
    </cfRule>
  </conditionalFormatting>
  <conditionalFormatting sqref="P359:AA359">
    <cfRule type="expression" dxfId="5358" priority="88">
      <formula>P$1=""</formula>
    </cfRule>
  </conditionalFormatting>
  <conditionalFormatting sqref="P359:AA359">
    <cfRule type="expression" dxfId="5357" priority="87">
      <formula>P$1=""</formula>
    </cfRule>
  </conditionalFormatting>
  <conditionalFormatting sqref="A363:XFD363">
    <cfRule type="cellIs" dxfId="5356" priority="76" operator="equal">
      <formula>0</formula>
    </cfRule>
  </conditionalFormatting>
  <conditionalFormatting sqref="AB361:XFD361 A361:N361 A362:XFD362">
    <cfRule type="cellIs" dxfId="5355" priority="82" operator="equal">
      <formula>0</formula>
    </cfRule>
  </conditionalFormatting>
  <conditionalFormatting sqref="P362:AA362">
    <cfRule type="expression" dxfId="5354" priority="81">
      <formula>P$1=""</formula>
    </cfRule>
  </conditionalFormatting>
  <conditionalFormatting sqref="P362:AA362">
    <cfRule type="expression" dxfId="5353" priority="80">
      <formula>P$1=""</formula>
    </cfRule>
  </conditionalFormatting>
  <conditionalFormatting sqref="A366:XFD366">
    <cfRule type="cellIs" dxfId="5352" priority="69" operator="equal">
      <formula>0</formula>
    </cfRule>
  </conditionalFormatting>
  <conditionalFormatting sqref="AB364:XFD364 A364:N364 A365:XFD365">
    <cfRule type="cellIs" dxfId="5351" priority="75" operator="equal">
      <formula>0</formula>
    </cfRule>
  </conditionalFormatting>
  <conditionalFormatting sqref="P365:AA365">
    <cfRule type="expression" dxfId="5350" priority="74">
      <formula>P$1=""</formula>
    </cfRule>
  </conditionalFormatting>
  <conditionalFormatting sqref="P365:AA365">
    <cfRule type="expression" dxfId="5349" priority="73">
      <formula>P$1=""</formula>
    </cfRule>
  </conditionalFormatting>
  <conditionalFormatting sqref="AB367:XFD367 A367:N367 A368:XFD368">
    <cfRule type="cellIs" dxfId="5348" priority="68" operator="equal">
      <formula>0</formula>
    </cfRule>
  </conditionalFormatting>
  <conditionalFormatting sqref="P368:AA368">
    <cfRule type="expression" dxfId="5347" priority="67">
      <formula>P$1=""</formula>
    </cfRule>
  </conditionalFormatting>
  <conditionalFormatting sqref="P368:AA368">
    <cfRule type="expression" dxfId="5346" priority="66">
      <formula>P$1=""</formula>
    </cfRule>
  </conditionalFormatting>
  <conditionalFormatting sqref="A369:XFD369">
    <cfRule type="cellIs" dxfId="5345" priority="62" operator="equal">
      <formula>0</formula>
    </cfRule>
  </conditionalFormatting>
  <conditionalFormatting sqref="AB370:XFD370 A370:N370 A371:XFD371">
    <cfRule type="cellIs" dxfId="5344" priority="61" operator="equal">
      <formula>0</formula>
    </cfRule>
  </conditionalFormatting>
  <conditionalFormatting sqref="P371:AA371">
    <cfRule type="expression" dxfId="5343" priority="60">
      <formula>P$1=""</formula>
    </cfRule>
  </conditionalFormatting>
  <conditionalFormatting sqref="P371:AA371">
    <cfRule type="expression" dxfId="5342" priority="59">
      <formula>P$1=""</formula>
    </cfRule>
  </conditionalFormatting>
  <conditionalFormatting sqref="P375:P386">
    <cfRule type="expression" dxfId="5341" priority="55">
      <formula>AND($P$1=0,$H375&lt;MONTH($J$13))</formula>
    </cfRule>
  </conditionalFormatting>
  <conditionalFormatting sqref="Q375:AA386">
    <cfRule type="expression" dxfId="5340" priority="53">
      <formula>Q$1=""</formula>
    </cfRule>
  </conditionalFormatting>
  <conditionalFormatting sqref="A373:XFD402">
    <cfRule type="cellIs" dxfId="5339" priority="54" operator="equal">
      <formula>0</formula>
    </cfRule>
  </conditionalFormatting>
  <conditionalFormatting sqref="P390:P401">
    <cfRule type="expression" dxfId="5338" priority="52">
      <formula>AND($P$1=0,$H390&lt;MONTH($J$13))</formula>
    </cfRule>
  </conditionalFormatting>
  <conditionalFormatting sqref="Q390:AA401">
    <cfRule type="expression" dxfId="5337" priority="51">
      <formula>Q$1=""</formula>
    </cfRule>
  </conditionalFormatting>
  <conditionalFormatting sqref="P123">
    <cfRule type="expression" dxfId="5336" priority="50">
      <formula>AND($P$1=0,$H123&lt;MONTH($J$13))</formula>
    </cfRule>
  </conditionalFormatting>
  <conditionalFormatting sqref="C3:E6">
    <cfRule type="cellIs" dxfId="5335" priority="49" operator="equal">
      <formula>0</formula>
    </cfRule>
  </conditionalFormatting>
  <conditionalFormatting sqref="J36:J38">
    <cfRule type="cellIs" dxfId="5334" priority="47" operator="equal">
      <formula>0</formula>
    </cfRule>
  </conditionalFormatting>
  <conditionalFormatting sqref="J36:J38">
    <cfRule type="containsBlanks" dxfId="5333" priority="48">
      <formula>LEN(TRIM(J36))=0</formula>
    </cfRule>
  </conditionalFormatting>
  <conditionalFormatting sqref="J75:J77">
    <cfRule type="cellIs" dxfId="5332" priority="45" operator="equal">
      <formula>0</formula>
    </cfRule>
  </conditionalFormatting>
  <conditionalFormatting sqref="J75:J77">
    <cfRule type="containsBlanks" dxfId="5331" priority="46">
      <formula>LEN(TRIM(J75))=0</formula>
    </cfRule>
  </conditionalFormatting>
  <conditionalFormatting sqref="M108:M119">
    <cfRule type="cellIs" dxfId="5330" priority="43" operator="equal">
      <formula>0</formula>
    </cfRule>
  </conditionalFormatting>
  <conditionalFormatting sqref="M108:M119">
    <cfRule type="containsBlanks" dxfId="5329" priority="44">
      <formula>LEN(TRIM(M108))=0</formula>
    </cfRule>
  </conditionalFormatting>
  <conditionalFormatting sqref="J172">
    <cfRule type="cellIs" dxfId="5328" priority="41" operator="equal">
      <formula>0</formula>
    </cfRule>
  </conditionalFormatting>
  <conditionalFormatting sqref="J172">
    <cfRule type="containsBlanks" dxfId="5327" priority="42">
      <formula>LEN(TRIM(J172))=0</formula>
    </cfRule>
  </conditionalFormatting>
  <conditionalFormatting sqref="J205:J206">
    <cfRule type="cellIs" dxfId="5326" priority="39" operator="equal">
      <formula>0</formula>
    </cfRule>
  </conditionalFormatting>
  <conditionalFormatting sqref="J205:J206">
    <cfRule type="containsBlanks" dxfId="5325" priority="40">
      <formula>LEN(TRIM(J205))=0</formula>
    </cfRule>
  </conditionalFormatting>
  <conditionalFormatting sqref="M211:M222">
    <cfRule type="cellIs" dxfId="5324" priority="37" operator="equal">
      <formula>0</formula>
    </cfRule>
  </conditionalFormatting>
  <conditionalFormatting sqref="M211:M222">
    <cfRule type="containsBlanks" dxfId="5323" priority="38">
      <formula>LEN(TRIM(M211))=0</formula>
    </cfRule>
  </conditionalFormatting>
  <conditionalFormatting sqref="J255:J256">
    <cfRule type="cellIs" dxfId="5322" priority="35" operator="equal">
      <formula>0</formula>
    </cfRule>
  </conditionalFormatting>
  <conditionalFormatting sqref="J255:J256">
    <cfRule type="containsBlanks" dxfId="5321" priority="36">
      <formula>LEN(TRIM(J255))=0</formula>
    </cfRule>
  </conditionalFormatting>
  <conditionalFormatting sqref="J275">
    <cfRule type="cellIs" dxfId="5320" priority="33" operator="equal">
      <formula>0</formula>
    </cfRule>
  </conditionalFormatting>
  <conditionalFormatting sqref="J275">
    <cfRule type="containsBlanks" dxfId="5319" priority="34">
      <formula>LEN(TRIM(J275))=0</formula>
    </cfRule>
  </conditionalFormatting>
  <conditionalFormatting sqref="I308">
    <cfRule type="cellIs" dxfId="5318" priority="32" operator="equal">
      <formula>0</formula>
    </cfRule>
  </conditionalFormatting>
  <conditionalFormatting sqref="J308">
    <cfRule type="cellIs" dxfId="5317" priority="30" operator="equal">
      <formula>0</formula>
    </cfRule>
  </conditionalFormatting>
  <conditionalFormatting sqref="J308">
    <cfRule type="containsBlanks" dxfId="5316" priority="31">
      <formula>LEN(TRIM(J308))=0</formula>
    </cfRule>
  </conditionalFormatting>
  <conditionalFormatting sqref="I326">
    <cfRule type="cellIs" dxfId="5315" priority="29" operator="equal">
      <formula>0</formula>
    </cfRule>
  </conditionalFormatting>
  <conditionalFormatting sqref="J326">
    <cfRule type="cellIs" dxfId="5314" priority="27" operator="equal">
      <formula>0</formula>
    </cfRule>
  </conditionalFormatting>
  <conditionalFormatting sqref="J326">
    <cfRule type="containsBlanks" dxfId="5313" priority="28">
      <formula>LEN(TRIM(J326))=0</formula>
    </cfRule>
  </conditionalFormatting>
  <conditionalFormatting sqref="O370:AA370 O367:AA367 O364:AA364 O361:AA361 O358:AA358 O355:AA355 O352:AA352 O349:AA349">
    <cfRule type="cellIs" dxfId="5312" priority="26" operator="equal">
      <formula>0</formula>
    </cfRule>
  </conditionalFormatting>
  <conditionalFormatting sqref="P370:AA370 P367:AA367 P364:AA364 P361:AA361 P358:AA358 P355:AA355 P352:AA352 P349:AA349">
    <cfRule type="containsBlanks" dxfId="5311" priority="25">
      <formula>LEN(TRIM(P349))=0</formula>
    </cfRule>
  </conditionalFormatting>
  <conditionalFormatting sqref="P370:AA370 P367:AA367 P364:AA364 P361:AA361 P358:AA358 P355:AA355 P352:AA352 P349:AA349">
    <cfRule type="expression" dxfId="5310" priority="24">
      <formula>P$1=""</formula>
    </cfRule>
  </conditionalFormatting>
  <conditionalFormatting sqref="A1:D1">
    <cfRule type="cellIs" dxfId="5309" priority="23" operator="equal">
      <formula>0</formula>
    </cfRule>
  </conditionalFormatting>
  <conditionalFormatting sqref="P138:AA149">
    <cfRule type="cellIs" dxfId="5308" priority="22" operator="equal">
      <formula>0</formula>
    </cfRule>
  </conditionalFormatting>
  <conditionalFormatting sqref="P138:AA149">
    <cfRule type="expression" dxfId="5307" priority="21">
      <formula>P$1=""</formula>
    </cfRule>
  </conditionalFormatting>
  <conditionalFormatting sqref="P138:AA149">
    <cfRule type="expression" dxfId="5306" priority="20">
      <formula>P$1=""</formula>
    </cfRule>
  </conditionalFormatting>
  <conditionalFormatting sqref="P138:AA149">
    <cfRule type="expression" dxfId="5305" priority="19">
      <formula>P$1=""</formula>
    </cfRule>
  </conditionalFormatting>
  <conditionalFormatting sqref="P138:AA149">
    <cfRule type="expression" dxfId="5304" priority="18">
      <formula>P$1=""</formula>
    </cfRule>
  </conditionalFormatting>
  <conditionalFormatting sqref="P138:AA149">
    <cfRule type="expression" dxfId="5303" priority="17">
      <formula>AND($P$1=0,$H138&lt;MONTH($J$13))</formula>
    </cfRule>
  </conditionalFormatting>
  <conditionalFormatting sqref="P274:AA274">
    <cfRule type="cellIs" dxfId="5302" priority="16" operator="equal">
      <formula>0</formula>
    </cfRule>
  </conditionalFormatting>
  <conditionalFormatting sqref="P261:AA272 P279:AA290 P294:AA305">
    <cfRule type="expression" dxfId="5301" priority="15">
      <formula>AND($P$1=0,$H261&lt;MONTH($J$13))</formula>
    </cfRule>
  </conditionalFormatting>
  <conditionalFormatting sqref="P274:AA274">
    <cfRule type="expression" dxfId="5300" priority="14">
      <formula>P$1=""</formula>
    </cfRule>
  </conditionalFormatting>
  <conditionalFormatting sqref="P274:AA274">
    <cfRule type="expression" dxfId="5299" priority="13">
      <formula>P$1=""</formula>
    </cfRule>
  </conditionalFormatting>
  <conditionalFormatting sqref="P274:AA274">
    <cfRule type="expression" dxfId="5298" priority="12">
      <formula>P$1=""</formula>
    </cfRule>
  </conditionalFormatting>
  <conditionalFormatting sqref="P274:AA274">
    <cfRule type="expression" dxfId="5297" priority="11">
      <formula>P$1=""</formula>
    </cfRule>
  </conditionalFormatting>
  <conditionalFormatting sqref="P260:AA273">
    <cfRule type="cellIs" dxfId="5296" priority="10" operator="equal">
      <formula>0</formula>
    </cfRule>
  </conditionalFormatting>
  <conditionalFormatting sqref="Q261:AA272">
    <cfRule type="expression" dxfId="5295" priority="9">
      <formula>Q$1=""</formula>
    </cfRule>
  </conditionalFormatting>
  <conditionalFormatting sqref="P276:AA293">
    <cfRule type="cellIs" dxfId="5294" priority="8" operator="equal">
      <formula>0</formula>
    </cfRule>
  </conditionalFormatting>
  <conditionalFormatting sqref="Q279:AA290">
    <cfRule type="expression" dxfId="5293" priority="7">
      <formula>Q$1=""</formula>
    </cfRule>
  </conditionalFormatting>
  <conditionalFormatting sqref="P275:AA275">
    <cfRule type="cellIs" dxfId="5292" priority="6" operator="equal">
      <formula>0</formula>
    </cfRule>
  </conditionalFormatting>
  <conditionalFormatting sqref="P294:AA305">
    <cfRule type="cellIs" dxfId="5291" priority="5" operator="equal">
      <formula>0</formula>
    </cfRule>
  </conditionalFormatting>
  <conditionalFormatting sqref="Q294:AA305">
    <cfRule type="expression" dxfId="5290" priority="4">
      <formula>Q$1=""</formula>
    </cfRule>
  </conditionalFormatting>
  <conditionalFormatting sqref="P279:AA290">
    <cfRule type="cellIs" dxfId="5289" priority="3" operator="equal">
      <formula>0</formula>
    </cfRule>
  </conditionalFormatting>
  <conditionalFormatting sqref="P294:AA305">
    <cfRule type="cellIs" dxfId="5288" priority="2" operator="equal">
      <formula>0</formula>
    </cfRule>
  </conditionalFormatting>
  <conditionalFormatting sqref="P294:AA305">
    <cfRule type="cellIs" dxfId="5287" priority="1" operator="equal">
      <formula>0</formula>
    </cfRule>
  </conditionalFormatting>
  <hyperlinks>
    <hyperlink ref="A1:D1" location="оглавление!A1" tooltip="оглавление" display="оглавление"/>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331"/>
  <sheetViews>
    <sheetView workbookViewId="0">
      <pane xSplit="14" ySplit="10" topLeftCell="O11" activePane="bottomRight" state="frozen"/>
      <selection pane="topRight" activeCell="O1" sqref="O1"/>
      <selection pane="bottomLeft" activeCell="A11" sqref="A11"/>
      <selection pane="bottomRight" activeCell="A12" sqref="A1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опер1!$M$1</f>
        <v>№года</v>
      </c>
      <c r="N1" s="42"/>
      <c r="O1" s="42"/>
      <c r="P1" s="43">
        <f>опер1!P1</f>
        <v>0</v>
      </c>
      <c r="Q1" s="43" t="str">
        <f>опер1!Q1</f>
        <v/>
      </c>
      <c r="R1" s="43" t="str">
        <f>опер1!R1</f>
        <v/>
      </c>
      <c r="S1" s="43" t="str">
        <f>опер1!S1</f>
        <v/>
      </c>
      <c r="T1" s="43" t="str">
        <f>опер1!T1</f>
        <v/>
      </c>
      <c r="U1" s="43" t="str">
        <f>опер1!U1</f>
        <v/>
      </c>
      <c r="V1" s="43" t="str">
        <f>опер1!V1</f>
        <v/>
      </c>
      <c r="W1" s="43" t="str">
        <f>опер1!W1</f>
        <v/>
      </c>
      <c r="X1" s="43" t="str">
        <f>опер1!X1</f>
        <v/>
      </c>
      <c r="Y1" s="43" t="str">
        <f>опер1!Y1</f>
        <v/>
      </c>
      <c r="Z1" s="43" t="str">
        <f>опер1!Z1</f>
        <v/>
      </c>
      <c r="AA1" s="43" t="str">
        <f>опер1!AA1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149"/>
      <c r="B6" s="131"/>
      <c r="C6" s="225" t="s">
        <v>306</v>
      </c>
      <c r="D6" s="210"/>
      <c r="E6" s="226"/>
      <c r="F6" s="2"/>
      <c r="G6" s="104" t="str">
        <f>сценарии!$J$4</f>
        <v>сценарий-1</v>
      </c>
      <c r="H6" s="2"/>
      <c r="I6" s="28"/>
      <c r="J6" s="2"/>
      <c r="K6" s="28"/>
      <c r="L6" s="2"/>
      <c r="M6" s="52"/>
      <c r="N6" s="2"/>
      <c r="O6" s="2"/>
      <c r="P6" s="96" t="str">
        <f>опер1!P6</f>
        <v/>
      </c>
      <c r="Q6" s="96" t="str">
        <f>опер1!Q6</f>
        <v/>
      </c>
      <c r="R6" s="96" t="str">
        <f>опер1!R6</f>
        <v/>
      </c>
      <c r="S6" s="96" t="str">
        <f>опер1!S6</f>
        <v/>
      </c>
      <c r="T6" s="96" t="str">
        <f>опер1!T6</f>
        <v/>
      </c>
      <c r="U6" s="96" t="str">
        <f>опер1!U6</f>
        <v/>
      </c>
      <c r="V6" s="96" t="str">
        <f>опер1!V6</f>
        <v/>
      </c>
      <c r="W6" s="96" t="str">
        <f>опер1!W6</f>
        <v/>
      </c>
      <c r="X6" s="96" t="str">
        <f>опер1!X6</f>
        <v/>
      </c>
      <c r="Y6" s="96" t="str">
        <f>опер1!Y6</f>
        <v/>
      </c>
      <c r="Z6" s="96" t="str">
        <f>опер1!Z6</f>
        <v/>
      </c>
      <c r="AA6" s="96" t="str">
        <f>опер1!AA6</f>
        <v/>
      </c>
      <c r="AB6" s="2"/>
    </row>
    <row r="7" spans="1:28" ht="12.6" thickBot="1" x14ac:dyDescent="0.3">
      <c r="A7" s="149"/>
      <c r="B7" s="182" t="s">
        <v>285</v>
      </c>
      <c r="C7" s="2"/>
      <c r="D7" s="2"/>
      <c r="E7" s="2"/>
      <c r="F7" s="2"/>
      <c r="G7" s="2"/>
      <c r="H7" s="2"/>
      <c r="I7" s="28"/>
      <c r="J7" s="2"/>
      <c r="K7" s="28"/>
      <c r="L7" s="2"/>
      <c r="M7" s="52"/>
      <c r="N7" s="2"/>
      <c r="O7" s="2"/>
      <c r="P7" s="94">
        <f>опер1!P7</f>
        <v>32</v>
      </c>
      <c r="Q7" s="94" t="str">
        <f>опер1!Q7</f>
        <v/>
      </c>
      <c r="R7" s="94" t="str">
        <f>опер1!R7</f>
        <v/>
      </c>
      <c r="S7" s="94" t="str">
        <f>опер1!S7</f>
        <v/>
      </c>
      <c r="T7" s="94" t="str">
        <f>опер1!T7</f>
        <v/>
      </c>
      <c r="U7" s="94" t="str">
        <f>опер1!U7</f>
        <v/>
      </c>
      <c r="V7" s="94" t="str">
        <f>опер1!V7</f>
        <v/>
      </c>
      <c r="W7" s="94" t="str">
        <f>опер1!W7</f>
        <v/>
      </c>
      <c r="X7" s="94" t="str">
        <f>опер1!X7</f>
        <v/>
      </c>
      <c r="Y7" s="94" t="str">
        <f>опер1!Y7</f>
        <v/>
      </c>
      <c r="Z7" s="94" t="str">
        <f>опер1!Z7</f>
        <v/>
      </c>
      <c r="AA7" s="94" t="str">
        <f>опер1!AA7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опер1!M8</f>
        <v>итого</v>
      </c>
      <c r="N8" s="3"/>
      <c r="O8" s="3"/>
      <c r="P8" s="95">
        <f>опер1!P8</f>
        <v>366</v>
      </c>
      <c r="Q8" s="95" t="str">
        <f>опер1!Q8</f>
        <v/>
      </c>
      <c r="R8" s="95" t="str">
        <f>опер1!R8</f>
        <v/>
      </c>
      <c r="S8" s="95" t="str">
        <f>опер1!S8</f>
        <v/>
      </c>
      <c r="T8" s="95" t="str">
        <f>опер1!T8</f>
        <v/>
      </c>
      <c r="U8" s="95" t="str">
        <f>опер1!U8</f>
        <v/>
      </c>
      <c r="V8" s="95" t="str">
        <f>опер1!V8</f>
        <v/>
      </c>
      <c r="W8" s="95" t="str">
        <f>опер1!W8</f>
        <v/>
      </c>
      <c r="X8" s="95" t="str">
        <f>опер1!X8</f>
        <v/>
      </c>
      <c r="Y8" s="95" t="str">
        <f>опер1!Y8</f>
        <v/>
      </c>
      <c r="Z8" s="95" t="str">
        <f>опер1!Z8</f>
        <v/>
      </c>
      <c r="AA8" s="95" t="str">
        <f>опер1!AA8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IF(P$1="",0,IF(1+опер1!P$346=0,0,(опер1!P$58+опер1!P$137)/(1+опер1!P$346)))</f>
        <v>0</v>
      </c>
      <c r="Q16" s="93">
        <f>IF(Q$1="",0,IF(1+опер1!Q$346=0,0,(опер1!Q$58+опер1!Q$137)/(1+опер1!Q$346)))</f>
        <v>0</v>
      </c>
      <c r="R16" s="93">
        <f>IF(R$1="",0,IF(1+опер1!R$346=0,0,(опер1!R$58+опер1!R$137)/(1+опер1!R$346)))</f>
        <v>0</v>
      </c>
      <c r="S16" s="93">
        <f>IF(S$1="",0,IF(1+опер1!S$346=0,0,(опер1!S$58+опер1!S$137)/(1+опер1!S$346)))</f>
        <v>0</v>
      </c>
      <c r="T16" s="93">
        <f>IF(T$1="",0,IF(1+опер1!T$346=0,0,(опер1!T$58+опер1!T$137)/(1+опер1!T$346)))</f>
        <v>0</v>
      </c>
      <c r="U16" s="93">
        <f>IF(U$1="",0,IF(1+опер1!U$346=0,0,(опер1!U$58+опер1!U$137)/(1+опер1!U$346)))</f>
        <v>0</v>
      </c>
      <c r="V16" s="93">
        <f>IF(V$1="",0,IF(1+опер1!V$346=0,0,(опер1!V$58+опер1!V$137)/(1+опер1!V$346)))</f>
        <v>0</v>
      </c>
      <c r="W16" s="93">
        <f>IF(W$1="",0,IF(1+опер1!W$346=0,0,(опер1!W$58+опер1!W$137)/(1+опер1!W$346)))</f>
        <v>0</v>
      </c>
      <c r="X16" s="93">
        <f>IF(X$1="",0,IF(1+опер1!X$346=0,0,(опер1!X$58+опер1!X$137)/(1+опер1!X$346)))</f>
        <v>0</v>
      </c>
      <c r="Y16" s="93">
        <f>IF(Y$1="",0,IF(1+опер1!Y$346=0,0,(опер1!Y$58+опер1!Y$137)/(1+опер1!Y$346)))</f>
        <v>0</v>
      </c>
      <c r="Z16" s="93">
        <f>IF(Z$1="",0,IF(1+опер1!Z$346=0,0,(опер1!Z$58+опер1!Z$137)/(1+опер1!Z$346)))</f>
        <v>0</v>
      </c>
      <c r="AA16" s="93">
        <f>IF(AA$1="",0,IF(1+опер1!AA$346=0,0,(опер1!AA$58+опер1!AA$137)/(1+опер1!AA$346)))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IF(P$1="",0,опер1!P$58+опер1!P$137)</f>
        <v>0</v>
      </c>
      <c r="Q18" s="93">
        <f>IF(Q$1="",0,опер1!Q$58+опер1!Q$137)</f>
        <v>0</v>
      </c>
      <c r="R18" s="93">
        <f>IF(R$1="",0,опер1!R$58+опер1!R$137)</f>
        <v>0</v>
      </c>
      <c r="S18" s="93">
        <f>IF(S$1="",0,опер1!S$58+опер1!S$137)</f>
        <v>0</v>
      </c>
      <c r="T18" s="93">
        <f>IF(T$1="",0,опер1!T$58+опер1!T$137)</f>
        <v>0</v>
      </c>
      <c r="U18" s="93">
        <f>IF(U$1="",0,опер1!U$58+опер1!U$137)</f>
        <v>0</v>
      </c>
      <c r="V18" s="93">
        <f>IF(V$1="",0,опер1!V$58+опер1!V$137)</f>
        <v>0</v>
      </c>
      <c r="W18" s="93">
        <f>IF(W$1="",0,опер1!W$58+опер1!W$137)</f>
        <v>0</v>
      </c>
      <c r="X18" s="93">
        <f>IF(X$1="",0,опер1!X$58+опер1!X$137)</f>
        <v>0</v>
      </c>
      <c r="Y18" s="93">
        <f>IF(Y$1="",0,опер1!Y$58+опер1!Y$137)</f>
        <v>0</v>
      </c>
      <c r="Z18" s="93">
        <f>IF(Z$1="",0,опер1!Z$58+опер1!Z$137)</f>
        <v>0</v>
      </c>
      <c r="AA18" s="93">
        <f>IF(AA$1="",0,опер1!AA$58+опер1!AA$137)</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IF(P$1="",0,опер1!P$58+опер1!P$137)</f>
        <v>0</v>
      </c>
      <c r="Q20" s="93">
        <f>IF(Q$1="",0,опер1!Q$58+опер1!Q$137)</f>
        <v>0</v>
      </c>
      <c r="R20" s="93">
        <f>IF(R$1="",0,опер1!R$58+опер1!R$137)</f>
        <v>0</v>
      </c>
      <c r="S20" s="93">
        <f>IF(S$1="",0,опер1!S$58+опер1!S$137)</f>
        <v>0</v>
      </c>
      <c r="T20" s="93">
        <f>IF(T$1="",0,опер1!T$58+опер1!T$137)</f>
        <v>0</v>
      </c>
      <c r="U20" s="93">
        <f>IF(U$1="",0,опер1!U$58+опер1!U$137)</f>
        <v>0</v>
      </c>
      <c r="V20" s="93">
        <f>IF(V$1="",0,опер1!V$58+опер1!V$137)</f>
        <v>0</v>
      </c>
      <c r="W20" s="93">
        <f>IF(W$1="",0,опер1!W$58+опер1!W$137)</f>
        <v>0</v>
      </c>
      <c r="X20" s="93">
        <f>IF(X$1="",0,опер1!X$58+опер1!X$137)</f>
        <v>0</v>
      </c>
      <c r="Y20" s="93">
        <f>IF(Y$1="",0,опер1!Y$58+опер1!Y$137)</f>
        <v>0</v>
      </c>
      <c r="Z20" s="93">
        <f>IF(Z$1="",0,опер1!Z$58+опер1!Z$137)</f>
        <v>0</v>
      </c>
      <c r="AA20" s="93">
        <f>IF(AA$1="",0,опер1!AA$58+опер1!AA$137)</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IF(P$1="",0,опер1!P$58+опер1!P$137)</f>
        <v>0</v>
      </c>
      <c r="Q22" s="93">
        <f>IF(Q$1="",0,опер1!Q$58+опер1!Q$137)</f>
        <v>0</v>
      </c>
      <c r="R22" s="93">
        <f>IF(R$1="",0,опер1!R$58+опер1!R$137)</f>
        <v>0</v>
      </c>
      <c r="S22" s="93">
        <f>IF(S$1="",0,опер1!S$58+опер1!S$137)</f>
        <v>0</v>
      </c>
      <c r="T22" s="93">
        <f>IF(T$1="",0,опер1!T$58+опер1!T$137)</f>
        <v>0</v>
      </c>
      <c r="U22" s="93">
        <f>IF(U$1="",0,опер1!U$58+опер1!U$137)</f>
        <v>0</v>
      </c>
      <c r="V22" s="93">
        <f>IF(V$1="",0,опер1!V$58+опер1!V$137)</f>
        <v>0</v>
      </c>
      <c r="W22" s="93">
        <f>IF(W$1="",0,опер1!W$58+опер1!W$137)</f>
        <v>0</v>
      </c>
      <c r="X22" s="93">
        <f>IF(X$1="",0,опер1!X$58+опер1!X$137)</f>
        <v>0</v>
      </c>
      <c r="Y22" s="93">
        <f>IF(Y$1="",0,опер1!Y$58+опер1!Y$137)</f>
        <v>0</v>
      </c>
      <c r="Z22" s="93">
        <f>IF(Z$1="",0,опер1!Z$58+опер1!Z$137)</f>
        <v>0</v>
      </c>
      <c r="AA22" s="93">
        <f>IF(AA$1="",0,опер1!AA$58+опер1!AA$137)</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IF(P$1="",0,IF(1+опер1!P$346=0,0,(опер1!P$157)/(1+опер1!P$346)))</f>
        <v>0</v>
      </c>
      <c r="Q36" s="136">
        <f>IF(Q$1="",0,IF(1+опер1!Q$346=0,0,(опер1!Q$157)/(1+опер1!Q$346)))</f>
        <v>0</v>
      </c>
      <c r="R36" s="136">
        <f>IF(R$1="",0,IF(1+опер1!R$346=0,0,(опер1!R$157)/(1+опер1!R$346)))</f>
        <v>0</v>
      </c>
      <c r="S36" s="136">
        <f>IF(S$1="",0,IF(1+опер1!S$346=0,0,(опер1!S$157)/(1+опер1!S$346)))</f>
        <v>0</v>
      </c>
      <c r="T36" s="136">
        <f>IF(T$1="",0,IF(1+опер1!T$346=0,0,(опер1!T$157)/(1+опер1!T$346)))</f>
        <v>0</v>
      </c>
      <c r="U36" s="136">
        <f>IF(U$1="",0,IF(1+опер1!U$346=0,0,(опер1!U$157)/(1+опер1!U$346)))</f>
        <v>0</v>
      </c>
      <c r="V36" s="136">
        <f>IF(V$1="",0,IF(1+опер1!V$346=0,0,(опер1!V$157)/(1+опер1!V$346)))</f>
        <v>0</v>
      </c>
      <c r="W36" s="136">
        <f>IF(W$1="",0,IF(1+опер1!W$346=0,0,(опер1!W$157)/(1+опер1!W$346)))</f>
        <v>0</v>
      </c>
      <c r="X36" s="136">
        <f>IF(X$1="",0,IF(1+опер1!X$346=0,0,(опер1!X$157)/(1+опер1!X$346)))</f>
        <v>0</v>
      </c>
      <c r="Y36" s="136">
        <f>IF(Y$1="",0,IF(1+опер1!Y$346=0,0,(опер1!Y$157)/(1+опер1!Y$346)))</f>
        <v>0</v>
      </c>
      <c r="Z36" s="136">
        <f>IF(Z$1="",0,IF(1+опер1!Z$346=0,0,(опер1!Z$157)/(1+опер1!Z$346)))</f>
        <v>0</v>
      </c>
      <c r="AA36" s="136">
        <f>IF(AA$1="",0,IF(1+опер1!AA$346=0,0,(опер1!AA$157)/(1+опер1!AA$346)))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IF(P$1="",0,IF(1+опер1!P$346=0,0,(опер1!P$157)/(1+опер1!P$346)))</f>
        <v>0</v>
      </c>
      <c r="Q38" s="136">
        <f>IF(Q$1="",0,IF(1+опер1!Q$346=0,0,(опер1!Q$157)/(1+опер1!Q$346)))</f>
        <v>0</v>
      </c>
      <c r="R38" s="136">
        <f>IF(R$1="",0,IF(1+опер1!R$346=0,0,(опер1!R$157)/(1+опер1!R$346)))</f>
        <v>0</v>
      </c>
      <c r="S38" s="136">
        <f>IF(S$1="",0,IF(1+опер1!S$346=0,0,(опер1!S$157)/(1+опер1!S$346)))</f>
        <v>0</v>
      </c>
      <c r="T38" s="136">
        <f>IF(T$1="",0,IF(1+опер1!T$346=0,0,(опер1!T$157)/(1+опер1!T$346)))</f>
        <v>0</v>
      </c>
      <c r="U38" s="136">
        <f>IF(U$1="",0,IF(1+опер1!U$346=0,0,(опер1!U$157)/(1+опер1!U$346)))</f>
        <v>0</v>
      </c>
      <c r="V38" s="136">
        <f>IF(V$1="",0,IF(1+опер1!V$346=0,0,(опер1!V$157)/(1+опер1!V$346)))</f>
        <v>0</v>
      </c>
      <c r="W38" s="136">
        <f>IF(W$1="",0,IF(1+опер1!W$346=0,0,(опер1!W$157)/(1+опер1!W$346)))</f>
        <v>0</v>
      </c>
      <c r="X38" s="136">
        <f>IF(X$1="",0,IF(1+опер1!X$346=0,0,(опер1!X$157)/(1+опер1!X$346)))</f>
        <v>0</v>
      </c>
      <c r="Y38" s="136">
        <f>IF(Y$1="",0,IF(1+опер1!Y$346=0,0,(опер1!Y$157)/(1+опер1!Y$346)))</f>
        <v>0</v>
      </c>
      <c r="Z38" s="136">
        <f>IF(Z$1="",0,IF(1+опер1!Z$346=0,0,(опер1!Z$157)/(1+опер1!Z$346)))</f>
        <v>0</v>
      </c>
      <c r="AA38" s="136">
        <f>IF(AA$1="",0,IF(1+опер1!AA$346=0,0,(опер1!AA$157)/(1+опер1!AA$346)))</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IF(P$1="",0,IF(1+опер1!P$346=0,0,(опер1!P$157)/(1+опер1!P$346)))</f>
        <v>0</v>
      </c>
      <c r="Q40" s="136">
        <f>IF(Q$1="",0,IF(1+опер1!Q$346=0,0,(опер1!Q$157)/(1+опер1!Q$346)))</f>
        <v>0</v>
      </c>
      <c r="R40" s="136">
        <f>IF(R$1="",0,IF(1+опер1!R$346=0,0,(опер1!R$157)/(1+опер1!R$346)))</f>
        <v>0</v>
      </c>
      <c r="S40" s="136">
        <f>IF(S$1="",0,IF(1+опер1!S$346=0,0,(опер1!S$157)/(1+опер1!S$346)))</f>
        <v>0</v>
      </c>
      <c r="T40" s="136">
        <f>IF(T$1="",0,IF(1+опер1!T$346=0,0,(опер1!T$157)/(1+опер1!T$346)))</f>
        <v>0</v>
      </c>
      <c r="U40" s="136">
        <f>IF(U$1="",0,IF(1+опер1!U$346=0,0,(опер1!U$157)/(1+опер1!U$346)))</f>
        <v>0</v>
      </c>
      <c r="V40" s="136">
        <f>IF(V$1="",0,IF(1+опер1!V$346=0,0,(опер1!V$157)/(1+опер1!V$346)))</f>
        <v>0</v>
      </c>
      <c r="W40" s="136">
        <f>IF(W$1="",0,IF(1+опер1!W$346=0,0,(опер1!W$157)/(1+опер1!W$346)))</f>
        <v>0</v>
      </c>
      <c r="X40" s="136">
        <f>IF(X$1="",0,IF(1+опер1!X$346=0,0,(опер1!X$157)/(1+опер1!X$346)))</f>
        <v>0</v>
      </c>
      <c r="Y40" s="136">
        <f>IF(Y$1="",0,IF(1+опер1!Y$346=0,0,(опер1!Y$157)/(1+опер1!Y$346)))</f>
        <v>0</v>
      </c>
      <c r="Z40" s="136">
        <f>IF(Z$1="",0,IF(1+опер1!Z$346=0,0,(опер1!Z$157)/(1+опер1!Z$346)))</f>
        <v>0</v>
      </c>
      <c r="AA40" s="136">
        <f>IF(AA$1="",0,IF(1+опер1!AA$346=0,0,(опер1!AA$157)/(1+опер1!AA$346)))</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IF(P$1="",0,IF(1+опер1!P$346=0,0,(опер1!P$157)/(1+опер1!P$346)))</f>
        <v>0</v>
      </c>
      <c r="Q42" s="136">
        <f>IF(Q$1="",0,IF(1+опер1!Q$346=0,0,(опер1!Q$157)/(1+опер1!Q$346)))</f>
        <v>0</v>
      </c>
      <c r="R42" s="136">
        <f>IF(R$1="",0,IF(1+опер1!R$346=0,0,(опер1!R$157)/(1+опер1!R$346)))</f>
        <v>0</v>
      </c>
      <c r="S42" s="136">
        <f>IF(S$1="",0,IF(1+опер1!S$346=0,0,(опер1!S$157)/(1+опер1!S$346)))</f>
        <v>0</v>
      </c>
      <c r="T42" s="136">
        <f>IF(T$1="",0,IF(1+опер1!T$346=0,0,(опер1!T$157)/(1+опер1!T$346)))</f>
        <v>0</v>
      </c>
      <c r="U42" s="136">
        <f>IF(U$1="",0,IF(1+опер1!U$346=0,0,(опер1!U$157)/(1+опер1!U$346)))</f>
        <v>0</v>
      </c>
      <c r="V42" s="136">
        <f>IF(V$1="",0,IF(1+опер1!V$346=0,0,(опер1!V$157)/(1+опер1!V$346)))</f>
        <v>0</v>
      </c>
      <c r="W42" s="136">
        <f>IF(W$1="",0,IF(1+опер1!W$346=0,0,(опер1!W$157)/(1+опер1!W$346)))</f>
        <v>0</v>
      </c>
      <c r="X42" s="136">
        <f>IF(X$1="",0,IF(1+опер1!X$346=0,0,(опер1!X$157)/(1+опер1!X$346)))</f>
        <v>0</v>
      </c>
      <c r="Y42" s="136">
        <f>IF(Y$1="",0,IF(1+опер1!Y$346=0,0,(опер1!Y$157)/(1+опер1!Y$346)))</f>
        <v>0</v>
      </c>
      <c r="Z42" s="136">
        <f>IF(Z$1="",0,IF(1+опер1!Z$346=0,0,(опер1!Z$157)/(1+опер1!Z$346)))</f>
        <v>0</v>
      </c>
      <c r="AA42" s="136">
        <f>IF(AA$1="",0,IF(1+опер1!AA$346=0,0,(опер1!AA$157)/(1+опер1!AA$346)))</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0</v>
      </c>
      <c r="N46" s="123"/>
      <c r="O46" s="123"/>
      <c r="P46" s="136">
        <f>IF(P$1="",0,IF(1+опер1!P$346=0,0,(опер1!P$175)/(1+опер1!P$346)))</f>
        <v>0</v>
      </c>
      <c r="Q46" s="136">
        <f>IF(Q$1="",0,IF(1+опер1!Q$346=0,0,(опер1!Q$175)/(1+опер1!Q$346)))</f>
        <v>0</v>
      </c>
      <c r="R46" s="136">
        <f>IF(R$1="",0,IF(1+опер1!R$346=0,0,(опер1!R$175)/(1+опер1!R$346)))</f>
        <v>0</v>
      </c>
      <c r="S46" s="136">
        <f>IF(S$1="",0,IF(1+опер1!S$346=0,0,(опер1!S$175)/(1+опер1!S$346)))</f>
        <v>0</v>
      </c>
      <c r="T46" s="136">
        <f>IF(T$1="",0,IF(1+опер1!T$346=0,0,(опер1!T$175)/(1+опер1!T$346)))</f>
        <v>0</v>
      </c>
      <c r="U46" s="136">
        <f>IF(U$1="",0,IF(1+опер1!U$346=0,0,(опер1!U$175)/(1+опер1!U$346)))</f>
        <v>0</v>
      </c>
      <c r="V46" s="136">
        <f>IF(V$1="",0,IF(1+опер1!V$346=0,0,(опер1!V$175)/(1+опер1!V$346)))</f>
        <v>0</v>
      </c>
      <c r="W46" s="136">
        <f>IF(W$1="",0,IF(1+опер1!W$346=0,0,(опер1!W$175)/(1+опер1!W$346)))</f>
        <v>0</v>
      </c>
      <c r="X46" s="136">
        <f>IF(X$1="",0,IF(1+опер1!X$346=0,0,(опер1!X$175)/(1+опер1!X$346)))</f>
        <v>0</v>
      </c>
      <c r="Y46" s="136">
        <f>IF(Y$1="",0,IF(1+опер1!Y$346=0,0,(опер1!Y$175)/(1+опер1!Y$346)))</f>
        <v>0</v>
      </c>
      <c r="Z46" s="136">
        <f>IF(Z$1="",0,IF(1+опер1!Z$346=0,0,(опер1!Z$175)/(1+опер1!Z$346)))</f>
        <v>0</v>
      </c>
      <c r="AA46" s="136">
        <f>IF(AA$1="",0,IF(1+опер1!AA$346=0,0,(опер1!AA$175)/(1+опер1!AA$346)))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0</v>
      </c>
      <c r="N48" s="123"/>
      <c r="O48" s="123"/>
      <c r="P48" s="136">
        <f>IF(P$1="",0,IF(1+опер1!P$346=0,0,(опер1!P$175)/(1+опер1!P$346)))</f>
        <v>0</v>
      </c>
      <c r="Q48" s="136">
        <f>IF(Q$1="",0,IF(1+опер1!Q$346=0,0,(опер1!Q$175)/(1+опер1!Q$346)))</f>
        <v>0</v>
      </c>
      <c r="R48" s="136">
        <f>IF(R$1="",0,IF(1+опер1!R$346=0,0,(опер1!R$175)/(1+опер1!R$346)))</f>
        <v>0</v>
      </c>
      <c r="S48" s="136">
        <f>IF(S$1="",0,IF(1+опер1!S$346=0,0,(опер1!S$175)/(1+опер1!S$346)))</f>
        <v>0</v>
      </c>
      <c r="T48" s="136">
        <f>IF(T$1="",0,IF(1+опер1!T$346=0,0,(опер1!T$175)/(1+опер1!T$346)))</f>
        <v>0</v>
      </c>
      <c r="U48" s="136">
        <f>IF(U$1="",0,IF(1+опер1!U$346=0,0,(опер1!U$175)/(1+опер1!U$346)))</f>
        <v>0</v>
      </c>
      <c r="V48" s="136">
        <f>IF(V$1="",0,IF(1+опер1!V$346=0,0,(опер1!V$175)/(1+опер1!V$346)))</f>
        <v>0</v>
      </c>
      <c r="W48" s="136">
        <f>IF(W$1="",0,IF(1+опер1!W$346=0,0,(опер1!W$175)/(1+опер1!W$346)))</f>
        <v>0</v>
      </c>
      <c r="X48" s="136">
        <f>IF(X$1="",0,IF(1+опер1!X$346=0,0,(опер1!X$175)/(1+опер1!X$346)))</f>
        <v>0</v>
      </c>
      <c r="Y48" s="136">
        <f>IF(Y$1="",0,IF(1+опер1!Y$346=0,0,(опер1!Y$175)/(1+опер1!Y$346)))</f>
        <v>0</v>
      </c>
      <c r="Z48" s="136">
        <f>IF(Z$1="",0,IF(1+опер1!Z$346=0,0,(опер1!Z$175)/(1+опер1!Z$346)))</f>
        <v>0</v>
      </c>
      <c r="AA48" s="136">
        <f>IF(AA$1="",0,IF(1+опер1!AA$346=0,0,(опер1!AA$175)/(1+опер1!AA$346)))</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0</v>
      </c>
      <c r="N50" s="123"/>
      <c r="O50" s="123"/>
      <c r="P50" s="136">
        <f>IF(P$1="",0,IF(1+опер1!P$346=0,0,(опер1!P$175)/(1+опер1!P$346)))</f>
        <v>0</v>
      </c>
      <c r="Q50" s="136">
        <f>IF(Q$1="",0,IF(1+опер1!Q$346=0,0,(опер1!Q$175)/(1+опер1!Q$346)))</f>
        <v>0</v>
      </c>
      <c r="R50" s="136">
        <f>IF(R$1="",0,IF(1+опер1!R$346=0,0,(опер1!R$175)/(1+опер1!R$346)))</f>
        <v>0</v>
      </c>
      <c r="S50" s="136">
        <f>IF(S$1="",0,IF(1+опер1!S$346=0,0,(опер1!S$175)/(1+опер1!S$346)))</f>
        <v>0</v>
      </c>
      <c r="T50" s="136">
        <f>IF(T$1="",0,IF(1+опер1!T$346=0,0,(опер1!T$175)/(1+опер1!T$346)))</f>
        <v>0</v>
      </c>
      <c r="U50" s="136">
        <f>IF(U$1="",0,IF(1+опер1!U$346=0,0,(опер1!U$175)/(1+опер1!U$346)))</f>
        <v>0</v>
      </c>
      <c r="V50" s="136">
        <f>IF(V$1="",0,IF(1+опер1!V$346=0,0,(опер1!V$175)/(1+опер1!V$346)))</f>
        <v>0</v>
      </c>
      <c r="W50" s="136">
        <f>IF(W$1="",0,IF(1+опер1!W$346=0,0,(опер1!W$175)/(1+опер1!W$346)))</f>
        <v>0</v>
      </c>
      <c r="X50" s="136">
        <f>IF(X$1="",0,IF(1+опер1!X$346=0,0,(опер1!X$175)/(1+опер1!X$346)))</f>
        <v>0</v>
      </c>
      <c r="Y50" s="136">
        <f>IF(Y$1="",0,IF(1+опер1!Y$346=0,0,(опер1!Y$175)/(1+опер1!Y$346)))</f>
        <v>0</v>
      </c>
      <c r="Z50" s="136">
        <f>IF(Z$1="",0,IF(1+опер1!Z$346=0,0,(опер1!Z$175)/(1+опер1!Z$346)))</f>
        <v>0</v>
      </c>
      <c r="AA50" s="136">
        <f>IF(AA$1="",0,IF(1+опер1!AA$346=0,0,(опер1!AA$175)/(1+опер1!AA$346)))</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0</v>
      </c>
      <c r="N52" s="123"/>
      <c r="O52" s="123"/>
      <c r="P52" s="136">
        <f>IF(P$1="",0,IF(1+опер1!P$346=0,0,(опер1!P$175)/(1+опер1!P$346)))</f>
        <v>0</v>
      </c>
      <c r="Q52" s="136">
        <f>IF(Q$1="",0,IF(1+опер1!Q$346=0,0,(опер1!Q$175)/(1+опер1!Q$346)))</f>
        <v>0</v>
      </c>
      <c r="R52" s="136">
        <f>IF(R$1="",0,IF(1+опер1!R$346=0,0,(опер1!R$175)/(1+опер1!R$346)))</f>
        <v>0</v>
      </c>
      <c r="S52" s="136">
        <f>IF(S$1="",0,IF(1+опер1!S$346=0,0,(опер1!S$175)/(1+опер1!S$346)))</f>
        <v>0</v>
      </c>
      <c r="T52" s="136">
        <f>IF(T$1="",0,IF(1+опер1!T$346=0,0,(опер1!T$175)/(1+опер1!T$346)))</f>
        <v>0</v>
      </c>
      <c r="U52" s="136">
        <f>IF(U$1="",0,IF(1+опер1!U$346=0,0,(опер1!U$175)/(1+опер1!U$346)))</f>
        <v>0</v>
      </c>
      <c r="V52" s="136">
        <f>IF(V$1="",0,IF(1+опер1!V$346=0,0,(опер1!V$175)/(1+опер1!V$346)))</f>
        <v>0</v>
      </c>
      <c r="W52" s="136">
        <f>IF(W$1="",0,IF(1+опер1!W$346=0,0,(опер1!W$175)/(1+опер1!W$346)))</f>
        <v>0</v>
      </c>
      <c r="X52" s="136">
        <f>IF(X$1="",0,IF(1+опер1!X$346=0,0,(опер1!X$175)/(1+опер1!X$346)))</f>
        <v>0</v>
      </c>
      <c r="Y52" s="136">
        <f>IF(Y$1="",0,IF(1+опер1!Y$346=0,0,(опер1!Y$175)/(1+опер1!Y$346)))</f>
        <v>0</v>
      </c>
      <c r="Z52" s="136">
        <f>IF(Z$1="",0,IF(1+опер1!Z$346=0,0,(опер1!Z$175)/(1+опер1!Z$346)))</f>
        <v>0</v>
      </c>
      <c r="AA52" s="136">
        <f>IF(AA$1="",0,IF(1+опер1!AA$346=0,0,(опер1!AA$175)/(1+опер1!AA$346)))</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IF(P$1="",0,IF(1+опер1!P$346=0,0,(опер1!P$225)/(1+опер1!P$346)))</f>
        <v>0</v>
      </c>
      <c r="Q56" s="136">
        <f>IF(Q$1="",0,IF(1+опер1!Q$346=0,0,(опер1!Q$225)/(1+опер1!Q$346)))</f>
        <v>0</v>
      </c>
      <c r="R56" s="136">
        <f>IF(R$1="",0,IF(1+опер1!R$346=0,0,(опер1!R$225)/(1+опер1!R$346)))</f>
        <v>0</v>
      </c>
      <c r="S56" s="136">
        <f>IF(S$1="",0,IF(1+опер1!S$346=0,0,(опер1!S$225)/(1+опер1!S$346)))</f>
        <v>0</v>
      </c>
      <c r="T56" s="136">
        <f>IF(T$1="",0,IF(1+опер1!T$346=0,0,(опер1!T$225)/(1+опер1!T$346)))</f>
        <v>0</v>
      </c>
      <c r="U56" s="136">
        <f>IF(U$1="",0,IF(1+опер1!U$346=0,0,(опер1!U$225)/(1+опер1!U$346)))</f>
        <v>0</v>
      </c>
      <c r="V56" s="136">
        <f>IF(V$1="",0,IF(1+опер1!V$346=0,0,(опер1!V$225)/(1+опер1!V$346)))</f>
        <v>0</v>
      </c>
      <c r="W56" s="136">
        <f>IF(W$1="",0,IF(1+опер1!W$346=0,0,(опер1!W$225)/(1+опер1!W$346)))</f>
        <v>0</v>
      </c>
      <c r="X56" s="136">
        <f>IF(X$1="",0,IF(1+опер1!X$346=0,0,(опер1!X$225)/(1+опер1!X$346)))</f>
        <v>0</v>
      </c>
      <c r="Y56" s="136">
        <f>IF(Y$1="",0,IF(1+опер1!Y$346=0,0,(опер1!Y$225)/(1+опер1!Y$346)))</f>
        <v>0</v>
      </c>
      <c r="Z56" s="136">
        <f>IF(Z$1="",0,IF(1+опер1!Z$346=0,0,(опер1!Z$225)/(1+опер1!Z$346)))</f>
        <v>0</v>
      </c>
      <c r="AA56" s="136">
        <f>IF(AA$1="",0,IF(1+опер1!AA$346=0,0,(опер1!AA$225)/(1+опер1!AA$346)))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IF(P$1="",0,IF(1+опер1!P$346=0,0,(опер1!P$225)/(1+опер1!P$346)))</f>
        <v>0</v>
      </c>
      <c r="Q58" s="136">
        <f>IF(Q$1="",0,IF(1+опер1!Q$346=0,0,(опер1!Q$225)/(1+опер1!Q$346)))</f>
        <v>0</v>
      </c>
      <c r="R58" s="136">
        <f>IF(R$1="",0,IF(1+опер1!R$346=0,0,(опер1!R$225)/(1+опер1!R$346)))</f>
        <v>0</v>
      </c>
      <c r="S58" s="136">
        <f>IF(S$1="",0,IF(1+опер1!S$346=0,0,(опер1!S$225)/(1+опер1!S$346)))</f>
        <v>0</v>
      </c>
      <c r="T58" s="136">
        <f>IF(T$1="",0,IF(1+опер1!T$346=0,0,(опер1!T$225)/(1+опер1!T$346)))</f>
        <v>0</v>
      </c>
      <c r="U58" s="136">
        <f>IF(U$1="",0,IF(1+опер1!U$346=0,0,(опер1!U$225)/(1+опер1!U$346)))</f>
        <v>0</v>
      </c>
      <c r="V58" s="136">
        <f>IF(V$1="",0,IF(1+опер1!V$346=0,0,(опер1!V$225)/(1+опер1!V$346)))</f>
        <v>0</v>
      </c>
      <c r="W58" s="136">
        <f>IF(W$1="",0,IF(1+опер1!W$346=0,0,(опер1!W$225)/(1+опер1!W$346)))</f>
        <v>0</v>
      </c>
      <c r="X58" s="136">
        <f>IF(X$1="",0,IF(1+опер1!X$346=0,0,(опер1!X$225)/(1+опер1!X$346)))</f>
        <v>0</v>
      </c>
      <c r="Y58" s="136">
        <f>IF(Y$1="",0,IF(1+опер1!Y$346=0,0,(опер1!Y$225)/(1+опер1!Y$346)))</f>
        <v>0</v>
      </c>
      <c r="Z58" s="136">
        <f>IF(Z$1="",0,IF(1+опер1!Z$346=0,0,(опер1!Z$225)/(1+опер1!Z$346)))</f>
        <v>0</v>
      </c>
      <c r="AA58" s="136">
        <f>IF(AA$1="",0,IF(1+опер1!AA$346=0,0,(опер1!AA$225)/(1+опер1!AA$346)))</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IF(P$1="",0,IF(1+опер1!P$346=0,0,(опер1!P$225)/(1+опер1!P$346)))</f>
        <v>0</v>
      </c>
      <c r="Q60" s="136">
        <f>IF(Q$1="",0,IF(1+опер1!Q$346=0,0,(опер1!Q$225)/(1+опер1!Q$346)))</f>
        <v>0</v>
      </c>
      <c r="R60" s="136">
        <f>IF(R$1="",0,IF(1+опер1!R$346=0,0,(опер1!R$225)/(1+опер1!R$346)))</f>
        <v>0</v>
      </c>
      <c r="S60" s="136">
        <f>IF(S$1="",0,IF(1+опер1!S$346=0,0,(опер1!S$225)/(1+опер1!S$346)))</f>
        <v>0</v>
      </c>
      <c r="T60" s="136">
        <f>IF(T$1="",0,IF(1+опер1!T$346=0,0,(опер1!T$225)/(1+опер1!T$346)))</f>
        <v>0</v>
      </c>
      <c r="U60" s="136">
        <f>IF(U$1="",0,IF(1+опер1!U$346=0,0,(опер1!U$225)/(1+опер1!U$346)))</f>
        <v>0</v>
      </c>
      <c r="V60" s="136">
        <f>IF(V$1="",0,IF(1+опер1!V$346=0,0,(опер1!V$225)/(1+опер1!V$346)))</f>
        <v>0</v>
      </c>
      <c r="W60" s="136">
        <f>IF(W$1="",0,IF(1+опер1!W$346=0,0,(опер1!W$225)/(1+опер1!W$346)))</f>
        <v>0</v>
      </c>
      <c r="X60" s="136">
        <f>IF(X$1="",0,IF(1+опер1!X$346=0,0,(опер1!X$225)/(1+опер1!X$346)))</f>
        <v>0</v>
      </c>
      <c r="Y60" s="136">
        <f>IF(Y$1="",0,IF(1+опер1!Y$346=0,0,(опер1!Y$225)/(1+опер1!Y$346)))</f>
        <v>0</v>
      </c>
      <c r="Z60" s="136">
        <f>IF(Z$1="",0,IF(1+опер1!Z$346=0,0,(опер1!Z$225)/(1+опер1!Z$346)))</f>
        <v>0</v>
      </c>
      <c r="AA60" s="136">
        <f>IF(AA$1="",0,IF(1+опер1!AA$346=0,0,(опер1!AA$225)/(1+опер1!AA$346)))</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IF(P$1="",0,IF(1+опер1!P$346=0,0,(опер1!P$225)/(1+опер1!P$346)))</f>
        <v>0</v>
      </c>
      <c r="Q62" s="136">
        <f>IF(Q$1="",0,IF(1+опер1!Q$346=0,0,(опер1!Q$225)/(1+опер1!Q$346)))</f>
        <v>0</v>
      </c>
      <c r="R62" s="136">
        <f>IF(R$1="",0,IF(1+опер1!R$346=0,0,(опер1!R$225)/(1+опер1!R$346)))</f>
        <v>0</v>
      </c>
      <c r="S62" s="136">
        <f>IF(S$1="",0,IF(1+опер1!S$346=0,0,(опер1!S$225)/(1+опер1!S$346)))</f>
        <v>0</v>
      </c>
      <c r="T62" s="136">
        <f>IF(T$1="",0,IF(1+опер1!T$346=0,0,(опер1!T$225)/(1+опер1!T$346)))</f>
        <v>0</v>
      </c>
      <c r="U62" s="136">
        <f>IF(U$1="",0,IF(1+опер1!U$346=0,0,(опер1!U$225)/(1+опер1!U$346)))</f>
        <v>0</v>
      </c>
      <c r="V62" s="136">
        <f>IF(V$1="",0,IF(1+опер1!V$346=0,0,(опер1!V$225)/(1+опер1!V$346)))</f>
        <v>0</v>
      </c>
      <c r="W62" s="136">
        <f>IF(W$1="",0,IF(1+опер1!W$346=0,0,(опер1!W$225)/(1+опер1!W$346)))</f>
        <v>0</v>
      </c>
      <c r="X62" s="136">
        <f>IF(X$1="",0,IF(1+опер1!X$346=0,0,(опер1!X$225)/(1+опер1!X$346)))</f>
        <v>0</v>
      </c>
      <c r="Y62" s="136">
        <f>IF(Y$1="",0,IF(1+опер1!Y$346=0,0,(опер1!Y$225)/(1+опер1!Y$346)))</f>
        <v>0</v>
      </c>
      <c r="Z62" s="136">
        <f>IF(Z$1="",0,IF(1+опер1!Z$346=0,0,(опер1!Z$225)/(1+опер1!Z$346)))</f>
        <v>0</v>
      </c>
      <c r="AA62" s="136">
        <f>IF(AA$1="",0,IF(1+опер1!AA$346=0,0,(опер1!AA$225)/(1+опер1!AA$346)))</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IF(P$1="",0,опер1!P$260)</f>
        <v>0</v>
      </c>
      <c r="Q66" s="136">
        <f>IF(Q$1="",0,опер1!Q$260)</f>
        <v>0</v>
      </c>
      <c r="R66" s="136">
        <f>IF(R$1="",0,опер1!R$260)</f>
        <v>0</v>
      </c>
      <c r="S66" s="136">
        <f>IF(S$1="",0,опер1!S$260)</f>
        <v>0</v>
      </c>
      <c r="T66" s="136">
        <f>IF(T$1="",0,опер1!T$260)</f>
        <v>0</v>
      </c>
      <c r="U66" s="136">
        <f>IF(U$1="",0,опер1!U$260)</f>
        <v>0</v>
      </c>
      <c r="V66" s="136">
        <f>IF(V$1="",0,опер1!V$260)</f>
        <v>0</v>
      </c>
      <c r="W66" s="136">
        <f>IF(W$1="",0,опер1!W$260)</f>
        <v>0</v>
      </c>
      <c r="X66" s="136">
        <f>IF(X$1="",0,опер1!X$260)</f>
        <v>0</v>
      </c>
      <c r="Y66" s="136">
        <f>IF(Y$1="",0,опер1!Y$260)</f>
        <v>0</v>
      </c>
      <c r="Z66" s="136">
        <f>IF(Z$1="",0,опер1!Z$260)</f>
        <v>0</v>
      </c>
      <c r="AA66" s="136">
        <f>IF(AA$1="",0,опер1!AA$260)</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IF(P$1="",0,опер1!P$260)</f>
        <v>0</v>
      </c>
      <c r="Q68" s="136">
        <f>IF(Q$1="",0,опер1!Q$260)</f>
        <v>0</v>
      </c>
      <c r="R68" s="136">
        <f>IF(R$1="",0,опер1!R$260)</f>
        <v>0</v>
      </c>
      <c r="S68" s="136">
        <f>IF(S$1="",0,опер1!S$260)</f>
        <v>0</v>
      </c>
      <c r="T68" s="136">
        <f>IF(T$1="",0,опер1!T$260)</f>
        <v>0</v>
      </c>
      <c r="U68" s="136">
        <f>IF(U$1="",0,опер1!U$260)</f>
        <v>0</v>
      </c>
      <c r="V68" s="136">
        <f>IF(V$1="",0,опер1!V$260)</f>
        <v>0</v>
      </c>
      <c r="W68" s="136">
        <f>IF(W$1="",0,опер1!W$260)</f>
        <v>0</v>
      </c>
      <c r="X68" s="136">
        <f>IF(X$1="",0,опер1!X$260)</f>
        <v>0</v>
      </c>
      <c r="Y68" s="136">
        <f>IF(Y$1="",0,опер1!Y$260)</f>
        <v>0</v>
      </c>
      <c r="Z68" s="136">
        <f>IF(Z$1="",0,опер1!Z$260)</f>
        <v>0</v>
      </c>
      <c r="AA68" s="136">
        <f>IF(AA$1="",0,опер1!AA$260)</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IF(P$1="",0,опер1!P$260)</f>
        <v>0</v>
      </c>
      <c r="Q70" s="136">
        <f>IF(Q$1="",0,опер1!Q$260)</f>
        <v>0</v>
      </c>
      <c r="R70" s="136">
        <f>IF(R$1="",0,опер1!R$260)</f>
        <v>0</v>
      </c>
      <c r="S70" s="136">
        <f>IF(S$1="",0,опер1!S$260)</f>
        <v>0</v>
      </c>
      <c r="T70" s="136">
        <f>IF(T$1="",0,опер1!T$260)</f>
        <v>0</v>
      </c>
      <c r="U70" s="136">
        <f>IF(U$1="",0,опер1!U$260)</f>
        <v>0</v>
      </c>
      <c r="V70" s="136">
        <f>IF(V$1="",0,опер1!V$260)</f>
        <v>0</v>
      </c>
      <c r="W70" s="136">
        <f>IF(W$1="",0,опер1!W$260)</f>
        <v>0</v>
      </c>
      <c r="X70" s="136">
        <f>IF(X$1="",0,опер1!X$260)</f>
        <v>0</v>
      </c>
      <c r="Y70" s="136">
        <f>IF(Y$1="",0,опер1!Y$260)</f>
        <v>0</v>
      </c>
      <c r="Z70" s="136">
        <f>IF(Z$1="",0,опер1!Z$260)</f>
        <v>0</v>
      </c>
      <c r="AA70" s="136">
        <f>IF(AA$1="",0,опер1!AA$260)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IF(P$1="",0,опер1!P$260)</f>
        <v>0</v>
      </c>
      <c r="Q72" s="136">
        <f>IF(Q$1="",0,опер1!Q$260)</f>
        <v>0</v>
      </c>
      <c r="R72" s="136">
        <f>IF(R$1="",0,опер1!R$260)</f>
        <v>0</v>
      </c>
      <c r="S72" s="136">
        <f>IF(S$1="",0,опер1!S$260)</f>
        <v>0</v>
      </c>
      <c r="T72" s="136">
        <f>IF(T$1="",0,опер1!T$260)</f>
        <v>0</v>
      </c>
      <c r="U72" s="136">
        <f>IF(U$1="",0,опер1!U$260)</f>
        <v>0</v>
      </c>
      <c r="V72" s="136">
        <f>IF(V$1="",0,опер1!V$260)</f>
        <v>0</v>
      </c>
      <c r="W72" s="136">
        <f>IF(W$1="",0,опер1!W$260)</f>
        <v>0</v>
      </c>
      <c r="X72" s="136">
        <f>IF(X$1="",0,опер1!X$260)</f>
        <v>0</v>
      </c>
      <c r="Y72" s="136">
        <f>IF(Y$1="",0,опер1!Y$260)</f>
        <v>0</v>
      </c>
      <c r="Z72" s="136">
        <f>IF(Z$1="",0,опер1!Z$260)</f>
        <v>0</v>
      </c>
      <c r="AA72" s="136">
        <f>IF(AA$1="",0,опер1!AA$260)</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IF(P$1="",0,опер1!P$278)</f>
        <v>0</v>
      </c>
      <c r="Q76" s="136">
        <f>IF(Q$1="",0,опер1!Q$278)</f>
        <v>0</v>
      </c>
      <c r="R76" s="136">
        <f>IF(R$1="",0,опер1!R$278)</f>
        <v>0</v>
      </c>
      <c r="S76" s="136">
        <f>IF(S$1="",0,опер1!S$278)</f>
        <v>0</v>
      </c>
      <c r="T76" s="136">
        <f>IF(T$1="",0,опер1!T$278)</f>
        <v>0</v>
      </c>
      <c r="U76" s="136">
        <f>IF(U$1="",0,опер1!U$278)</f>
        <v>0</v>
      </c>
      <c r="V76" s="136">
        <f>IF(V$1="",0,опер1!V$278)</f>
        <v>0</v>
      </c>
      <c r="W76" s="136">
        <f>IF(W$1="",0,опер1!W$278)</f>
        <v>0</v>
      </c>
      <c r="X76" s="136">
        <f>IF(X$1="",0,опер1!X$278)</f>
        <v>0</v>
      </c>
      <c r="Y76" s="136">
        <f>IF(Y$1="",0,опер1!Y$278)</f>
        <v>0</v>
      </c>
      <c r="Z76" s="136">
        <f>IF(Z$1="",0,опер1!Z$278)</f>
        <v>0</v>
      </c>
      <c r="AA76" s="136">
        <f>IF(AA$1="",0,опер1!AA$278)</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IF(P$1="",0,опер1!P$278)</f>
        <v>0</v>
      </c>
      <c r="Q78" s="136">
        <f>IF(Q$1="",0,опер1!Q$278)</f>
        <v>0</v>
      </c>
      <c r="R78" s="136">
        <f>IF(R$1="",0,опер1!R$278)</f>
        <v>0</v>
      </c>
      <c r="S78" s="136">
        <f>IF(S$1="",0,опер1!S$278)</f>
        <v>0</v>
      </c>
      <c r="T78" s="136">
        <f>IF(T$1="",0,опер1!T$278)</f>
        <v>0</v>
      </c>
      <c r="U78" s="136">
        <f>IF(U$1="",0,опер1!U$278)</f>
        <v>0</v>
      </c>
      <c r="V78" s="136">
        <f>IF(V$1="",0,опер1!V$278)</f>
        <v>0</v>
      </c>
      <c r="W78" s="136">
        <f>IF(W$1="",0,опер1!W$278)</f>
        <v>0</v>
      </c>
      <c r="X78" s="136">
        <f>IF(X$1="",0,опер1!X$278)</f>
        <v>0</v>
      </c>
      <c r="Y78" s="136">
        <f>IF(Y$1="",0,опер1!Y$278)</f>
        <v>0</v>
      </c>
      <c r="Z78" s="136">
        <f>IF(Z$1="",0,опер1!Z$278)</f>
        <v>0</v>
      </c>
      <c r="AA78" s="136">
        <f>IF(AA$1="",0,опер1!AA$278)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IF(P$1="",0,опер1!P$278)</f>
        <v>0</v>
      </c>
      <c r="Q80" s="136">
        <f>IF(Q$1="",0,опер1!Q$278)</f>
        <v>0</v>
      </c>
      <c r="R80" s="136">
        <f>IF(R$1="",0,опер1!R$278)</f>
        <v>0</v>
      </c>
      <c r="S80" s="136">
        <f>IF(S$1="",0,опер1!S$278)</f>
        <v>0</v>
      </c>
      <c r="T80" s="136">
        <f>IF(T$1="",0,опер1!T$278)</f>
        <v>0</v>
      </c>
      <c r="U80" s="136">
        <f>IF(U$1="",0,опер1!U$278)</f>
        <v>0</v>
      </c>
      <c r="V80" s="136">
        <f>IF(V$1="",0,опер1!V$278)</f>
        <v>0</v>
      </c>
      <c r="W80" s="136">
        <f>IF(W$1="",0,опер1!W$278)</f>
        <v>0</v>
      </c>
      <c r="X80" s="136">
        <f>IF(X$1="",0,опер1!X$278)</f>
        <v>0</v>
      </c>
      <c r="Y80" s="136">
        <f>IF(Y$1="",0,опер1!Y$278)</f>
        <v>0</v>
      </c>
      <c r="Z80" s="136">
        <f>IF(Z$1="",0,опер1!Z$278)</f>
        <v>0</v>
      </c>
      <c r="AA80" s="136">
        <f>IF(AA$1="",0,опер1!AA$278)</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IF(P$1="",0,опер1!P$278)</f>
        <v>0</v>
      </c>
      <c r="Q82" s="136">
        <f>IF(Q$1="",0,опер1!Q$278)</f>
        <v>0</v>
      </c>
      <c r="R82" s="136">
        <f>IF(R$1="",0,опер1!R$278)</f>
        <v>0</v>
      </c>
      <c r="S82" s="136">
        <f>IF(S$1="",0,опер1!S$278)</f>
        <v>0</v>
      </c>
      <c r="T82" s="136">
        <f>IF(T$1="",0,опер1!T$278)</f>
        <v>0</v>
      </c>
      <c r="U82" s="136">
        <f>IF(U$1="",0,опер1!U$278)</f>
        <v>0</v>
      </c>
      <c r="V82" s="136">
        <f>IF(V$1="",0,опер1!V$278)</f>
        <v>0</v>
      </c>
      <c r="W82" s="136">
        <f>IF(W$1="",0,опер1!W$278)</f>
        <v>0</v>
      </c>
      <c r="X82" s="136">
        <f>IF(X$1="",0,опер1!X$278)</f>
        <v>0</v>
      </c>
      <c r="Y82" s="136">
        <f>IF(Y$1="",0,опер1!Y$278)</f>
        <v>0</v>
      </c>
      <c r="Z82" s="136">
        <f>IF(Z$1="",0,опер1!Z$278)</f>
        <v>0</v>
      </c>
      <c r="AA82" s="136">
        <f>IF(AA$1="",0,опер1!AA$278)</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IF(P$1="",0,IF(1+опер1!P$346=0,0,(опер1!P$311)/(1+опер1!P$346)))</f>
        <v>0</v>
      </c>
      <c r="Q85" s="136">
        <f>IF(Q$1="",0,IF(1+опер1!Q$346=0,0,(опер1!Q$311)/(1+опер1!Q$346)))</f>
        <v>0</v>
      </c>
      <c r="R85" s="136">
        <f>IF(R$1="",0,IF(1+опер1!R$346=0,0,(опер1!R$311)/(1+опер1!R$346)))</f>
        <v>0</v>
      </c>
      <c r="S85" s="136">
        <f>IF(S$1="",0,IF(1+опер1!S$346=0,0,(опер1!S$311)/(1+опер1!S$346)))</f>
        <v>0</v>
      </c>
      <c r="T85" s="136">
        <f>IF(T$1="",0,IF(1+опер1!T$346=0,0,(опер1!T$311)/(1+опер1!T$346)))</f>
        <v>0</v>
      </c>
      <c r="U85" s="136">
        <f>IF(U$1="",0,IF(1+опер1!U$346=0,0,(опер1!U$311)/(1+опер1!U$346)))</f>
        <v>0</v>
      </c>
      <c r="V85" s="136">
        <f>IF(V$1="",0,IF(1+опер1!V$346=0,0,(опер1!V$311)/(1+опер1!V$346)))</f>
        <v>0</v>
      </c>
      <c r="W85" s="136">
        <f>IF(W$1="",0,IF(1+опер1!W$346=0,0,(опер1!W$311)/(1+опер1!W$346)))</f>
        <v>0</v>
      </c>
      <c r="X85" s="136">
        <f>IF(X$1="",0,IF(1+опер1!X$346=0,0,(опер1!X$311)/(1+опер1!X$346)))</f>
        <v>0</v>
      </c>
      <c r="Y85" s="136">
        <f>IF(Y$1="",0,IF(1+опер1!Y$346=0,0,(опер1!Y$311)/(1+опер1!Y$346)))</f>
        <v>0</v>
      </c>
      <c r="Z85" s="136">
        <f>IF(Z$1="",0,IF(1+опер1!Z$346=0,0,(опер1!Z$311)/(1+опер1!Z$346)))</f>
        <v>0</v>
      </c>
      <c r="AA85" s="136">
        <f>IF(AA$1="",0,IF(1+опер1!AA$346=0,0,(опер1!AA$311)/(1+опер1!AA$346)))</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IF(P$1="",0,IF(1+опер1!P$346=0,0,(опер1!P$311)/(1+опер1!P$346)))</f>
        <v>0</v>
      </c>
      <c r="Q87" s="136">
        <f>IF(Q$1="",0,IF(1+опер1!Q$346=0,0,(опер1!Q$311)/(1+опер1!Q$346)))</f>
        <v>0</v>
      </c>
      <c r="R87" s="136">
        <f>IF(R$1="",0,IF(1+опер1!R$346=0,0,(опер1!R$311)/(1+опер1!R$346)))</f>
        <v>0</v>
      </c>
      <c r="S87" s="136">
        <f>IF(S$1="",0,IF(1+опер1!S$346=0,0,(опер1!S$311)/(1+опер1!S$346)))</f>
        <v>0</v>
      </c>
      <c r="T87" s="136">
        <f>IF(T$1="",0,IF(1+опер1!T$346=0,0,(опер1!T$311)/(1+опер1!T$346)))</f>
        <v>0</v>
      </c>
      <c r="U87" s="136">
        <f>IF(U$1="",0,IF(1+опер1!U$346=0,0,(опер1!U$311)/(1+опер1!U$346)))</f>
        <v>0</v>
      </c>
      <c r="V87" s="136">
        <f>IF(V$1="",0,IF(1+опер1!V$346=0,0,(опер1!V$311)/(1+опер1!V$346)))</f>
        <v>0</v>
      </c>
      <c r="W87" s="136">
        <f>IF(W$1="",0,IF(1+опер1!W$346=0,0,(опер1!W$311)/(1+опер1!W$346)))</f>
        <v>0</v>
      </c>
      <c r="X87" s="136">
        <f>IF(X$1="",0,IF(1+опер1!X$346=0,0,(опер1!X$311)/(1+опер1!X$346)))</f>
        <v>0</v>
      </c>
      <c r="Y87" s="136">
        <f>IF(Y$1="",0,IF(1+опер1!Y$346=0,0,(опер1!Y$311)/(1+опер1!Y$346)))</f>
        <v>0</v>
      </c>
      <c r="Z87" s="136">
        <f>IF(Z$1="",0,IF(1+опер1!Z$346=0,0,(опер1!Z$311)/(1+опер1!Z$346)))</f>
        <v>0</v>
      </c>
      <c r="AA87" s="136">
        <f>IF(AA$1="",0,IF(1+опер1!AA$346=0,0,(опер1!AA$311)/(1+опер1!AA$346)))</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IF(P$1="",0,IF(1+опер1!P$346=0,0,(опер1!P$311)/(1+опер1!P$346)))</f>
        <v>0</v>
      </c>
      <c r="Q89" s="136">
        <f>IF(Q$1="",0,IF(1+опер1!Q$346=0,0,(опер1!Q$311)/(1+опер1!Q$346)))</f>
        <v>0</v>
      </c>
      <c r="R89" s="136">
        <f>IF(R$1="",0,IF(1+опер1!R$346=0,0,(опер1!R$311)/(1+опер1!R$346)))</f>
        <v>0</v>
      </c>
      <c r="S89" s="136">
        <f>IF(S$1="",0,IF(1+опер1!S$346=0,0,(опер1!S$311)/(1+опер1!S$346)))</f>
        <v>0</v>
      </c>
      <c r="T89" s="136">
        <f>IF(T$1="",0,IF(1+опер1!T$346=0,0,(опер1!T$311)/(1+опер1!T$346)))</f>
        <v>0</v>
      </c>
      <c r="U89" s="136">
        <f>IF(U$1="",0,IF(1+опер1!U$346=0,0,(опер1!U$311)/(1+опер1!U$346)))</f>
        <v>0</v>
      </c>
      <c r="V89" s="136">
        <f>IF(V$1="",0,IF(1+опер1!V$346=0,0,(опер1!V$311)/(1+опер1!V$346)))</f>
        <v>0</v>
      </c>
      <c r="W89" s="136">
        <f>IF(W$1="",0,IF(1+опер1!W$346=0,0,(опер1!W$311)/(1+опер1!W$346)))</f>
        <v>0</v>
      </c>
      <c r="X89" s="136">
        <f>IF(X$1="",0,IF(1+опер1!X$346=0,0,(опер1!X$311)/(1+опер1!X$346)))</f>
        <v>0</v>
      </c>
      <c r="Y89" s="136">
        <f>IF(Y$1="",0,IF(1+опер1!Y$346=0,0,(опер1!Y$311)/(1+опер1!Y$346)))</f>
        <v>0</v>
      </c>
      <c r="Z89" s="136">
        <f>IF(Z$1="",0,IF(1+опер1!Z$346=0,0,(опер1!Z$311)/(1+опер1!Z$346)))</f>
        <v>0</v>
      </c>
      <c r="AA89" s="136">
        <f>IF(AA$1="",0,IF(1+опер1!AA$346=0,0,(опер1!AA$311)/(1+опер1!AA$346)))</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IF(P$1="",0,IF(1+опер1!P$346=0,0,(опер1!P$311)/(1+опер1!P$346)))</f>
        <v>0</v>
      </c>
      <c r="Q91" s="136">
        <f>IF(Q$1="",0,IF(1+опер1!Q$346=0,0,(опер1!Q$311)/(1+опер1!Q$346)))</f>
        <v>0</v>
      </c>
      <c r="R91" s="136">
        <f>IF(R$1="",0,IF(1+опер1!R$346=0,0,(опер1!R$311)/(1+опер1!R$346)))</f>
        <v>0</v>
      </c>
      <c r="S91" s="136">
        <f>IF(S$1="",0,IF(1+опер1!S$346=0,0,(опер1!S$311)/(1+опер1!S$346)))</f>
        <v>0</v>
      </c>
      <c r="T91" s="136">
        <f>IF(T$1="",0,IF(1+опер1!T$346=0,0,(опер1!T$311)/(1+опер1!T$346)))</f>
        <v>0</v>
      </c>
      <c r="U91" s="136">
        <f>IF(U$1="",0,IF(1+опер1!U$346=0,0,(опер1!U$311)/(1+опер1!U$346)))</f>
        <v>0</v>
      </c>
      <c r="V91" s="136">
        <f>IF(V$1="",0,IF(1+опер1!V$346=0,0,(опер1!V$311)/(1+опер1!V$346)))</f>
        <v>0</v>
      </c>
      <c r="W91" s="136">
        <f>IF(W$1="",0,IF(1+опер1!W$346=0,0,(опер1!W$311)/(1+опер1!W$346)))</f>
        <v>0</v>
      </c>
      <c r="X91" s="136">
        <f>IF(X$1="",0,IF(1+опер1!X$346=0,0,(опер1!X$311)/(1+опер1!X$346)))</f>
        <v>0</v>
      </c>
      <c r="Y91" s="136">
        <f>IF(Y$1="",0,IF(1+опер1!Y$346=0,0,(опер1!Y$311)/(1+опер1!Y$346)))</f>
        <v>0</v>
      </c>
      <c r="Z91" s="136">
        <f>IF(Z$1="",0,IF(1+опер1!Z$346=0,0,(опер1!Z$311)/(1+опер1!Z$346)))</f>
        <v>0</v>
      </c>
      <c r="AA91" s="136">
        <f>IF(AA$1="",0,IF(1+опер1!AA$346=0,0,(опер1!AA$311)/(1+опер1!AA$346)))</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IF(P$1="",0,IF(1+опер1!P$346=0,0,(опер1!P$329)/(1+опер1!P$346)))</f>
        <v>0</v>
      </c>
      <c r="Q95" s="136">
        <f>IF(Q$1="",0,IF(1+опер1!Q$346=0,0,(опер1!Q$329)/(1+опер1!Q$346)))</f>
        <v>0</v>
      </c>
      <c r="R95" s="136">
        <f>IF(R$1="",0,IF(1+опер1!R$346=0,0,(опер1!R$329)/(1+опер1!R$346)))</f>
        <v>0</v>
      </c>
      <c r="S95" s="136">
        <f>IF(S$1="",0,IF(1+опер1!S$346=0,0,(опер1!S$329)/(1+опер1!S$346)))</f>
        <v>0</v>
      </c>
      <c r="T95" s="136">
        <f>IF(T$1="",0,IF(1+опер1!T$346=0,0,(опер1!T$329)/(1+опер1!T$346)))</f>
        <v>0</v>
      </c>
      <c r="U95" s="136">
        <f>IF(U$1="",0,IF(1+опер1!U$346=0,0,(опер1!U$329)/(1+опер1!U$346)))</f>
        <v>0</v>
      </c>
      <c r="V95" s="136">
        <f>IF(V$1="",0,IF(1+опер1!V$346=0,0,(опер1!V$329)/(1+опер1!V$346)))</f>
        <v>0</v>
      </c>
      <c r="W95" s="136">
        <f>IF(W$1="",0,IF(1+опер1!W$346=0,0,(опер1!W$329)/(1+опер1!W$346)))</f>
        <v>0</v>
      </c>
      <c r="X95" s="136">
        <f>IF(X$1="",0,IF(1+опер1!X$346=0,0,(опер1!X$329)/(1+опер1!X$346)))</f>
        <v>0</v>
      </c>
      <c r="Y95" s="136">
        <f>IF(Y$1="",0,IF(1+опер1!Y$346=0,0,(опер1!Y$329)/(1+опер1!Y$346)))</f>
        <v>0</v>
      </c>
      <c r="Z95" s="136">
        <f>IF(Z$1="",0,IF(1+опер1!Z$346=0,0,(опер1!Z$329)/(1+опер1!Z$346)))</f>
        <v>0</v>
      </c>
      <c r="AA95" s="136">
        <f>IF(AA$1="",0,IF(1+опер1!AA$346=0,0,(опер1!AA$329)/(1+опер1!AA$346)))</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IF(P$1="",0,IF(1+опер1!P$346=0,0,(опер1!P$329)/(1+опер1!P$346)))</f>
        <v>0</v>
      </c>
      <c r="Q97" s="136">
        <f>IF(Q$1="",0,IF(1+опер1!Q$346=0,0,(опер1!Q$329)/(1+опер1!Q$346)))</f>
        <v>0</v>
      </c>
      <c r="R97" s="136">
        <f>IF(R$1="",0,IF(1+опер1!R$346=0,0,(опер1!R$329)/(1+опер1!R$346)))</f>
        <v>0</v>
      </c>
      <c r="S97" s="136">
        <f>IF(S$1="",0,IF(1+опер1!S$346=0,0,(опер1!S$329)/(1+опер1!S$346)))</f>
        <v>0</v>
      </c>
      <c r="T97" s="136">
        <f>IF(T$1="",0,IF(1+опер1!T$346=0,0,(опер1!T$329)/(1+опер1!T$346)))</f>
        <v>0</v>
      </c>
      <c r="U97" s="136">
        <f>IF(U$1="",0,IF(1+опер1!U$346=0,0,(опер1!U$329)/(1+опер1!U$346)))</f>
        <v>0</v>
      </c>
      <c r="V97" s="136">
        <f>IF(V$1="",0,IF(1+опер1!V$346=0,0,(опер1!V$329)/(1+опер1!V$346)))</f>
        <v>0</v>
      </c>
      <c r="W97" s="136">
        <f>IF(W$1="",0,IF(1+опер1!W$346=0,0,(опер1!W$329)/(1+опер1!W$346)))</f>
        <v>0</v>
      </c>
      <c r="X97" s="136">
        <f>IF(X$1="",0,IF(1+опер1!X$346=0,0,(опер1!X$329)/(1+опер1!X$346)))</f>
        <v>0</v>
      </c>
      <c r="Y97" s="136">
        <f>IF(Y$1="",0,IF(1+опер1!Y$346=0,0,(опер1!Y$329)/(1+опер1!Y$346)))</f>
        <v>0</v>
      </c>
      <c r="Z97" s="136">
        <f>IF(Z$1="",0,IF(1+опер1!Z$346=0,0,(опер1!Z$329)/(1+опер1!Z$346)))</f>
        <v>0</v>
      </c>
      <c r="AA97" s="136">
        <f>IF(AA$1="",0,IF(1+опер1!AA$346=0,0,(опер1!AA$329)/(1+опер1!AA$346)))</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IF(P$1="",0,IF(1+опер1!P$346=0,0,(опер1!P$329)/(1+опер1!P$346)))</f>
        <v>0</v>
      </c>
      <c r="Q99" s="136">
        <f>IF(Q$1="",0,IF(1+опер1!Q$346=0,0,(опер1!Q$329)/(1+опер1!Q$346)))</f>
        <v>0</v>
      </c>
      <c r="R99" s="136">
        <f>IF(R$1="",0,IF(1+опер1!R$346=0,0,(опер1!R$329)/(1+опер1!R$346)))</f>
        <v>0</v>
      </c>
      <c r="S99" s="136">
        <f>IF(S$1="",0,IF(1+опер1!S$346=0,0,(опер1!S$329)/(1+опер1!S$346)))</f>
        <v>0</v>
      </c>
      <c r="T99" s="136">
        <f>IF(T$1="",0,IF(1+опер1!T$346=0,0,(опер1!T$329)/(1+опер1!T$346)))</f>
        <v>0</v>
      </c>
      <c r="U99" s="136">
        <f>IF(U$1="",0,IF(1+опер1!U$346=0,0,(опер1!U$329)/(1+опер1!U$346)))</f>
        <v>0</v>
      </c>
      <c r="V99" s="136">
        <f>IF(V$1="",0,IF(1+опер1!V$346=0,0,(опер1!V$329)/(1+опер1!V$346)))</f>
        <v>0</v>
      </c>
      <c r="W99" s="136">
        <f>IF(W$1="",0,IF(1+опер1!W$346=0,0,(опер1!W$329)/(1+опер1!W$346)))</f>
        <v>0</v>
      </c>
      <c r="X99" s="136">
        <f>IF(X$1="",0,IF(1+опер1!X$346=0,0,(опер1!X$329)/(1+опер1!X$346)))</f>
        <v>0</v>
      </c>
      <c r="Y99" s="136">
        <f>IF(Y$1="",0,IF(1+опер1!Y$346=0,0,(опер1!Y$329)/(1+опер1!Y$346)))</f>
        <v>0</v>
      </c>
      <c r="Z99" s="136">
        <f>IF(Z$1="",0,IF(1+опер1!Z$346=0,0,(опер1!Z$329)/(1+опер1!Z$346)))</f>
        <v>0</v>
      </c>
      <c r="AA99" s="136">
        <f>IF(AA$1="",0,IF(1+опер1!AA$346=0,0,(опер1!AA$329)/(1+опер1!AA$346)))</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IF(P$1="",0,IF(1+опер1!P$346=0,0,(опер1!P$329)/(1+опер1!P$346)))</f>
        <v>0</v>
      </c>
      <c r="Q101" s="136">
        <f>IF(Q$1="",0,IF(1+опер1!Q$346=0,0,(опер1!Q$329)/(1+опер1!Q$346)))</f>
        <v>0</v>
      </c>
      <c r="R101" s="136">
        <f>IF(R$1="",0,IF(1+опер1!R$346=0,0,(опер1!R$329)/(1+опер1!R$346)))</f>
        <v>0</v>
      </c>
      <c r="S101" s="136">
        <f>IF(S$1="",0,IF(1+опер1!S$346=0,0,(опер1!S$329)/(1+опер1!S$346)))</f>
        <v>0</v>
      </c>
      <c r="T101" s="136">
        <f>IF(T$1="",0,IF(1+опер1!T$346=0,0,(опер1!T$329)/(1+опер1!T$346)))</f>
        <v>0</v>
      </c>
      <c r="U101" s="136">
        <f>IF(U$1="",0,IF(1+опер1!U$346=0,0,(опер1!U$329)/(1+опер1!U$346)))</f>
        <v>0</v>
      </c>
      <c r="V101" s="136">
        <f>IF(V$1="",0,IF(1+опер1!V$346=0,0,(опер1!V$329)/(1+опер1!V$346)))</f>
        <v>0</v>
      </c>
      <c r="W101" s="136">
        <f>IF(W$1="",0,IF(1+опер1!W$346=0,0,(опер1!W$329)/(1+опер1!W$346)))</f>
        <v>0</v>
      </c>
      <c r="X101" s="136">
        <f>IF(X$1="",0,IF(1+опер1!X$346=0,0,(опер1!X$329)/(1+опер1!X$346)))</f>
        <v>0</v>
      </c>
      <c r="Y101" s="136">
        <f>IF(Y$1="",0,IF(1+опер1!Y$346=0,0,(опер1!Y$329)/(1+опер1!Y$346)))</f>
        <v>0</v>
      </c>
      <c r="Z101" s="136">
        <f>IF(Z$1="",0,IF(1+опер1!Z$346=0,0,(опер1!Z$329)/(1+опер1!Z$346)))</f>
        <v>0</v>
      </c>
      <c r="AA101" s="136">
        <f>IF(AA$1="",0,IF(1+опер1!AA$346=0,0,(опер1!AA$329)/(1+опер1!AA$346)))</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IF(P$1="",0,SUMIFS(P$34:P106,$J$34:$J106,$J107,$B$34:$B106,$B107)*опер1!$P$346)</f>
        <v>0</v>
      </c>
      <c r="Q107" s="136">
        <f>IF(Q$1="",0,SUMIFS(Q$34:Q106,$J$34:$J106,$J107,$B$34:$B106,$B107)*опер1!$P$346)</f>
        <v>0</v>
      </c>
      <c r="R107" s="136">
        <f>IF(R$1="",0,SUMIFS(R$34:R106,$J$34:$J106,$J107,$B$34:$B106,$B107)*опер1!$P$346)</f>
        <v>0</v>
      </c>
      <c r="S107" s="136">
        <f>IF(S$1="",0,SUMIFS(S$34:S106,$J$34:$J106,$J107,$B$34:$B106,$B107)*опер1!$P$346)</f>
        <v>0</v>
      </c>
      <c r="T107" s="136">
        <f>IF(T$1="",0,SUMIFS(T$34:T106,$J$34:$J106,$J107,$B$34:$B106,$B107)*опер1!$P$346)</f>
        <v>0</v>
      </c>
      <c r="U107" s="136">
        <f>IF(U$1="",0,SUMIFS(U$34:U106,$J$34:$J106,$J107,$B$34:$B106,$B107)*опер1!$P$346)</f>
        <v>0</v>
      </c>
      <c r="V107" s="136">
        <f>IF(V$1="",0,SUMIFS(V$34:V106,$J$34:$J106,$J107,$B$34:$B106,$B107)*опер1!$P$346)</f>
        <v>0</v>
      </c>
      <c r="W107" s="136">
        <f>IF(W$1="",0,SUMIFS(W$34:W106,$J$34:$J106,$J107,$B$34:$B106,$B107)*опер1!$P$346)</f>
        <v>0</v>
      </c>
      <c r="X107" s="136">
        <f>IF(X$1="",0,SUMIFS(X$34:X106,$J$34:$J106,$J107,$B$34:$B106,$B107)*опер1!$P$346)</f>
        <v>0</v>
      </c>
      <c r="Y107" s="136">
        <f>IF(Y$1="",0,SUMIFS(Y$34:Y106,$J$34:$J106,$J107,$B$34:$B106,$B107)*опер1!$P$346)</f>
        <v>0</v>
      </c>
      <c r="Z107" s="136">
        <f>IF(Z$1="",0,SUMIFS(Z$34:Z106,$J$34:$J106,$J107,$B$34:$B106,$B107)*опер1!$P$346)</f>
        <v>0</v>
      </c>
      <c r="AA107" s="136">
        <f>IF(AA$1="",0,SUMIFS(AA$34:AA106,$J$34:$J106,$J107,$B$34:$B106,$B107)*опер1!$P$346)</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IF(P$1="",0,SUMIFS(P$34:P108,$J$34:$J108,$J109,$B$34:$B108,$B109)*опер1!$P$346)</f>
        <v>0</v>
      </c>
      <c r="Q109" s="136">
        <f>IF(Q$1="",0,SUMIFS(Q$34:Q108,$J$34:$J108,$J109,$B$34:$B108,$B109)*опер1!$P$346)</f>
        <v>0</v>
      </c>
      <c r="R109" s="136">
        <f>IF(R$1="",0,SUMIFS(R$34:R108,$J$34:$J108,$J109,$B$34:$B108,$B109)*опер1!$P$346)</f>
        <v>0</v>
      </c>
      <c r="S109" s="136">
        <f>IF(S$1="",0,SUMIFS(S$34:S108,$J$34:$J108,$J109,$B$34:$B108,$B109)*опер1!$P$346)</f>
        <v>0</v>
      </c>
      <c r="T109" s="136">
        <f>IF(T$1="",0,SUMIFS(T$34:T108,$J$34:$J108,$J109,$B$34:$B108,$B109)*опер1!$P$346)</f>
        <v>0</v>
      </c>
      <c r="U109" s="136">
        <f>IF(U$1="",0,SUMIFS(U$34:U108,$J$34:$J108,$J109,$B$34:$B108,$B109)*опер1!$P$346)</f>
        <v>0</v>
      </c>
      <c r="V109" s="136">
        <f>IF(V$1="",0,SUMIFS(V$34:V108,$J$34:$J108,$J109,$B$34:$B108,$B109)*опер1!$P$346)</f>
        <v>0</v>
      </c>
      <c r="W109" s="136">
        <f>IF(W$1="",0,SUMIFS(W$34:W108,$J$34:$J108,$J109,$B$34:$B108,$B109)*опер1!$P$346)</f>
        <v>0</v>
      </c>
      <c r="X109" s="136">
        <f>IF(X$1="",0,SUMIFS(X$34:X108,$J$34:$J108,$J109,$B$34:$B108,$B109)*опер1!$P$346)</f>
        <v>0</v>
      </c>
      <c r="Y109" s="136">
        <f>IF(Y$1="",0,SUMIFS(Y$34:Y108,$J$34:$J108,$J109,$B$34:$B108,$B109)*опер1!$P$346)</f>
        <v>0</v>
      </c>
      <c r="Z109" s="136">
        <f>IF(Z$1="",0,SUMIFS(Z$34:Z108,$J$34:$J108,$J109,$B$34:$B108,$B109)*опер1!$P$346)</f>
        <v>0</v>
      </c>
      <c r="AA109" s="136">
        <f>IF(AA$1="",0,SUMIFS(AA$34:AA108,$J$34:$J108,$J109,$B$34:$B108,$B109)*опер1!$P$346)</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IF(P$1="",0,SUMIFS(P$34:P110,$J$34:$J110,$J111,$B$34:$B110,$B111)*опер1!$P$346)</f>
        <v>0</v>
      </c>
      <c r="Q111" s="136">
        <f>IF(Q$1="",0,SUMIFS(Q$34:Q110,$J$34:$J110,$J111,$B$34:$B110,$B111)*опер1!$P$346)</f>
        <v>0</v>
      </c>
      <c r="R111" s="136">
        <f>IF(R$1="",0,SUMIFS(R$34:R110,$J$34:$J110,$J111,$B$34:$B110,$B111)*опер1!$P$346)</f>
        <v>0</v>
      </c>
      <c r="S111" s="136">
        <f>IF(S$1="",0,SUMIFS(S$34:S110,$J$34:$J110,$J111,$B$34:$B110,$B111)*опер1!$P$346)</f>
        <v>0</v>
      </c>
      <c r="T111" s="136">
        <f>IF(T$1="",0,SUMIFS(T$34:T110,$J$34:$J110,$J111,$B$34:$B110,$B111)*опер1!$P$346)</f>
        <v>0</v>
      </c>
      <c r="U111" s="136">
        <f>IF(U$1="",0,SUMIFS(U$34:U110,$J$34:$J110,$J111,$B$34:$B110,$B111)*опер1!$P$346)</f>
        <v>0</v>
      </c>
      <c r="V111" s="136">
        <f>IF(V$1="",0,SUMIFS(V$34:V110,$J$34:$J110,$J111,$B$34:$B110,$B111)*опер1!$P$346)</f>
        <v>0</v>
      </c>
      <c r="W111" s="136">
        <f>IF(W$1="",0,SUMIFS(W$34:W110,$J$34:$J110,$J111,$B$34:$B110,$B111)*опер1!$P$346)</f>
        <v>0</v>
      </c>
      <c r="X111" s="136">
        <f>IF(X$1="",0,SUMIFS(X$34:X110,$J$34:$J110,$J111,$B$34:$B110,$B111)*опер1!$P$346)</f>
        <v>0</v>
      </c>
      <c r="Y111" s="136">
        <f>IF(Y$1="",0,SUMIFS(Y$34:Y110,$J$34:$J110,$J111,$B$34:$B110,$B111)*опер1!$P$346)</f>
        <v>0</v>
      </c>
      <c r="Z111" s="136">
        <f>IF(Z$1="",0,SUMIFS(Z$34:Z110,$J$34:$J110,$J111,$B$34:$B110,$B111)*опер1!$P$346)</f>
        <v>0</v>
      </c>
      <c r="AA111" s="136">
        <f>IF(AA$1="",0,SUMIFS(AA$34:AA110,$J$34:$J110,$J111,$B$34:$B110,$B111)*опер1!$P$346)</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IF(P$1="",0,IF(1+опер1!P$346=0,0,(опер1!P$374+опер1!P$389)/(1+опер1!P$346)))</f>
        <v>0</v>
      </c>
      <c r="Q117" s="93">
        <f>IF(Q$1="",0,IF(1+опер1!Q$346=0,0,(опер1!Q$374+опер1!Q$389)/(1+опер1!Q$346)))</f>
        <v>0</v>
      </c>
      <c r="R117" s="93">
        <f>IF(R$1="",0,IF(1+опер1!R$346=0,0,(опер1!R$374+опер1!R$389)/(1+опер1!R$346)))</f>
        <v>0</v>
      </c>
      <c r="S117" s="93">
        <f>IF(S$1="",0,IF(1+опер1!S$346=0,0,(опер1!S$374+опер1!S$389)/(1+опер1!S$346)))</f>
        <v>0</v>
      </c>
      <c r="T117" s="93">
        <f>IF(T$1="",0,IF(1+опер1!T$346=0,0,(опер1!T$374+опер1!T$389)/(1+опер1!T$346)))</f>
        <v>0</v>
      </c>
      <c r="U117" s="93">
        <f>IF(U$1="",0,IF(1+опер1!U$346=0,0,(опер1!U$374+опер1!U$389)/(1+опер1!U$346)))</f>
        <v>0</v>
      </c>
      <c r="V117" s="93">
        <f>IF(V$1="",0,IF(1+опер1!V$346=0,0,(опер1!V$374+опер1!V$389)/(1+опер1!V$346)))</f>
        <v>0</v>
      </c>
      <c r="W117" s="93">
        <f>IF(W$1="",0,IF(1+опер1!W$346=0,0,(опер1!W$374+опер1!W$389)/(1+опер1!W$346)))</f>
        <v>0</v>
      </c>
      <c r="X117" s="93">
        <f>IF(X$1="",0,IF(1+опер1!X$346=0,0,(опер1!X$374+опер1!X$389)/(1+опер1!X$346)))</f>
        <v>0</v>
      </c>
      <c r="Y117" s="93">
        <f>IF(Y$1="",0,IF(1+опер1!Y$346=0,0,(опер1!Y$374+опер1!Y$389)/(1+опер1!Y$346)))</f>
        <v>0</v>
      </c>
      <c r="Z117" s="93">
        <f>IF(Z$1="",0,IF(1+опер1!Z$346=0,0,(опер1!Z$374+опер1!Z$389)/(1+опер1!Z$346)))</f>
        <v>0</v>
      </c>
      <c r="AA117" s="93">
        <f>IF(AA$1="",0,IF(1+опер1!AA$346=0,0,(опер1!AA$374+опер1!AA$389)/(1+опер1!AA$346)))</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IF(P$1="",0,опер1!P$374+опер1!P$389)</f>
        <v>0</v>
      </c>
      <c r="Q119" s="93">
        <f>IF(Q$1="",0,опер1!Q$374+опер1!Q$389)</f>
        <v>0</v>
      </c>
      <c r="R119" s="93">
        <f>IF(R$1="",0,опер1!R$374+опер1!R$389)</f>
        <v>0</v>
      </c>
      <c r="S119" s="93">
        <f>IF(S$1="",0,опер1!S$374+опер1!S$389)</f>
        <v>0</v>
      </c>
      <c r="T119" s="93">
        <f>IF(T$1="",0,опер1!T$374+опер1!T$389)</f>
        <v>0</v>
      </c>
      <c r="U119" s="93">
        <f>IF(U$1="",0,опер1!U$374+опер1!U$389)</f>
        <v>0</v>
      </c>
      <c r="V119" s="93">
        <f>IF(V$1="",0,опер1!V$374+опер1!V$389)</f>
        <v>0</v>
      </c>
      <c r="W119" s="93">
        <f>IF(W$1="",0,опер1!W$374+опер1!W$389)</f>
        <v>0</v>
      </c>
      <c r="X119" s="93">
        <f>IF(X$1="",0,опер1!X$374+опер1!X$389)</f>
        <v>0</v>
      </c>
      <c r="Y119" s="93">
        <f>IF(Y$1="",0,опер1!Y$374+опер1!Y$389)</f>
        <v>0</v>
      </c>
      <c r="Z119" s="93">
        <f>IF(Z$1="",0,опер1!Z$374+опер1!Z$389)</f>
        <v>0</v>
      </c>
      <c r="AA119" s="93">
        <f>IF(AA$1="",0,опер1!AA$374+опер1!AA$389)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IF(P$1="",0,опер1!P$374+опер1!P$389)</f>
        <v>0</v>
      </c>
      <c r="Q121" s="93">
        <f>IF(Q$1="",0,опер1!Q$374+опер1!Q$389)</f>
        <v>0</v>
      </c>
      <c r="R121" s="93">
        <f>IF(R$1="",0,опер1!R$374+опер1!R$389)</f>
        <v>0</v>
      </c>
      <c r="S121" s="93">
        <f>IF(S$1="",0,опер1!S$374+опер1!S$389)</f>
        <v>0</v>
      </c>
      <c r="T121" s="93">
        <f>IF(T$1="",0,опер1!T$374+опер1!T$389)</f>
        <v>0</v>
      </c>
      <c r="U121" s="93">
        <f>IF(U$1="",0,опер1!U$374+опер1!U$389)</f>
        <v>0</v>
      </c>
      <c r="V121" s="93">
        <f>IF(V$1="",0,опер1!V$374+опер1!V$389)</f>
        <v>0</v>
      </c>
      <c r="W121" s="93">
        <f>IF(W$1="",0,опер1!W$374+опер1!W$389)</f>
        <v>0</v>
      </c>
      <c r="X121" s="93">
        <f>IF(X$1="",0,опер1!X$374+опер1!X$389)</f>
        <v>0</v>
      </c>
      <c r="Y121" s="93">
        <f>IF(Y$1="",0,опер1!Y$374+опер1!Y$389)</f>
        <v>0</v>
      </c>
      <c r="Z121" s="93">
        <f>IF(Z$1="",0,опер1!Z$374+опер1!Z$389)</f>
        <v>0</v>
      </c>
      <c r="AA121" s="93">
        <f>IF(AA$1="",0,опер1!AA$374+опер1!AA$389)</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IF(P$1="",0,опер1!P$374+опер1!P$389)</f>
        <v>0</v>
      </c>
      <c r="Q123" s="93">
        <f>IF(Q$1="",0,опер1!Q$374+опер1!Q$389)</f>
        <v>0</v>
      </c>
      <c r="R123" s="93">
        <f>IF(R$1="",0,опер1!R$374+опер1!R$389)</f>
        <v>0</v>
      </c>
      <c r="S123" s="93">
        <f>IF(S$1="",0,опер1!S$374+опер1!S$389)</f>
        <v>0</v>
      </c>
      <c r="T123" s="93">
        <f>IF(T$1="",0,опер1!T$374+опер1!T$389)</f>
        <v>0</v>
      </c>
      <c r="U123" s="93">
        <f>IF(U$1="",0,опер1!U$374+опер1!U$389)</f>
        <v>0</v>
      </c>
      <c r="V123" s="93">
        <f>IF(V$1="",0,опер1!V$374+опер1!V$389)</f>
        <v>0</v>
      </c>
      <c r="W123" s="93">
        <f>IF(W$1="",0,опер1!W$374+опер1!W$389)</f>
        <v>0</v>
      </c>
      <c r="X123" s="93">
        <f>IF(X$1="",0,опер1!X$374+опер1!X$389)</f>
        <v>0</v>
      </c>
      <c r="Y123" s="93">
        <f>IF(Y$1="",0,опер1!Y$374+опер1!Y$389)</f>
        <v>0</v>
      </c>
      <c r="Z123" s="93">
        <f>IF(Z$1="",0,опер1!Z$374+опер1!Z$389)</f>
        <v>0</v>
      </c>
      <c r="AA123" s="93">
        <f>IF(AA$1="",0,опер1!AA$374+опер1!AA$389)</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IF(P$1="",0,(P$16-P$26-P$117)*опер1!P$349)</f>
        <v>0</v>
      </c>
      <c r="Q127" s="93">
        <f>IF(Q$1="",0,(Q$16-Q$26-Q$117)*опер1!Q$349)</f>
        <v>0</v>
      </c>
      <c r="R127" s="93">
        <f>IF(R$1="",0,(R$16-R$26-R$117)*опер1!R$349)</f>
        <v>0</v>
      </c>
      <c r="S127" s="93">
        <f>IF(S$1="",0,(S$16-S$26-S$117)*опер1!S$349)</f>
        <v>0</v>
      </c>
      <c r="T127" s="93">
        <f>IF(T$1="",0,(T$16-T$26-T$117)*опер1!T$349)</f>
        <v>0</v>
      </c>
      <c r="U127" s="93">
        <f>IF(U$1="",0,(U$16-U$26-U$117)*опер1!U$349)</f>
        <v>0</v>
      </c>
      <c r="V127" s="93">
        <f>IF(V$1="",0,(V$16-V$26-V$117)*опер1!V$349)</f>
        <v>0</v>
      </c>
      <c r="W127" s="93">
        <f>IF(W$1="",0,(W$16-W$26-W$117)*опер1!W$349)</f>
        <v>0</v>
      </c>
      <c r="X127" s="93">
        <f>IF(X$1="",0,(X$16-X$26-X$117)*опер1!X$349)</f>
        <v>0</v>
      </c>
      <c r="Y127" s="93">
        <f>IF(Y$1="",0,(Y$16-Y$26-Y$117)*опер1!Y$349)</f>
        <v>0</v>
      </c>
      <c r="Z127" s="93">
        <f>IF(Z$1="",0,(Z$16-Z$26-Z$117)*опер1!Z$349)</f>
        <v>0</v>
      </c>
      <c r="AA127" s="93">
        <f>IF(AA$1="",0,(AA$16-AA$26-AA$117)*опер1!AA$349)</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IF(P$1="",0,IF(P$78&gt;опер1!P$361*опер1!P$352*P$18,опер1!P$361*опер1!P$352*P$18,(P$18-P$78)*опер1!P$352))</f>
        <v>0</v>
      </c>
      <c r="Q129" s="93">
        <f>IF(Q$1="",0,IF(Q$78&gt;опер1!Q$361*опер1!Q$352*Q$18,опер1!Q$361*опер1!Q$352*Q$18,(Q$18-Q$78)*опер1!Q$352))</f>
        <v>0</v>
      </c>
      <c r="R129" s="93">
        <f>IF(R$1="",0,IF(R$78&gt;опер1!R$361*опер1!R$352*R$18,опер1!R$361*опер1!R$352*R$18,(R$18-R$78)*опер1!R$352))</f>
        <v>0</v>
      </c>
      <c r="S129" s="93">
        <f>IF(S$1="",0,IF(S$78&gt;опер1!S$361*опер1!S$352*S$18,опер1!S$361*опер1!S$352*S$18,(S$18-S$78)*опер1!S$352))</f>
        <v>0</v>
      </c>
      <c r="T129" s="93">
        <f>IF(T$1="",0,IF(T$78&gt;опер1!T$361*опер1!T$352*T$18,опер1!T$361*опер1!T$352*T$18,(T$18-T$78)*опер1!T$352))</f>
        <v>0</v>
      </c>
      <c r="U129" s="93">
        <f>IF(U$1="",0,IF(U$78&gt;опер1!U$361*опер1!U$352*U$18,опер1!U$361*опер1!U$352*U$18,(U$18-U$78)*опер1!U$352))</f>
        <v>0</v>
      </c>
      <c r="V129" s="93">
        <f>IF(V$1="",0,IF(V$78&gt;опер1!V$361*опер1!V$352*V$18,опер1!V$361*опер1!V$352*V$18,(V$18-V$78)*опер1!V$352))</f>
        <v>0</v>
      </c>
      <c r="W129" s="93">
        <f>IF(W$1="",0,IF(W$78&gt;опер1!W$361*опер1!W$352*W$18,опер1!W$361*опер1!W$352*W$18,(W$18-W$78)*опер1!W$352))</f>
        <v>0</v>
      </c>
      <c r="X129" s="93">
        <f>IF(X$1="",0,IF(X$78&gt;опер1!X$361*опер1!X$352*X$18,опер1!X$361*опер1!X$352*X$18,(X$18-X$78)*опер1!X$352))</f>
        <v>0</v>
      </c>
      <c r="Y129" s="93">
        <f>IF(Y$1="",0,IF(Y$78&gt;опер1!Y$361*опер1!Y$352*Y$18,опер1!Y$361*опер1!Y$352*Y$18,(Y$18-Y$78)*опер1!Y$352))</f>
        <v>0</v>
      </c>
      <c r="Z129" s="93">
        <f>IF(Z$1="",0,IF(Z$78&gt;опер1!Z$361*опер1!Z$352*Z$18,опер1!Z$361*опер1!Z$352*Z$18,(Z$18-Z$78)*опер1!Z$352))</f>
        <v>0</v>
      </c>
      <c r="AA129" s="93">
        <f>IF(AA$1="",0,IF(AA$78&gt;опер1!AA$361*опер1!AA$352*AA$18,опер1!AA$361*опер1!AA$352*AA$18,(AA$18-AA$78)*опер1!AA$352))</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IF(P$1="",0,IF((P$20-P$30)*опер1!P$355&lt;опер1!P$364*P$20,опер1!P$364*P$20,(P$20-P$30)*опер1!P$355))</f>
        <v>0</v>
      </c>
      <c r="Q131" s="93">
        <f>IF(Q$1="",0,IF((Q$20-Q$30)*опер1!Q$355&lt;опер1!Q$364*Q$20,опер1!Q$364*Q$20,(Q$20-Q$30)*опер1!Q$355))</f>
        <v>0</v>
      </c>
      <c r="R131" s="93">
        <f>IF(R$1="",0,IF((R$20-R$30)*опер1!R$355&lt;опер1!R$364*R$20,опер1!R$364*R$20,(R$20-R$30)*опер1!R$355))</f>
        <v>0</v>
      </c>
      <c r="S131" s="93">
        <f>IF(S$1="",0,IF((S$20-S$30)*опер1!S$355&lt;опер1!S$364*S$20,опер1!S$364*S$20,(S$20-S$30)*опер1!S$355))</f>
        <v>0</v>
      </c>
      <c r="T131" s="93">
        <f>IF(T$1="",0,IF((T$20-T$30)*опер1!T$355&lt;опер1!T$364*T$20,опер1!T$364*T$20,(T$20-T$30)*опер1!T$355))</f>
        <v>0</v>
      </c>
      <c r="U131" s="93">
        <f>IF(U$1="",0,IF((U$20-U$30)*опер1!U$355&lt;опер1!U$364*U$20,опер1!U$364*U$20,(U$20-U$30)*опер1!U$355))</f>
        <v>0</v>
      </c>
      <c r="V131" s="93">
        <f>IF(V$1="",0,IF((V$20-V$30)*опер1!V$355&lt;опер1!V$364*V$20,опер1!V$364*V$20,(V$20-V$30)*опер1!V$355))</f>
        <v>0</v>
      </c>
      <c r="W131" s="93">
        <f>IF(W$1="",0,IF((W$20-W$30)*опер1!W$355&lt;опер1!W$364*W$20,опер1!W$364*W$20,(W$20-W$30)*опер1!W$355))</f>
        <v>0</v>
      </c>
      <c r="X131" s="93">
        <f>IF(X$1="",0,IF((X$20-X$30)*опер1!X$355&lt;опер1!X$364*X$20,опер1!X$364*X$20,(X$20-X$30)*опер1!X$355))</f>
        <v>0</v>
      </c>
      <c r="Y131" s="93">
        <f>IF(Y$1="",0,IF((Y$20-Y$30)*опер1!Y$355&lt;опер1!Y$364*Y$20,опер1!Y$364*Y$20,(Y$20-Y$30)*опер1!Y$355))</f>
        <v>0</v>
      </c>
      <c r="Z131" s="93">
        <f>IF(Z$1="",0,IF((Z$20-Z$30)*опер1!Z$355&lt;опер1!Z$364*Z$20,опер1!Z$364*Z$20,(Z$20-Z$30)*опер1!Z$355))</f>
        <v>0</v>
      </c>
      <c r="AA131" s="93">
        <f>IF(AA$1="",0,IF((AA$20-AA$30)*опер1!AA$355&lt;опер1!AA$364*AA$20,опер1!AA$364*AA$20,(AA$20-AA$30)*опер1!AA$355))</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IF(P$1="",0,IF(P$78&gt;опер1!P$361*опер1!P$358*P$18,опер1!P$361*опер1!P$358*P$18,(P$18-P$78)*опер1!P$358))</f>
        <v>0</v>
      </c>
      <c r="Q133" s="93">
        <f>IF(Q$1="",0,IF(Q$78&gt;опер1!Q$361*опер1!Q$358*Q$18,опер1!Q$361*опер1!Q$358*Q$18,(Q$18-Q$78)*опер1!Q$358))</f>
        <v>0</v>
      </c>
      <c r="R133" s="93">
        <f>IF(R$1="",0,IF(R$78&gt;опер1!R$361*опер1!R$358*R$18,опер1!R$361*опер1!R$358*R$18,(R$18-R$78)*опер1!R$358))</f>
        <v>0</v>
      </c>
      <c r="S133" s="93">
        <f>IF(S$1="",0,IF(S$78&gt;опер1!S$361*опер1!S$358*S$18,опер1!S$361*опер1!S$358*S$18,(S$18-S$78)*опер1!S$358))</f>
        <v>0</v>
      </c>
      <c r="T133" s="93">
        <f>IF(T$1="",0,IF(T$78&gt;опер1!T$361*опер1!T$358*T$18,опер1!T$361*опер1!T$358*T$18,(T$18-T$78)*опер1!T$358))</f>
        <v>0</v>
      </c>
      <c r="U133" s="93">
        <f>IF(U$1="",0,IF(U$78&gt;опер1!U$361*опер1!U$358*U$18,опер1!U$361*опер1!U$358*U$18,(U$18-U$78)*опер1!U$358))</f>
        <v>0</v>
      </c>
      <c r="V133" s="93">
        <f>IF(V$1="",0,IF(V$78&gt;опер1!V$361*опер1!V$358*V$18,опер1!V$361*опер1!V$358*V$18,(V$18-V$78)*опер1!V$358))</f>
        <v>0</v>
      </c>
      <c r="W133" s="93">
        <f>IF(W$1="",0,IF(W$78&gt;опер1!W$361*опер1!W$358*W$18,опер1!W$361*опер1!W$358*W$18,(W$18-W$78)*опер1!W$358))</f>
        <v>0</v>
      </c>
      <c r="X133" s="93">
        <f>IF(X$1="",0,IF(X$78&gt;опер1!X$361*опер1!X$358*X$18,опер1!X$361*опер1!X$358*X$18,(X$18-X$78)*опер1!X$358))</f>
        <v>0</v>
      </c>
      <c r="Y133" s="93">
        <f>IF(Y$1="",0,IF(Y$78&gt;опер1!Y$361*опер1!Y$358*Y$18,опер1!Y$361*опер1!Y$358*Y$18,(Y$18-Y$78)*опер1!Y$358))</f>
        <v>0</v>
      </c>
      <c r="Z133" s="93">
        <f>IF(Z$1="",0,IF(Z$78&gt;опер1!Z$361*опер1!Z$358*Z$18,опер1!Z$361*опер1!Z$358*Z$18,(Z$18-Z$78)*опер1!Z$358))</f>
        <v>0</v>
      </c>
      <c r="AA133" s="93">
        <f>IF(AA$1="",0,IF(AA$78&gt;опер1!AA$361*опер1!AA$358*AA$18,опер1!AA$361*опер1!AA$358*AA$18,(AA$18-AA$78)*опер1!AA$358))</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2">IF(Q$1="",0,Q16-Q26-Q117-Q127)</f>
        <v>0</v>
      </c>
      <c r="R137" s="93">
        <f t="shared" si="2"/>
        <v>0</v>
      </c>
      <c r="S137" s="93">
        <f t="shared" si="2"/>
        <v>0</v>
      </c>
      <c r="T137" s="93">
        <f t="shared" si="2"/>
        <v>0</v>
      </c>
      <c r="U137" s="93">
        <f t="shared" si="2"/>
        <v>0</v>
      </c>
      <c r="V137" s="93">
        <f t="shared" si="2"/>
        <v>0</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3">IF(Q$1="",0,Q18-Q28-Q119-Q129)</f>
        <v>0</v>
      </c>
      <c r="R139" s="93">
        <f t="shared" si="3"/>
        <v>0</v>
      </c>
      <c r="S139" s="93">
        <f t="shared" si="3"/>
        <v>0</v>
      </c>
      <c r="T139" s="93">
        <f t="shared" si="3"/>
        <v>0</v>
      </c>
      <c r="U139" s="93">
        <f t="shared" si="3"/>
        <v>0</v>
      </c>
      <c r="V139" s="93">
        <f t="shared" si="3"/>
        <v>0</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4">IF(Q$1="",0,Q20-Q30-Q121-Q131)</f>
        <v>0</v>
      </c>
      <c r="R141" s="93">
        <f t="shared" si="4"/>
        <v>0</v>
      </c>
      <c r="S141" s="93">
        <f t="shared" si="4"/>
        <v>0</v>
      </c>
      <c r="T141" s="93">
        <f t="shared" si="4"/>
        <v>0</v>
      </c>
      <c r="U141" s="93">
        <f t="shared" si="4"/>
        <v>0</v>
      </c>
      <c r="V141" s="93">
        <f t="shared" si="4"/>
        <v>0</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5">IF(Q$1="",0,Q22-Q32-Q123-Q133)</f>
        <v>0</v>
      </c>
      <c r="R143" s="93">
        <f t="shared" si="5"/>
        <v>0</v>
      </c>
      <c r="S143" s="93">
        <f t="shared" si="5"/>
        <v>0</v>
      </c>
      <c r="T143" s="93">
        <f t="shared" si="5"/>
        <v>0</v>
      </c>
      <c r="U143" s="93">
        <f t="shared" si="5"/>
        <v>0</v>
      </c>
      <c r="V143" s="93">
        <f t="shared" si="5"/>
        <v>0</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IF(P$1="",0,IF(1+опер1!$P$346=0,0,опер1!$P$346*(капитал!$M$102+капитал!$M$109)/(1+опер1!$P$346)))</f>
        <v>0</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IF(P$1="",0,P$16*(1+опер1!P$346)+P152)</f>
        <v>0</v>
      </c>
      <c r="Q155" s="172">
        <f>IF(Q$1="",0,Q$16*(1+опер1!Q$346))</f>
        <v>0</v>
      </c>
      <c r="R155" s="172">
        <f>IF(R$1="",0,R$16*(1+опер1!R$346))</f>
        <v>0</v>
      </c>
      <c r="S155" s="172">
        <f>IF(S$1="",0,S$16*(1+опер1!S$346))</f>
        <v>0</v>
      </c>
      <c r="T155" s="172">
        <f>IF(T$1="",0,T$16*(1+опер1!T$346))</f>
        <v>0</v>
      </c>
      <c r="U155" s="172">
        <f>IF(U$1="",0,U$16*(1+опер1!U$346))</f>
        <v>0</v>
      </c>
      <c r="V155" s="172">
        <f>IF(V$1="",0,V$16*(1+опер1!V$346))</f>
        <v>0</v>
      </c>
      <c r="W155" s="172">
        <f>IF(W$1="",0,W$16*(1+опер1!W$346))</f>
        <v>0</v>
      </c>
      <c r="X155" s="172">
        <f>IF(X$1="",0,X$16*(1+опер1!X$346))</f>
        <v>0</v>
      </c>
      <c r="Y155" s="172">
        <f>IF(Y$1="",0,Y$16*(1+опер1!Y$346))</f>
        <v>0</v>
      </c>
      <c r="Z155" s="172">
        <f>IF(Z$1="",0,Z$16*(1+опер1!Z$346))</f>
        <v>0</v>
      </c>
      <c r="AA155" s="172">
        <f>IF(AA$1="",0,AA$16*(1+опер1!AA$346))</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IF(P$1="",0,P18)</f>
        <v>0</v>
      </c>
      <c r="Q157" s="172">
        <f t="shared" ref="Q157:AA157" si="6">IF(Q$1="",0,Q18)</f>
        <v>0</v>
      </c>
      <c r="R157" s="172">
        <f t="shared" si="6"/>
        <v>0</v>
      </c>
      <c r="S157" s="172">
        <f t="shared" si="6"/>
        <v>0</v>
      </c>
      <c r="T157" s="172">
        <f t="shared" si="6"/>
        <v>0</v>
      </c>
      <c r="U157" s="172">
        <f t="shared" si="6"/>
        <v>0</v>
      </c>
      <c r="V157" s="172">
        <f t="shared" si="6"/>
        <v>0</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IF(P$1="",0,P20)</f>
        <v>0</v>
      </c>
      <c r="Q159" s="172">
        <f t="shared" ref="Q159:AA159" si="7">IF(Q$1="",0,Q20)</f>
        <v>0</v>
      </c>
      <c r="R159" s="172">
        <f t="shared" si="7"/>
        <v>0</v>
      </c>
      <c r="S159" s="172">
        <f t="shared" si="7"/>
        <v>0</v>
      </c>
      <c r="T159" s="172">
        <f t="shared" si="7"/>
        <v>0</v>
      </c>
      <c r="U159" s="172">
        <f t="shared" si="7"/>
        <v>0</v>
      </c>
      <c r="V159" s="172">
        <f t="shared" si="7"/>
        <v>0</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IF(P$1="",0,P22)</f>
        <v>0</v>
      </c>
      <c r="Q161" s="172">
        <f t="shared" ref="Q161:AA161" si="8">IF(Q$1="",0,Q22)</f>
        <v>0</v>
      </c>
      <c r="R161" s="172">
        <f t="shared" si="8"/>
        <v>0</v>
      </c>
      <c r="S161" s="172">
        <f t="shared" si="8"/>
        <v>0</v>
      </c>
      <c r="T161" s="172">
        <f t="shared" si="8"/>
        <v>0</v>
      </c>
      <c r="U161" s="172">
        <f t="shared" si="8"/>
        <v>0</v>
      </c>
      <c r="V161" s="172">
        <f t="shared" si="8"/>
        <v>0</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IF(P$1="",0,опер1!P$157+опер1!P$190+опер1!P$240+опер1!P$260+опер1!P$293+опер1!P$311+опер1!P$329)</f>
        <v>0</v>
      </c>
      <c r="Q165" s="176">
        <f>IF(Q$1="",0,опер1!Q$157+опер1!Q$190+опер1!Q$240+опер1!Q$260+опер1!Q$293+опер1!Q$311+опер1!Q$329+P$16*опер1!P$346-P$107+P$127)</f>
        <v>0</v>
      </c>
      <c r="R165" s="176">
        <f>IF(R$1="",0,опер1!R$157+опер1!R$190+опер1!R$240+опер1!R$260+опер1!R$293+опер1!R$311+опер1!R$329+Q$16*опер1!Q$346-Q$107+Q$127)</f>
        <v>0</v>
      </c>
      <c r="S165" s="176">
        <f>IF(S$1="",0,опер1!S$157+опер1!S$190+опер1!S$240+опер1!S$260+опер1!S$293+опер1!S$311+опер1!S$329+R$16*опер1!R$346-R$107+R$127)</f>
        <v>0</v>
      </c>
      <c r="T165" s="176">
        <f>IF(T$1="",0,опер1!T$157+опер1!T$190+опер1!T$240+опер1!T$260+опер1!T$293+опер1!T$311+опер1!T$329+S$16*опер1!S$346-S$107+S$127)</f>
        <v>0</v>
      </c>
      <c r="U165" s="176">
        <f>IF(U$1="",0,опер1!U$157+опер1!U$190+опер1!U$240+опер1!U$260+опер1!U$293+опер1!U$311+опер1!U$329+T$16*опер1!T$346-T$107+T$127)</f>
        <v>0</v>
      </c>
      <c r="V165" s="176">
        <f>IF(V$1="",0,опер1!V$157+опер1!V$190+опер1!V$240+опер1!V$260+опер1!V$293+опер1!V$311+опер1!V$329+U$16*опер1!U$346-U$107+U$127)</f>
        <v>0</v>
      </c>
      <c r="W165" s="176">
        <f>IF(W$1="",0,опер1!W$157+опер1!W$190+опер1!W$240+опер1!W$260+опер1!W$293+опер1!W$311+опер1!W$329+V$16*опер1!V$346-V$107+V$127)</f>
        <v>0</v>
      </c>
      <c r="X165" s="176">
        <f>IF(X$1="",0,опер1!X$157+опер1!X$190+опер1!X$240+опер1!X$260+опер1!X$293+опер1!X$311+опер1!X$329+W$16*опер1!W$346-W$107+W$127)</f>
        <v>0</v>
      </c>
      <c r="Y165" s="176">
        <f>IF(Y$1="",0,опер1!Y$157+опер1!Y$190+опер1!Y$240+опер1!Y$260+опер1!Y$293+опер1!Y$311+опер1!Y$329+X$16*опер1!X$346-X$107+X$127)</f>
        <v>0</v>
      </c>
      <c r="Z165" s="176">
        <f>IF(Z$1="",0,опер1!Z$157+опер1!Z$190+опер1!Z$240+опер1!Z$260+опер1!Z$293+опер1!Z$311+опер1!Z$329+Y$16*опер1!Y$346-Y$107+Y$127)</f>
        <v>0</v>
      </c>
      <c r="AA165" s="176">
        <f>IF(AA$1="",0,опер1!AA$157+опер1!AA$190+опер1!AA$240+опер1!AA$260+опер1!AA$293+опер1!AA$311+опер1!AA$329+Z$16*опер1!Z$346-Z$107+Z$127)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IF(P$1="",0,опер1!P$157+опер1!P$190+опер1!P$240+опер1!P$260+опер1!P$293+опер1!P$311+опер1!P$329)</f>
        <v>0</v>
      </c>
      <c r="Q167" s="176">
        <f>IF(Q$1="",0,опер1!Q$157+опер1!Q$190+опер1!Q$240+опер1!Q$260+опер1!Q$293+опер1!Q$311+опер1!Q$329+P$129)</f>
        <v>0</v>
      </c>
      <c r="R167" s="176">
        <f>IF(R$1="",0,опер1!R$157+опер1!R$190+опер1!R$240+опер1!R$260+опер1!R$293+опер1!R$311+опер1!R$329+Q$129)</f>
        <v>0</v>
      </c>
      <c r="S167" s="176">
        <f>IF(S$1="",0,опер1!S$157+опер1!S$190+опер1!S$240+опер1!S$260+опер1!S$293+опер1!S$311+опер1!S$329+R$129)</f>
        <v>0</v>
      </c>
      <c r="T167" s="176">
        <f>IF(T$1="",0,опер1!T$157+опер1!T$190+опер1!T$240+опер1!T$260+опер1!T$293+опер1!T$311+опер1!T$329+S$129)</f>
        <v>0</v>
      </c>
      <c r="U167" s="176">
        <f>IF(U$1="",0,опер1!U$157+опер1!U$190+опер1!U$240+опер1!U$260+опер1!U$293+опер1!U$311+опер1!U$329+T$129)</f>
        <v>0</v>
      </c>
      <c r="V167" s="176">
        <f>IF(V$1="",0,опер1!V$157+опер1!V$190+опер1!V$240+опер1!V$260+опер1!V$293+опер1!V$311+опер1!V$329+U$129)</f>
        <v>0</v>
      </c>
      <c r="W167" s="176">
        <f>IF(W$1="",0,опер1!W$157+опер1!W$190+опер1!W$240+опер1!W$260+опер1!W$293+опер1!W$311+опер1!W$329+V$129)</f>
        <v>0</v>
      </c>
      <c r="X167" s="176">
        <f>IF(X$1="",0,опер1!X$157+опер1!X$190+опер1!X$240+опер1!X$260+опер1!X$293+опер1!X$311+опер1!X$329+W$129)</f>
        <v>0</v>
      </c>
      <c r="Y167" s="176">
        <f>IF(Y$1="",0,опер1!Y$157+опер1!Y$190+опер1!Y$240+опер1!Y$260+опер1!Y$293+опер1!Y$311+опер1!Y$329+X$129)</f>
        <v>0</v>
      </c>
      <c r="Z167" s="176">
        <f>IF(Z$1="",0,опер1!Z$157+опер1!Z$190+опер1!Z$240+опер1!Z$260+опер1!Z$293+опер1!Z$311+опер1!Z$329+Y$129)</f>
        <v>0</v>
      </c>
      <c r="AA167" s="176">
        <f>IF(AA$1="",0,опер1!AA$157+опер1!AA$190+опер1!AA$240+опер1!AA$260+опер1!AA$293+опер1!AA$311+опер1!AA$329+Z$129)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IF(P$1="",0,опер1!P$157+опер1!P$190+опер1!P$240+опер1!P$260+опер1!P$293+опер1!P$311+опер1!P$329)</f>
        <v>0</v>
      </c>
      <c r="Q169" s="176">
        <f>IF(Q$1="",0,опер1!Q$157+опер1!Q$190+опер1!Q$240+опер1!Q$260+опер1!Q$293+опер1!Q$311+опер1!Q$329+P$131)</f>
        <v>0</v>
      </c>
      <c r="R169" s="176">
        <f>IF(R$1="",0,опер1!R$157+опер1!R$190+опер1!R$240+опер1!R$260+опер1!R$293+опер1!R$311+опер1!R$329+Q$131)</f>
        <v>0</v>
      </c>
      <c r="S169" s="176">
        <f>IF(S$1="",0,опер1!S$157+опер1!S$190+опер1!S$240+опер1!S$260+опер1!S$293+опер1!S$311+опер1!S$329+R$131)</f>
        <v>0</v>
      </c>
      <c r="T169" s="176">
        <f>IF(T$1="",0,опер1!T$157+опер1!T$190+опер1!T$240+опер1!T$260+опер1!T$293+опер1!T$311+опер1!T$329+S$131)</f>
        <v>0</v>
      </c>
      <c r="U169" s="176">
        <f>IF(U$1="",0,опер1!U$157+опер1!U$190+опер1!U$240+опер1!U$260+опер1!U$293+опер1!U$311+опер1!U$329+T$131)</f>
        <v>0</v>
      </c>
      <c r="V169" s="176">
        <f>IF(V$1="",0,опер1!V$157+опер1!V$190+опер1!V$240+опер1!V$260+опер1!V$293+опер1!V$311+опер1!V$329+U$131)</f>
        <v>0</v>
      </c>
      <c r="W169" s="176">
        <f>IF(W$1="",0,опер1!W$157+опер1!W$190+опер1!W$240+опер1!W$260+опер1!W$293+опер1!W$311+опер1!W$329+V$131)</f>
        <v>0</v>
      </c>
      <c r="X169" s="176">
        <f>IF(X$1="",0,опер1!X$157+опер1!X$190+опер1!X$240+опер1!X$260+опер1!X$293+опер1!X$311+опер1!X$329+W$131)</f>
        <v>0</v>
      </c>
      <c r="Y169" s="176">
        <f>IF(Y$1="",0,опер1!Y$157+опер1!Y$190+опер1!Y$240+опер1!Y$260+опер1!Y$293+опер1!Y$311+опер1!Y$329+X$131)</f>
        <v>0</v>
      </c>
      <c r="Z169" s="176">
        <f>IF(Z$1="",0,опер1!Z$157+опер1!Z$190+опер1!Z$240+опер1!Z$260+опер1!Z$293+опер1!Z$311+опер1!Z$329+Y$131)</f>
        <v>0</v>
      </c>
      <c r="AA169" s="176">
        <f>IF(AA$1="",0,опер1!AA$157+опер1!AA$190+опер1!AA$240+опер1!AA$260+опер1!AA$293+опер1!AA$311+опер1!AA$329+Z$131)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IF(P$1="",0,опер1!P$157+опер1!P$190+опер1!P$240+опер1!P$260+опер1!P$293+опер1!P$311+опер1!P$329)</f>
        <v>0</v>
      </c>
      <c r="Q171" s="176">
        <f>IF(Q$1="",0,опер1!Q$157+опер1!Q$190+опер1!Q$240+опер1!Q$260+опер1!Q$293+опер1!Q$311+опер1!Q$329+P$133)</f>
        <v>0</v>
      </c>
      <c r="R171" s="176">
        <f>IF(R$1="",0,опер1!R$157+опер1!R$190+опер1!R$240+опер1!R$260+опер1!R$293+опер1!R$311+опер1!R$329+Q$133)</f>
        <v>0</v>
      </c>
      <c r="S171" s="176">
        <f>IF(S$1="",0,опер1!S$157+опер1!S$190+опер1!S$240+опер1!S$260+опер1!S$293+опер1!S$311+опер1!S$329+R$133)</f>
        <v>0</v>
      </c>
      <c r="T171" s="176">
        <f>IF(T$1="",0,опер1!T$157+опер1!T$190+опер1!T$240+опер1!T$260+опер1!T$293+опер1!T$311+опер1!T$329+S$133)</f>
        <v>0</v>
      </c>
      <c r="U171" s="176">
        <f>IF(U$1="",0,опер1!U$157+опер1!U$190+опер1!U$240+опер1!U$260+опер1!U$293+опер1!U$311+опер1!U$329+T$133)</f>
        <v>0</v>
      </c>
      <c r="V171" s="176">
        <f>IF(V$1="",0,опер1!V$157+опер1!V$190+опер1!V$240+опер1!V$260+опер1!V$293+опер1!V$311+опер1!V$329+U$133)</f>
        <v>0</v>
      </c>
      <c r="W171" s="176">
        <f>IF(W$1="",0,опер1!W$157+опер1!W$190+опер1!W$240+опер1!W$260+опер1!W$293+опер1!W$311+опер1!W$329+V$133)</f>
        <v>0</v>
      </c>
      <c r="X171" s="176">
        <f>IF(X$1="",0,опер1!X$157+опер1!X$190+опер1!X$240+опер1!X$260+опер1!X$293+опер1!X$311+опер1!X$329+W$133)</f>
        <v>0</v>
      </c>
      <c r="Y171" s="176">
        <f>IF(Y$1="",0,опер1!Y$157+опер1!Y$190+опер1!Y$240+опер1!Y$260+опер1!Y$293+опер1!Y$311+опер1!Y$329+X$133)</f>
        <v>0</v>
      </c>
      <c r="Z171" s="176">
        <f>IF(Z$1="",0,опер1!Z$157+опер1!Z$190+опер1!Z$240+опер1!Z$260+опер1!Z$293+опер1!Z$311+опер1!Z$329+Y$133)</f>
        <v>0</v>
      </c>
      <c r="AA171" s="176">
        <f>IF(AA$1="",0,опер1!AA$157+опер1!AA$190+опер1!AA$240+опер1!AA$260+опер1!AA$293+опер1!AA$311+опер1!AA$329+Z$133)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9">IF(R$1="",0,R155-R165)</f>
        <v>0</v>
      </c>
      <c r="S175" s="179">
        <f t="shared" si="9"/>
        <v>0</v>
      </c>
      <c r="T175" s="179">
        <f t="shared" si="9"/>
        <v>0</v>
      </c>
      <c r="U175" s="179">
        <f t="shared" si="9"/>
        <v>0</v>
      </c>
      <c r="V175" s="179">
        <f t="shared" si="9"/>
        <v>0</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10">IF(R$1="",0,R157-R167)</f>
        <v>0</v>
      </c>
      <c r="S177" s="179">
        <f t="shared" si="10"/>
        <v>0</v>
      </c>
      <c r="T177" s="179">
        <f t="shared" si="10"/>
        <v>0</v>
      </c>
      <c r="U177" s="179">
        <f t="shared" si="10"/>
        <v>0</v>
      </c>
      <c r="V177" s="179">
        <f t="shared" si="10"/>
        <v>0</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11">IF(Q$1="",0,Q159-Q169)</f>
        <v>0</v>
      </c>
      <c r="R179" s="179">
        <f t="shared" si="11"/>
        <v>0</v>
      </c>
      <c r="S179" s="179">
        <f t="shared" si="11"/>
        <v>0</v>
      </c>
      <c r="T179" s="179">
        <f t="shared" si="11"/>
        <v>0</v>
      </c>
      <c r="U179" s="179">
        <f t="shared" si="11"/>
        <v>0</v>
      </c>
      <c r="V179" s="179">
        <f t="shared" si="11"/>
        <v>0</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12">IF(Q$1="",0,Q161-Q171)</f>
        <v>0</v>
      </c>
      <c r="R181" s="179">
        <f t="shared" si="12"/>
        <v>0</v>
      </c>
      <c r="S181" s="179">
        <f t="shared" si="12"/>
        <v>0</v>
      </c>
      <c r="T181" s="179">
        <f t="shared" si="12"/>
        <v>0</v>
      </c>
      <c r="U181" s="179">
        <f t="shared" si="12"/>
        <v>0</v>
      </c>
      <c r="V181" s="179">
        <f t="shared" si="12"/>
        <v>0</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0</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IF(P$1="",0,(1+опер1!P$370))</f>
        <v>1</v>
      </c>
      <c r="Q193" s="185">
        <f>IF(Q$1="",0,P193*(1+опер1!Q$370))</f>
        <v>0</v>
      </c>
      <c r="R193" s="185">
        <f>IF(R$1="",0,Q193*(1+опер1!R$370))</f>
        <v>0</v>
      </c>
      <c r="S193" s="185">
        <f>IF(S$1="",0,R193*(1+опер1!S$370))</f>
        <v>0</v>
      </c>
      <c r="T193" s="185">
        <f>IF(T$1="",0,S193*(1+опер1!T$370))</f>
        <v>0</v>
      </c>
      <c r="U193" s="185">
        <f>IF(U$1="",0,T193*(1+опер1!U$370))</f>
        <v>0</v>
      </c>
      <c r="V193" s="185">
        <f>IF(V$1="",0,U193*(1+опер1!V$370))</f>
        <v>0</v>
      </c>
      <c r="W193" s="185">
        <f>IF(W$1="",0,V193*(1+опер1!W$370))</f>
        <v>0</v>
      </c>
      <c r="X193" s="185">
        <f>IF(X$1="",0,W193*(1+опер1!X$370))</f>
        <v>0</v>
      </c>
      <c r="Y193" s="185">
        <f>IF(Y$1="",0,X193*(1+опер1!Y$370))</f>
        <v>0</v>
      </c>
      <c r="Z193" s="185">
        <f>IF(Z$1="",0,Y193*(1+опер1!Z$370))</f>
        <v>0</v>
      </c>
      <c r="AA193" s="185">
        <f>IF(AA$1="",0,Z193*(1+опер1!AA$370))</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13">IF(Q$1="",0,IF(Q$193=0,0,Q175/Q$193))</f>
        <v>0</v>
      </c>
      <c r="R196" s="179">
        <f t="shared" si="13"/>
        <v>0</v>
      </c>
      <c r="S196" s="179">
        <f t="shared" si="13"/>
        <v>0</v>
      </c>
      <c r="T196" s="179">
        <f t="shared" si="13"/>
        <v>0</v>
      </c>
      <c r="U196" s="179">
        <f t="shared" si="13"/>
        <v>0</v>
      </c>
      <c r="V196" s="179">
        <f t="shared" si="13"/>
        <v>0</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4">IF(Q$1="",0,IF(Q$193=0,0,Q177/Q$193))</f>
        <v>0</v>
      </c>
      <c r="R198" s="179">
        <f t="shared" si="14"/>
        <v>0</v>
      </c>
      <c r="S198" s="179">
        <f t="shared" si="14"/>
        <v>0</v>
      </c>
      <c r="T198" s="179">
        <f t="shared" si="14"/>
        <v>0</v>
      </c>
      <c r="U198" s="179">
        <f t="shared" si="14"/>
        <v>0</v>
      </c>
      <c r="V198" s="179">
        <f t="shared" si="14"/>
        <v>0</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5">IF(Q$1="",0,IF(Q$193=0,0,Q179/Q$193))</f>
        <v>0</v>
      </c>
      <c r="R200" s="179">
        <f t="shared" si="15"/>
        <v>0</v>
      </c>
      <c r="S200" s="179">
        <f t="shared" si="15"/>
        <v>0</v>
      </c>
      <c r="T200" s="179">
        <f t="shared" si="15"/>
        <v>0</v>
      </c>
      <c r="U200" s="179">
        <f t="shared" si="15"/>
        <v>0</v>
      </c>
      <c r="V200" s="179">
        <f t="shared" si="15"/>
        <v>0</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6">IF(Q$1="",0,IF(Q$193=0,0,Q181/Q$193))</f>
        <v>0</v>
      </c>
      <c r="R202" s="179">
        <f t="shared" si="16"/>
        <v>0</v>
      </c>
      <c r="S202" s="179">
        <f t="shared" si="16"/>
        <v>0</v>
      </c>
      <c r="T202" s="179">
        <f t="shared" si="16"/>
        <v>0</v>
      </c>
      <c r="U202" s="179">
        <f t="shared" si="16"/>
        <v>0</v>
      </c>
      <c r="V202" s="179">
        <f t="shared" si="16"/>
        <v>0</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46"/>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t="e">
        <f>IRR(P256:AA256)</f>
        <v>#NUM!</v>
      </c>
      <c r="N256" s="3"/>
      <c r="O256" s="3"/>
      <c r="P256" s="179">
        <f>-$M$190</f>
        <v>0</v>
      </c>
      <c r="Q256" s="179">
        <f>P175</f>
        <v>0</v>
      </c>
      <c r="R256" s="179">
        <f>Q175</f>
        <v>0</v>
      </c>
      <c r="S256" s="179">
        <f t="shared" ref="S256:AA256" si="17">R175</f>
        <v>0</v>
      </c>
      <c r="T256" s="179">
        <f t="shared" si="17"/>
        <v>0</v>
      </c>
      <c r="U256" s="179">
        <f t="shared" si="17"/>
        <v>0</v>
      </c>
      <c r="V256" s="179">
        <f t="shared" si="17"/>
        <v>0</v>
      </c>
      <c r="W256" s="179">
        <f t="shared" si="17"/>
        <v>0</v>
      </c>
      <c r="X256" s="179">
        <f t="shared" si="17"/>
        <v>0</v>
      </c>
      <c r="Y256" s="179">
        <f t="shared" si="17"/>
        <v>0</v>
      </c>
      <c r="Z256" s="179">
        <f t="shared" si="17"/>
        <v>0</v>
      </c>
      <c r="AA256" s="179">
        <f t="shared" si="17"/>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t="e">
        <f>IRR(P258:AA258)</f>
        <v>#NUM!</v>
      </c>
      <c r="N258" s="3"/>
      <c r="O258" s="3"/>
      <c r="P258" s="179">
        <f>-$M$190</f>
        <v>0</v>
      </c>
      <c r="Q258" s="179">
        <f>P177</f>
        <v>0</v>
      </c>
      <c r="R258" s="179">
        <f t="shared" ref="R258:AA258" si="18">Q177</f>
        <v>0</v>
      </c>
      <c r="S258" s="179">
        <f t="shared" si="18"/>
        <v>0</v>
      </c>
      <c r="T258" s="179">
        <f t="shared" si="18"/>
        <v>0</v>
      </c>
      <c r="U258" s="179">
        <f t="shared" si="18"/>
        <v>0</v>
      </c>
      <c r="V258" s="179">
        <f t="shared" si="18"/>
        <v>0</v>
      </c>
      <c r="W258" s="179">
        <f t="shared" si="18"/>
        <v>0</v>
      </c>
      <c r="X258" s="179">
        <f t="shared" si="18"/>
        <v>0</v>
      </c>
      <c r="Y258" s="179">
        <f t="shared" si="18"/>
        <v>0</v>
      </c>
      <c r="Z258" s="179">
        <f t="shared" si="18"/>
        <v>0</v>
      </c>
      <c r="AA258" s="179">
        <f t="shared" si="18"/>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t="e">
        <f>IRR(P260:AA260)</f>
        <v>#NUM!</v>
      </c>
      <c r="N260" s="3"/>
      <c r="O260" s="3"/>
      <c r="P260" s="179">
        <f>-$M$190</f>
        <v>0</v>
      </c>
      <c r="Q260" s="179">
        <f>P179</f>
        <v>0</v>
      </c>
      <c r="R260" s="179">
        <f t="shared" ref="R260:AA260" si="19">Q179</f>
        <v>0</v>
      </c>
      <c r="S260" s="179">
        <f t="shared" si="19"/>
        <v>0</v>
      </c>
      <c r="T260" s="179">
        <f t="shared" si="19"/>
        <v>0</v>
      </c>
      <c r="U260" s="179">
        <f t="shared" si="19"/>
        <v>0</v>
      </c>
      <c r="V260" s="179">
        <f t="shared" si="19"/>
        <v>0</v>
      </c>
      <c r="W260" s="179">
        <f t="shared" si="19"/>
        <v>0</v>
      </c>
      <c r="X260" s="179">
        <f t="shared" si="19"/>
        <v>0</v>
      </c>
      <c r="Y260" s="179">
        <f t="shared" si="19"/>
        <v>0</v>
      </c>
      <c r="Z260" s="179">
        <f t="shared" si="19"/>
        <v>0</v>
      </c>
      <c r="AA260" s="179">
        <f t="shared" si="19"/>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t="e">
        <f>IRR(P262:AA262)</f>
        <v>#NUM!</v>
      </c>
      <c r="N262" s="3"/>
      <c r="O262" s="3"/>
      <c r="P262" s="179">
        <f>-$M$190</f>
        <v>0</v>
      </c>
      <c r="Q262" s="179">
        <f>P181</f>
        <v>0</v>
      </c>
      <c r="R262" s="179">
        <f t="shared" ref="R262:AA262" si="20">Q181</f>
        <v>0</v>
      </c>
      <c r="S262" s="179">
        <f t="shared" si="20"/>
        <v>0</v>
      </c>
      <c r="T262" s="179">
        <f t="shared" si="20"/>
        <v>0</v>
      </c>
      <c r="U262" s="179">
        <f t="shared" si="20"/>
        <v>0</v>
      </c>
      <c r="V262" s="179">
        <f t="shared" si="20"/>
        <v>0</v>
      </c>
      <c r="W262" s="179">
        <f t="shared" si="20"/>
        <v>0</v>
      </c>
      <c r="X262" s="179">
        <f t="shared" si="20"/>
        <v>0</v>
      </c>
      <c r="Y262" s="179">
        <f t="shared" si="20"/>
        <v>0</v>
      </c>
      <c r="Z262" s="179">
        <f t="shared" si="20"/>
        <v>0</v>
      </c>
      <c r="AA262" s="179">
        <f t="shared" si="20"/>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s="5" customFormat="1" x14ac:dyDescent="0.25">
      <c r="A267" s="150">
        <f>1</f>
        <v>1</v>
      </c>
      <c r="B267" s="131"/>
      <c r="C267" s="3"/>
      <c r="D267" s="3"/>
      <c r="E267" s="181" t="s">
        <v>278</v>
      </c>
      <c r="F267" s="3"/>
      <c r="G267" s="3"/>
      <c r="H267" s="3"/>
      <c r="I267" s="28"/>
      <c r="J267" s="3"/>
      <c r="K267" s="28"/>
      <c r="L267" s="3"/>
      <c r="M267" s="55"/>
      <c r="N267" s="3"/>
      <c r="O267" s="3"/>
      <c r="P267" s="46"/>
      <c r="Q267" s="46"/>
      <c r="R267" s="46"/>
      <c r="S267" s="46"/>
      <c r="T267" s="46"/>
      <c r="U267" s="46"/>
      <c r="V267" s="46"/>
      <c r="W267" s="46"/>
      <c r="X267" s="46"/>
      <c r="Y267" s="46"/>
      <c r="Z267" s="46"/>
      <c r="AA267" s="46"/>
      <c r="AB267" s="3"/>
    </row>
    <row r="268" spans="1:28" ht="3.9" customHeight="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t="8.1" customHeight="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t="3.9" customHeight="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s="163" customFormat="1" x14ac:dyDescent="0.25">
      <c r="A271" s="149">
        <f>1</f>
        <v>1</v>
      </c>
      <c r="B271" s="159" t="str">
        <f>структура!$J$12</f>
        <v>ОСНО</v>
      </c>
      <c r="C271" s="158"/>
      <c r="D271" s="158"/>
      <c r="E271" s="160" t="str">
        <f>KPI!$E$94</f>
        <v>БАЛАНС</v>
      </c>
      <c r="F271" s="160"/>
      <c r="G271" s="160" t="str">
        <f>IF($E271="","",INDEX(KPI!$G:$G,SUMIFS(KPI!$B:$B,KPI!$E:$E,$E271)))</f>
        <v>тыс.руб.</v>
      </c>
      <c r="H271" s="160"/>
      <c r="I271" s="161"/>
      <c r="J271" s="160" t="str">
        <f>структура!$AL$13</f>
        <v>контроль</v>
      </c>
      <c r="K271" s="161"/>
      <c r="L271" s="160"/>
      <c r="M271" s="180">
        <f>SUM($O271:$AB271)</f>
        <v>0</v>
      </c>
      <c r="N271" s="158"/>
      <c r="O271" s="158"/>
      <c r="P271" s="162">
        <f>IF(P$1="",0,P281+P291-P301-P311)</f>
        <v>0</v>
      </c>
      <c r="Q271" s="162">
        <f t="shared" ref="Q271:AA277" si="21">IF(Q$1="",0,Q281+Q291-Q301-Q311)</f>
        <v>0</v>
      </c>
      <c r="R271" s="162">
        <f t="shared" si="21"/>
        <v>0</v>
      </c>
      <c r="S271" s="162">
        <f t="shared" si="21"/>
        <v>0</v>
      </c>
      <c r="T271" s="162">
        <f t="shared" si="21"/>
        <v>0</v>
      </c>
      <c r="U271" s="162">
        <f t="shared" si="21"/>
        <v>0</v>
      </c>
      <c r="V271" s="162">
        <f t="shared" si="21"/>
        <v>0</v>
      </c>
      <c r="W271" s="162">
        <f t="shared" si="21"/>
        <v>0</v>
      </c>
      <c r="X271" s="162">
        <f t="shared" si="21"/>
        <v>0</v>
      </c>
      <c r="Y271" s="162">
        <f t="shared" si="21"/>
        <v>0</v>
      </c>
      <c r="Z271" s="162">
        <f t="shared" si="21"/>
        <v>0</v>
      </c>
      <c r="AA271" s="162">
        <f t="shared" si="21"/>
        <v>0</v>
      </c>
      <c r="AB271" s="158"/>
    </row>
    <row r="272" spans="1:28" s="163" customFormat="1" ht="3.9" customHeight="1" x14ac:dyDescent="0.25">
      <c r="A272" s="149">
        <f>1</f>
        <v>1</v>
      </c>
      <c r="B272" s="164"/>
      <c r="C272" s="158"/>
      <c r="D272" s="158"/>
      <c r="E272" s="158"/>
      <c r="F272" s="158"/>
      <c r="G272" s="158"/>
      <c r="H272" s="158"/>
      <c r="I272" s="165"/>
      <c r="J272" s="158"/>
      <c r="K272" s="165"/>
      <c r="L272" s="158"/>
      <c r="M272" s="166"/>
      <c r="N272" s="158"/>
      <c r="O272" s="158"/>
      <c r="P272" s="167"/>
      <c r="Q272" s="167"/>
      <c r="R272" s="167"/>
      <c r="S272" s="167"/>
      <c r="T272" s="167"/>
      <c r="U272" s="167"/>
      <c r="V272" s="167"/>
      <c r="W272" s="167"/>
      <c r="X272" s="167"/>
      <c r="Y272" s="167"/>
      <c r="Z272" s="167"/>
      <c r="AA272" s="167"/>
      <c r="AB272" s="158"/>
    </row>
    <row r="273" spans="1:28" s="163" customFormat="1" x14ac:dyDescent="0.25">
      <c r="A273" s="149">
        <f>1</f>
        <v>1</v>
      </c>
      <c r="B273" s="159" t="str">
        <f>структура!$J$13</f>
        <v>УСН(6%)</v>
      </c>
      <c r="C273" s="158"/>
      <c r="D273" s="158"/>
      <c r="E273" s="160" t="str">
        <f>E271</f>
        <v>БАЛАНС</v>
      </c>
      <c r="F273" s="160"/>
      <c r="G273" s="160" t="str">
        <f>IF($E273="","",INDEX(KPI!$G:$G,SUMIFS(KPI!$B:$B,KPI!$E:$E,$E273)))</f>
        <v>тыс.руб.</v>
      </c>
      <c r="H273" s="160"/>
      <c r="I273" s="161"/>
      <c r="J273" s="160" t="str">
        <f>структура!$AL$13</f>
        <v>контроль</v>
      </c>
      <c r="K273" s="161"/>
      <c r="L273" s="160"/>
      <c r="M273" s="180">
        <f>SUM($O273:$AB273)</f>
        <v>0</v>
      </c>
      <c r="N273" s="158"/>
      <c r="O273" s="158"/>
      <c r="P273" s="162">
        <f>IF(P$1="",0,P283+P293-P303-P313)</f>
        <v>0</v>
      </c>
      <c r="Q273" s="162">
        <f t="shared" si="21"/>
        <v>0</v>
      </c>
      <c r="R273" s="162">
        <f t="shared" si="21"/>
        <v>0</v>
      </c>
      <c r="S273" s="162">
        <f t="shared" si="21"/>
        <v>0</v>
      </c>
      <c r="T273" s="162">
        <f t="shared" si="21"/>
        <v>0</v>
      </c>
      <c r="U273" s="162">
        <f t="shared" si="21"/>
        <v>0</v>
      </c>
      <c r="V273" s="162">
        <f t="shared" si="21"/>
        <v>0</v>
      </c>
      <c r="W273" s="162">
        <f t="shared" si="21"/>
        <v>0</v>
      </c>
      <c r="X273" s="162">
        <f t="shared" si="21"/>
        <v>0</v>
      </c>
      <c r="Y273" s="162">
        <f t="shared" si="21"/>
        <v>0</v>
      </c>
      <c r="Z273" s="162">
        <f t="shared" si="21"/>
        <v>0</v>
      </c>
      <c r="AA273" s="162">
        <f t="shared" si="21"/>
        <v>0</v>
      </c>
      <c r="AB273" s="158"/>
    </row>
    <row r="274" spans="1:28" s="163" customFormat="1" ht="3.9" customHeight="1" x14ac:dyDescent="0.25">
      <c r="A274" s="149">
        <f>1</f>
        <v>1</v>
      </c>
      <c r="B274" s="164"/>
      <c r="C274" s="158"/>
      <c r="D274" s="158"/>
      <c r="E274" s="158"/>
      <c r="F274" s="158"/>
      <c r="G274" s="158"/>
      <c r="H274" s="158"/>
      <c r="I274" s="165"/>
      <c r="J274" s="158"/>
      <c r="K274" s="165"/>
      <c r="L274" s="158"/>
      <c r="M274" s="166"/>
      <c r="N274" s="158"/>
      <c r="O274" s="158"/>
      <c r="P274" s="167"/>
      <c r="Q274" s="167"/>
      <c r="R274" s="167"/>
      <c r="S274" s="167"/>
      <c r="T274" s="167"/>
      <c r="U274" s="167"/>
      <c r="V274" s="167"/>
      <c r="W274" s="167"/>
      <c r="X274" s="167"/>
      <c r="Y274" s="167"/>
      <c r="Z274" s="167"/>
      <c r="AA274" s="167"/>
      <c r="AB274" s="158"/>
    </row>
    <row r="275" spans="1:28" s="163" customFormat="1" x14ac:dyDescent="0.25">
      <c r="A275" s="149">
        <f>1</f>
        <v>1</v>
      </c>
      <c r="B275" s="159" t="str">
        <f>структура!$J$14</f>
        <v>УСН(15%)</v>
      </c>
      <c r="C275" s="158"/>
      <c r="D275" s="158"/>
      <c r="E275" s="160" t="str">
        <f>E271</f>
        <v>БАЛАНС</v>
      </c>
      <c r="F275" s="160"/>
      <c r="G275" s="160" t="str">
        <f>IF($E275="","",INDEX(KPI!$G:$G,SUMIFS(KPI!$B:$B,KPI!$E:$E,$E275)))</f>
        <v>тыс.руб.</v>
      </c>
      <c r="H275" s="160"/>
      <c r="I275" s="161"/>
      <c r="J275" s="160" t="str">
        <f>структура!$AL$13</f>
        <v>контроль</v>
      </c>
      <c r="K275" s="161"/>
      <c r="L275" s="160"/>
      <c r="M275" s="180">
        <f>SUM($O275:$AB275)</f>
        <v>0</v>
      </c>
      <c r="N275" s="158"/>
      <c r="O275" s="158"/>
      <c r="P275" s="162">
        <f>IF(P$1="",0,P285+P295-P305-P315)</f>
        <v>0</v>
      </c>
      <c r="Q275" s="162">
        <f t="shared" si="21"/>
        <v>0</v>
      </c>
      <c r="R275" s="162">
        <f t="shared" si="21"/>
        <v>0</v>
      </c>
      <c r="S275" s="162">
        <f t="shared" si="21"/>
        <v>0</v>
      </c>
      <c r="T275" s="162">
        <f t="shared" si="21"/>
        <v>0</v>
      </c>
      <c r="U275" s="162">
        <f t="shared" si="21"/>
        <v>0</v>
      </c>
      <c r="V275" s="162">
        <f t="shared" si="21"/>
        <v>0</v>
      </c>
      <c r="W275" s="162">
        <f t="shared" si="21"/>
        <v>0</v>
      </c>
      <c r="X275" s="162">
        <f t="shared" si="21"/>
        <v>0</v>
      </c>
      <c r="Y275" s="162">
        <f t="shared" si="21"/>
        <v>0</v>
      </c>
      <c r="Z275" s="162">
        <f t="shared" si="21"/>
        <v>0</v>
      </c>
      <c r="AA275" s="162">
        <f t="shared" si="21"/>
        <v>0</v>
      </c>
      <c r="AB275" s="158"/>
    </row>
    <row r="276" spans="1:28" s="163" customFormat="1" ht="3.9" customHeight="1" x14ac:dyDescent="0.25">
      <c r="A276" s="149">
        <f>1</f>
        <v>1</v>
      </c>
      <c r="B276" s="164"/>
      <c r="C276" s="158"/>
      <c r="D276" s="158"/>
      <c r="E276" s="158"/>
      <c r="F276" s="158"/>
      <c r="G276" s="158"/>
      <c r="H276" s="158"/>
      <c r="I276" s="165"/>
      <c r="J276" s="158"/>
      <c r="K276" s="165"/>
      <c r="L276" s="158"/>
      <c r="M276" s="166"/>
      <c r="N276" s="158"/>
      <c r="O276" s="158"/>
      <c r="P276" s="167"/>
      <c r="Q276" s="167"/>
      <c r="R276" s="167"/>
      <c r="S276" s="167"/>
      <c r="T276" s="167"/>
      <c r="U276" s="167"/>
      <c r="V276" s="167"/>
      <c r="W276" s="167"/>
      <c r="X276" s="167"/>
      <c r="Y276" s="167"/>
      <c r="Z276" s="167"/>
      <c r="AA276" s="167"/>
      <c r="AB276" s="158"/>
    </row>
    <row r="277" spans="1:28" s="163" customFormat="1" x14ac:dyDescent="0.25">
      <c r="A277" s="149">
        <f>1</f>
        <v>1</v>
      </c>
      <c r="B277" s="159" t="str">
        <f>структура!$J$15</f>
        <v>УСН(6%)-ИП</v>
      </c>
      <c r="C277" s="158"/>
      <c r="D277" s="158"/>
      <c r="E277" s="160" t="str">
        <f>E271</f>
        <v>БАЛАНС</v>
      </c>
      <c r="F277" s="160"/>
      <c r="G277" s="160" t="str">
        <f>IF($E277="","",INDEX(KPI!$G:$G,SUMIFS(KPI!$B:$B,KPI!$E:$E,$E277)))</f>
        <v>тыс.руб.</v>
      </c>
      <c r="H277" s="160"/>
      <c r="I277" s="161"/>
      <c r="J277" s="160" t="str">
        <f>структура!$AL$13</f>
        <v>контроль</v>
      </c>
      <c r="K277" s="161"/>
      <c r="L277" s="160"/>
      <c r="M277" s="180">
        <f>SUM($O277:$AB277)</f>
        <v>0</v>
      </c>
      <c r="N277" s="158"/>
      <c r="O277" s="158"/>
      <c r="P277" s="162">
        <f>IF(P$1="",0,P287+P297-P307-P317)</f>
        <v>0</v>
      </c>
      <c r="Q277" s="162">
        <f t="shared" si="21"/>
        <v>0</v>
      </c>
      <c r="R277" s="162">
        <f t="shared" si="21"/>
        <v>0</v>
      </c>
      <c r="S277" s="162">
        <f t="shared" si="21"/>
        <v>0</v>
      </c>
      <c r="T277" s="162">
        <f t="shared" si="21"/>
        <v>0</v>
      </c>
      <c r="U277" s="162">
        <f t="shared" si="21"/>
        <v>0</v>
      </c>
      <c r="V277" s="162">
        <f t="shared" si="21"/>
        <v>0</v>
      </c>
      <c r="W277" s="162">
        <f t="shared" si="21"/>
        <v>0</v>
      </c>
      <c r="X277" s="162">
        <f t="shared" si="21"/>
        <v>0</v>
      </c>
      <c r="Y277" s="162">
        <f t="shared" si="21"/>
        <v>0</v>
      </c>
      <c r="Z277" s="162">
        <f t="shared" si="21"/>
        <v>0</v>
      </c>
      <c r="AA277" s="162">
        <f t="shared" si="21"/>
        <v>0</v>
      </c>
      <c r="AB277" s="158"/>
    </row>
    <row r="278" spans="1:28" s="163" customFormat="1" ht="3.9" customHeight="1" x14ac:dyDescent="0.25">
      <c r="A278" s="149">
        <f>1</f>
        <v>1</v>
      </c>
      <c r="B278" s="164"/>
      <c r="C278" s="158"/>
      <c r="D278" s="158"/>
      <c r="E278" s="168"/>
      <c r="F278" s="158"/>
      <c r="G278" s="168"/>
      <c r="H278" s="158"/>
      <c r="I278" s="165"/>
      <c r="J278" s="158"/>
      <c r="K278" s="165"/>
      <c r="L278" s="158"/>
      <c r="M278" s="169"/>
      <c r="N278" s="158"/>
      <c r="O278" s="158"/>
      <c r="P278" s="167"/>
      <c r="Q278" s="167"/>
      <c r="R278" s="167"/>
      <c r="S278" s="167"/>
      <c r="T278" s="167"/>
      <c r="U278" s="167"/>
      <c r="V278" s="167"/>
      <c r="W278" s="167"/>
      <c r="X278" s="167"/>
      <c r="Y278" s="167"/>
      <c r="Z278" s="167"/>
      <c r="AA278" s="167"/>
      <c r="AB278" s="158"/>
    </row>
    <row r="279" spans="1:28" ht="8.1" customHeight="1" x14ac:dyDescent="0.25">
      <c r="A279" s="149">
        <f>1</f>
        <v>1</v>
      </c>
      <c r="B279" s="131"/>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ht="3.9" customHeight="1" x14ac:dyDescent="0.25">
      <c r="A280" s="149">
        <f>1</f>
        <v>1</v>
      </c>
      <c r="B280" s="131"/>
      <c r="C280" s="2"/>
      <c r="D280" s="2"/>
      <c r="E280" s="2"/>
      <c r="F280" s="2"/>
      <c r="G280" s="2"/>
      <c r="H280" s="2"/>
      <c r="I280" s="28"/>
      <c r="J280" s="2"/>
      <c r="K280" s="28"/>
      <c r="L280" s="2"/>
      <c r="M280" s="52"/>
      <c r="N280" s="2"/>
      <c r="O280" s="2"/>
      <c r="P280" s="36"/>
      <c r="Q280" s="36"/>
      <c r="R280" s="36"/>
      <c r="S280" s="36"/>
      <c r="T280" s="36"/>
      <c r="U280" s="36"/>
      <c r="V280" s="36"/>
      <c r="W280" s="36"/>
      <c r="X280" s="36"/>
      <c r="Y280" s="36"/>
      <c r="Z280" s="36"/>
      <c r="AA280" s="36"/>
      <c r="AB280" s="2"/>
    </row>
    <row r="281" spans="1:28" s="5" customFormat="1" x14ac:dyDescent="0.25">
      <c r="A281" s="150">
        <f>1</f>
        <v>1</v>
      </c>
      <c r="B281" s="129" t="str">
        <f>структура!$J$12</f>
        <v>ОСНО</v>
      </c>
      <c r="C281" s="3"/>
      <c r="D281" s="3"/>
      <c r="E281" s="89" t="str">
        <f>KPI!$E$92</f>
        <v>ВНЕОБОРОТНЫЕ АКТИВЫ</v>
      </c>
      <c r="F281" s="89"/>
      <c r="G281" s="89" t="str">
        <f>IF($E281="","",INDEX(KPI!$G:$G,SUMIFS(KPI!$B:$B,KPI!$E:$E,$E281)))</f>
        <v>тыс.руб.</v>
      </c>
      <c r="H281" s="89"/>
      <c r="I281" s="90"/>
      <c r="J281" s="89"/>
      <c r="K281" s="90"/>
      <c r="L281" s="89"/>
      <c r="M281" s="92"/>
      <c r="N281" s="3"/>
      <c r="O281" s="3"/>
      <c r="P281" s="93">
        <f>IF(P$1="",0,IF(1+опер1!P$346=0,0,капитал!$J$20+(капитал!$M$102+капитал!$M$109)/(1+опер1!P$346)-P$117))</f>
        <v>0</v>
      </c>
      <c r="Q281" s="93">
        <f>IF(Q$1="",0,P281-Q$117)</f>
        <v>0</v>
      </c>
      <c r="R281" s="93">
        <f t="shared" ref="R281:AA281" si="22">IF(R$1="",0,Q281-R$117)</f>
        <v>0</v>
      </c>
      <c r="S281" s="93">
        <f t="shared" si="22"/>
        <v>0</v>
      </c>
      <c r="T281" s="93">
        <f t="shared" si="22"/>
        <v>0</v>
      </c>
      <c r="U281" s="93">
        <f t="shared" si="22"/>
        <v>0</v>
      </c>
      <c r="V281" s="93">
        <f t="shared" si="22"/>
        <v>0</v>
      </c>
      <c r="W281" s="93">
        <f t="shared" si="22"/>
        <v>0</v>
      </c>
      <c r="X281" s="93">
        <f t="shared" si="22"/>
        <v>0</v>
      </c>
      <c r="Y281" s="93">
        <f t="shared" si="22"/>
        <v>0</v>
      </c>
      <c r="Z281" s="93">
        <f t="shared" si="22"/>
        <v>0</v>
      </c>
      <c r="AA281" s="93">
        <f t="shared" si="22"/>
        <v>0</v>
      </c>
      <c r="AB281" s="3"/>
    </row>
    <row r="282" spans="1:28" s="5" customFormat="1" ht="3.9" customHeight="1" x14ac:dyDescent="0.25">
      <c r="A282" s="150">
        <f>1</f>
        <v>1</v>
      </c>
      <c r="B282" s="128"/>
      <c r="C282" s="3"/>
      <c r="D282" s="3"/>
      <c r="E282" s="3"/>
      <c r="F282" s="3"/>
      <c r="G282" s="3"/>
      <c r="H282" s="3"/>
      <c r="I282" s="28"/>
      <c r="J282" s="3"/>
      <c r="K282" s="28"/>
      <c r="L282" s="3"/>
      <c r="M282" s="55"/>
      <c r="N282" s="3"/>
      <c r="O282" s="3"/>
      <c r="P282" s="46"/>
      <c r="Q282" s="46"/>
      <c r="R282" s="46"/>
      <c r="S282" s="46"/>
      <c r="T282" s="46"/>
      <c r="U282" s="46"/>
      <c r="V282" s="46"/>
      <c r="W282" s="46"/>
      <c r="X282" s="46"/>
      <c r="Y282" s="46"/>
      <c r="Z282" s="46"/>
      <c r="AA282" s="46"/>
      <c r="AB282" s="3"/>
    </row>
    <row r="283" spans="1:28" s="5" customFormat="1" x14ac:dyDescent="0.25">
      <c r="A283" s="150">
        <f>1</f>
        <v>1</v>
      </c>
      <c r="B283" s="129" t="str">
        <f>структура!$J$13</f>
        <v>УСН(6%)</v>
      </c>
      <c r="C283" s="3"/>
      <c r="D283" s="3"/>
      <c r="E283" s="89" t="str">
        <f>E281</f>
        <v>ВНЕОБОРОТНЫЕ АКТИВЫ</v>
      </c>
      <c r="F283" s="89"/>
      <c r="G283" s="89" t="str">
        <f>IF($E283="","",INDEX(KPI!$G:$G,SUMIFS(KPI!$B:$B,KPI!$E:$E,$E283)))</f>
        <v>тыс.руб.</v>
      </c>
      <c r="H283" s="89"/>
      <c r="I283" s="90"/>
      <c r="J283" s="89"/>
      <c r="K283" s="90"/>
      <c r="L283" s="89"/>
      <c r="M283" s="92"/>
      <c r="N283" s="3"/>
      <c r="O283" s="3"/>
      <c r="P283" s="93">
        <f>IF(P$1="",0,капитал!$J$20+капитал!$M$102+капитал!$M$109-P119)</f>
        <v>0</v>
      </c>
      <c r="Q283" s="93">
        <f t="shared" ref="Q283:AA283" si="23">IF(Q$1="",0,P283-Q119)</f>
        <v>0</v>
      </c>
      <c r="R283" s="93">
        <f t="shared" si="23"/>
        <v>0</v>
      </c>
      <c r="S283" s="93">
        <f t="shared" si="23"/>
        <v>0</v>
      </c>
      <c r="T283" s="93">
        <f t="shared" si="23"/>
        <v>0</v>
      </c>
      <c r="U283" s="93">
        <f t="shared" si="23"/>
        <v>0</v>
      </c>
      <c r="V283" s="93">
        <f t="shared" si="23"/>
        <v>0</v>
      </c>
      <c r="W283" s="93">
        <f t="shared" si="23"/>
        <v>0</v>
      </c>
      <c r="X283" s="93">
        <f t="shared" si="23"/>
        <v>0</v>
      </c>
      <c r="Y283" s="93">
        <f t="shared" si="23"/>
        <v>0</v>
      </c>
      <c r="Z283" s="93">
        <f t="shared" si="23"/>
        <v>0</v>
      </c>
      <c r="AA283" s="93">
        <f t="shared" si="23"/>
        <v>0</v>
      </c>
      <c r="AB283" s="3"/>
    </row>
    <row r="284" spans="1:28" s="5" customFormat="1" ht="3.9" customHeight="1" x14ac:dyDescent="0.25">
      <c r="A284" s="150">
        <f>1</f>
        <v>1</v>
      </c>
      <c r="B284" s="128"/>
      <c r="C284" s="3"/>
      <c r="D284" s="3"/>
      <c r="E284" s="3"/>
      <c r="F284" s="3"/>
      <c r="G284" s="3"/>
      <c r="H284" s="3"/>
      <c r="I284" s="28"/>
      <c r="J284" s="3"/>
      <c r="K284" s="28"/>
      <c r="L284" s="3"/>
      <c r="M284" s="55"/>
      <c r="N284" s="3"/>
      <c r="O284" s="3"/>
      <c r="P284" s="46"/>
      <c r="Q284" s="46"/>
      <c r="R284" s="46"/>
      <c r="S284" s="46"/>
      <c r="T284" s="46"/>
      <c r="U284" s="46"/>
      <c r="V284" s="46"/>
      <c r="W284" s="46"/>
      <c r="X284" s="46"/>
      <c r="Y284" s="46"/>
      <c r="Z284" s="46"/>
      <c r="AA284" s="46"/>
      <c r="AB284" s="3"/>
    </row>
    <row r="285" spans="1:28" s="5" customFormat="1" x14ac:dyDescent="0.25">
      <c r="A285" s="150">
        <f>1</f>
        <v>1</v>
      </c>
      <c r="B285" s="129" t="str">
        <f>структура!$J$14</f>
        <v>УСН(15%)</v>
      </c>
      <c r="C285" s="3"/>
      <c r="D285" s="3"/>
      <c r="E285" s="89" t="str">
        <f>E281</f>
        <v>ВНЕОБОРОТНЫЕ АКТИВЫ</v>
      </c>
      <c r="F285" s="89"/>
      <c r="G285" s="89" t="str">
        <f>IF($E285="","",INDEX(KPI!$G:$G,SUMIFS(KPI!$B:$B,KPI!$E:$E,$E285)))</f>
        <v>тыс.руб.</v>
      </c>
      <c r="H285" s="89"/>
      <c r="I285" s="90"/>
      <c r="J285" s="89"/>
      <c r="K285" s="90"/>
      <c r="L285" s="89"/>
      <c r="M285" s="92"/>
      <c r="N285" s="3"/>
      <c r="O285" s="3"/>
      <c r="P285" s="93">
        <f>IF(P$1="",0,капитал!$J$20+капитал!$M$102+капитал!$M$109-P121)</f>
        <v>0</v>
      </c>
      <c r="Q285" s="93">
        <f t="shared" ref="Q285:AA285" si="24">IF(Q$1="",0,P285-Q121)</f>
        <v>0</v>
      </c>
      <c r="R285" s="93">
        <f t="shared" si="24"/>
        <v>0</v>
      </c>
      <c r="S285" s="93">
        <f t="shared" si="24"/>
        <v>0</v>
      </c>
      <c r="T285" s="93">
        <f t="shared" si="24"/>
        <v>0</v>
      </c>
      <c r="U285" s="93">
        <f t="shared" si="24"/>
        <v>0</v>
      </c>
      <c r="V285" s="93">
        <f t="shared" si="24"/>
        <v>0</v>
      </c>
      <c r="W285" s="93">
        <f t="shared" si="24"/>
        <v>0</v>
      </c>
      <c r="X285" s="93">
        <f t="shared" si="24"/>
        <v>0</v>
      </c>
      <c r="Y285" s="93">
        <f t="shared" si="24"/>
        <v>0</v>
      </c>
      <c r="Z285" s="93">
        <f t="shared" si="24"/>
        <v>0</v>
      </c>
      <c r="AA285" s="93">
        <f t="shared" si="24"/>
        <v>0</v>
      </c>
      <c r="AB285" s="3"/>
    </row>
    <row r="286" spans="1:28" s="5" customFormat="1" ht="3.9" customHeight="1" x14ac:dyDescent="0.25">
      <c r="A286" s="150">
        <f>1</f>
        <v>1</v>
      </c>
      <c r="B286" s="128"/>
      <c r="C286" s="3"/>
      <c r="D286" s="3"/>
      <c r="E286" s="3"/>
      <c r="F286" s="3"/>
      <c r="G286" s="3"/>
      <c r="H286" s="3"/>
      <c r="I286" s="28"/>
      <c r="J286" s="3"/>
      <c r="K286" s="28"/>
      <c r="L286" s="3"/>
      <c r="M286" s="55"/>
      <c r="N286" s="3"/>
      <c r="O286" s="3"/>
      <c r="P286" s="46"/>
      <c r="Q286" s="46"/>
      <c r="R286" s="46"/>
      <c r="S286" s="46"/>
      <c r="T286" s="46"/>
      <c r="U286" s="46"/>
      <c r="V286" s="46"/>
      <c r="W286" s="46"/>
      <c r="X286" s="46"/>
      <c r="Y286" s="46"/>
      <c r="Z286" s="46"/>
      <c r="AA286" s="46"/>
      <c r="AB286" s="3"/>
    </row>
    <row r="287" spans="1:28" s="5" customFormat="1" x14ac:dyDescent="0.25">
      <c r="A287" s="150">
        <f>1</f>
        <v>1</v>
      </c>
      <c r="B287" s="129" t="str">
        <f>структура!$J$15</f>
        <v>УСН(6%)-ИП</v>
      </c>
      <c r="C287" s="3"/>
      <c r="D287" s="3"/>
      <c r="E287" s="89" t="str">
        <f>E281</f>
        <v>ВНЕОБОРОТНЫЕ АКТИВЫ</v>
      </c>
      <c r="F287" s="89"/>
      <c r="G287" s="89" t="str">
        <f>IF($E287="","",INDEX(KPI!$G:$G,SUMIFS(KPI!$B:$B,KPI!$E:$E,$E287)))</f>
        <v>тыс.руб.</v>
      </c>
      <c r="H287" s="89"/>
      <c r="I287" s="90"/>
      <c r="J287" s="89"/>
      <c r="K287" s="90"/>
      <c r="L287" s="89"/>
      <c r="M287" s="92"/>
      <c r="N287" s="3"/>
      <c r="O287" s="3"/>
      <c r="P287" s="93">
        <f>IF(P$1="",0,капитал!$J$20+капитал!$M$102+капитал!$M$109-P123)</f>
        <v>0</v>
      </c>
      <c r="Q287" s="93">
        <f t="shared" ref="Q287:AA287" si="25">IF(Q$1="",0,P287-Q123)</f>
        <v>0</v>
      </c>
      <c r="R287" s="93">
        <f t="shared" si="25"/>
        <v>0</v>
      </c>
      <c r="S287" s="93">
        <f t="shared" si="25"/>
        <v>0</v>
      </c>
      <c r="T287" s="93">
        <f t="shared" si="25"/>
        <v>0</v>
      </c>
      <c r="U287" s="93">
        <f t="shared" si="25"/>
        <v>0</v>
      </c>
      <c r="V287" s="93">
        <f t="shared" si="25"/>
        <v>0</v>
      </c>
      <c r="W287" s="93">
        <f t="shared" si="25"/>
        <v>0</v>
      </c>
      <c r="X287" s="93">
        <f t="shared" si="25"/>
        <v>0</v>
      </c>
      <c r="Y287" s="93">
        <f t="shared" si="25"/>
        <v>0</v>
      </c>
      <c r="Z287" s="93">
        <f t="shared" si="25"/>
        <v>0</v>
      </c>
      <c r="AA287" s="93">
        <f t="shared" si="25"/>
        <v>0</v>
      </c>
      <c r="AB287" s="3"/>
    </row>
    <row r="288" spans="1:28" ht="3.9" customHeight="1" x14ac:dyDescent="0.25">
      <c r="A288" s="149">
        <f>1</f>
        <v>1</v>
      </c>
      <c r="B288" s="131"/>
      <c r="C288" s="2"/>
      <c r="D288" s="2"/>
      <c r="E288" s="118"/>
      <c r="F288" s="2"/>
      <c r="G288" s="118"/>
      <c r="H288" s="2"/>
      <c r="I288" s="28"/>
      <c r="J288" s="2"/>
      <c r="K288" s="28"/>
      <c r="L288" s="2"/>
      <c r="M288" s="139"/>
      <c r="N288" s="2"/>
      <c r="O288" s="2"/>
      <c r="P288" s="36"/>
      <c r="Q288" s="36"/>
      <c r="R288" s="36"/>
      <c r="S288" s="36"/>
      <c r="T288" s="36"/>
      <c r="U288" s="36"/>
      <c r="V288" s="36"/>
      <c r="W288" s="36"/>
      <c r="X288" s="36"/>
      <c r="Y288" s="36"/>
      <c r="Z288" s="36"/>
      <c r="AA288" s="36"/>
      <c r="AB288" s="2"/>
    </row>
    <row r="289" spans="1:28" ht="8.1" customHeight="1" x14ac:dyDescent="0.25">
      <c r="A289" s="149">
        <f>1</f>
        <v>1</v>
      </c>
      <c r="B289" s="131"/>
      <c r="C289" s="2"/>
      <c r="D289" s="2"/>
      <c r="E289" s="2"/>
      <c r="F289" s="2"/>
      <c r="G289" s="2"/>
      <c r="H289" s="2"/>
      <c r="I289" s="28"/>
      <c r="J289" s="2"/>
      <c r="K289" s="28"/>
      <c r="L289" s="2"/>
      <c r="M289" s="52"/>
      <c r="N289" s="2"/>
      <c r="O289" s="2"/>
      <c r="P289" s="36"/>
      <c r="Q289" s="36"/>
      <c r="R289" s="36"/>
      <c r="S289" s="36"/>
      <c r="T289" s="36"/>
      <c r="U289" s="36"/>
      <c r="V289" s="36"/>
      <c r="W289" s="36"/>
      <c r="X289" s="36"/>
      <c r="Y289" s="36"/>
      <c r="Z289" s="36"/>
      <c r="AA289" s="36"/>
      <c r="AB289" s="2"/>
    </row>
    <row r="290" spans="1:28" ht="3.9" customHeight="1" x14ac:dyDescent="0.25">
      <c r="A290" s="149">
        <f>1</f>
        <v>1</v>
      </c>
      <c r="B290" s="131"/>
      <c r="C290" s="2"/>
      <c r="D290" s="2"/>
      <c r="E290" s="2"/>
      <c r="F290" s="2"/>
      <c r="G290" s="2"/>
      <c r="H290" s="2"/>
      <c r="I290" s="28"/>
      <c r="J290" s="2"/>
      <c r="K290" s="28"/>
      <c r="L290" s="2"/>
      <c r="M290" s="52"/>
      <c r="N290" s="2"/>
      <c r="O290" s="2"/>
      <c r="P290" s="36"/>
      <c r="Q290" s="36"/>
      <c r="R290" s="36"/>
      <c r="S290" s="36"/>
      <c r="T290" s="36"/>
      <c r="U290" s="36"/>
      <c r="V290" s="36"/>
      <c r="W290" s="36"/>
      <c r="X290" s="36"/>
      <c r="Y290" s="36"/>
      <c r="Z290" s="36"/>
      <c r="AA290" s="36"/>
      <c r="AB290" s="2"/>
    </row>
    <row r="291" spans="1:28" s="5" customFormat="1" x14ac:dyDescent="0.25">
      <c r="A291" s="150">
        <f>1</f>
        <v>1</v>
      </c>
      <c r="B291" s="129" t="str">
        <f>структура!$J$12</f>
        <v>ОСНО</v>
      </c>
      <c r="C291" s="3"/>
      <c r="D291" s="3"/>
      <c r="E291" s="146" t="str">
        <f>KPI!$E$93</f>
        <v>ДЕНЕЖНЫЕ СРЕДСТВА</v>
      </c>
      <c r="F291" s="146"/>
      <c r="G291" s="146" t="str">
        <f>IF($E291="","",INDEX(KPI!$G:$G,SUMIFS(KPI!$B:$B,KPI!$E:$E,$E291)))</f>
        <v>тыс.руб.</v>
      </c>
      <c r="H291" s="146"/>
      <c r="I291" s="177"/>
      <c r="J291" s="146"/>
      <c r="K291" s="177"/>
      <c r="L291" s="146"/>
      <c r="M291" s="178"/>
      <c r="N291" s="3"/>
      <c r="O291" s="3"/>
      <c r="P291" s="179">
        <f>IF(P$1="",0,P175)</f>
        <v>0</v>
      </c>
      <c r="Q291" s="179">
        <f t="shared" ref="Q291:AA291" si="26">IF(Q$1="",0,P291+Q175)</f>
        <v>0</v>
      </c>
      <c r="R291" s="179">
        <f t="shared" si="26"/>
        <v>0</v>
      </c>
      <c r="S291" s="179">
        <f t="shared" si="26"/>
        <v>0</v>
      </c>
      <c r="T291" s="179">
        <f t="shared" si="26"/>
        <v>0</v>
      </c>
      <c r="U291" s="179">
        <f t="shared" si="26"/>
        <v>0</v>
      </c>
      <c r="V291" s="179">
        <f t="shared" si="26"/>
        <v>0</v>
      </c>
      <c r="W291" s="179">
        <f t="shared" si="26"/>
        <v>0</v>
      </c>
      <c r="X291" s="179">
        <f t="shared" si="26"/>
        <v>0</v>
      </c>
      <c r="Y291" s="179">
        <f t="shared" si="26"/>
        <v>0</v>
      </c>
      <c r="Z291" s="179">
        <f t="shared" si="26"/>
        <v>0</v>
      </c>
      <c r="AA291" s="179">
        <f t="shared" si="26"/>
        <v>0</v>
      </c>
      <c r="AB291" s="3"/>
    </row>
    <row r="292" spans="1:28" s="5" customFormat="1" ht="3.9" customHeight="1" x14ac:dyDescent="0.25">
      <c r="A292" s="150">
        <f>1</f>
        <v>1</v>
      </c>
      <c r="B292" s="128"/>
      <c r="C292" s="3"/>
      <c r="D292" s="3"/>
      <c r="E292" s="3"/>
      <c r="F292" s="3"/>
      <c r="G292" s="3"/>
      <c r="H292" s="3"/>
      <c r="I292" s="28"/>
      <c r="J292" s="3"/>
      <c r="K292" s="28"/>
      <c r="L292" s="3"/>
      <c r="M292" s="55"/>
      <c r="N292" s="3"/>
      <c r="O292" s="3"/>
      <c r="P292" s="46"/>
      <c r="Q292" s="46"/>
      <c r="R292" s="46"/>
      <c r="S292" s="46"/>
      <c r="T292" s="46"/>
      <c r="U292" s="46"/>
      <c r="V292" s="46"/>
      <c r="W292" s="46"/>
      <c r="X292" s="46"/>
      <c r="Y292" s="46"/>
      <c r="Z292" s="46"/>
      <c r="AA292" s="46"/>
      <c r="AB292" s="3"/>
    </row>
    <row r="293" spans="1:28" s="5" customFormat="1" x14ac:dyDescent="0.25">
      <c r="A293" s="150">
        <f>1</f>
        <v>1</v>
      </c>
      <c r="B293" s="129" t="str">
        <f>структура!$J$13</f>
        <v>УСН(6%)</v>
      </c>
      <c r="C293" s="3"/>
      <c r="D293" s="3"/>
      <c r="E293" s="146" t="str">
        <f>E291</f>
        <v>ДЕНЕЖНЫЕ СРЕДСТВА</v>
      </c>
      <c r="F293" s="146"/>
      <c r="G293" s="146" t="str">
        <f>IF($E293="","",INDEX(KPI!$G:$G,SUMIFS(KPI!$B:$B,KPI!$E:$E,$E293)))</f>
        <v>тыс.руб.</v>
      </c>
      <c r="H293" s="146"/>
      <c r="I293" s="177"/>
      <c r="J293" s="146"/>
      <c r="K293" s="177"/>
      <c r="L293" s="146"/>
      <c r="M293" s="178"/>
      <c r="N293" s="3"/>
      <c r="O293" s="3"/>
      <c r="P293" s="179">
        <f>IF(P$1="",0,P177)</f>
        <v>0</v>
      </c>
      <c r="Q293" s="179">
        <f t="shared" ref="Q293:AA293" si="27">IF(Q$1="",0,P293+Q177)</f>
        <v>0</v>
      </c>
      <c r="R293" s="179">
        <f t="shared" si="27"/>
        <v>0</v>
      </c>
      <c r="S293" s="179">
        <f t="shared" si="27"/>
        <v>0</v>
      </c>
      <c r="T293" s="179">
        <f t="shared" si="27"/>
        <v>0</v>
      </c>
      <c r="U293" s="179">
        <f t="shared" si="27"/>
        <v>0</v>
      </c>
      <c r="V293" s="179">
        <f t="shared" si="27"/>
        <v>0</v>
      </c>
      <c r="W293" s="179">
        <f t="shared" si="27"/>
        <v>0</v>
      </c>
      <c r="X293" s="179">
        <f t="shared" si="27"/>
        <v>0</v>
      </c>
      <c r="Y293" s="179">
        <f t="shared" si="27"/>
        <v>0</v>
      </c>
      <c r="Z293" s="179">
        <f t="shared" si="27"/>
        <v>0</v>
      </c>
      <c r="AA293" s="179">
        <f t="shared" si="27"/>
        <v>0</v>
      </c>
      <c r="AB293" s="3"/>
    </row>
    <row r="294" spans="1:28" s="5" customFormat="1" ht="3.9" customHeight="1" x14ac:dyDescent="0.25">
      <c r="A294" s="150">
        <f>1</f>
        <v>1</v>
      </c>
      <c r="B294" s="128"/>
      <c r="C294" s="3"/>
      <c r="D294" s="3"/>
      <c r="E294" s="3"/>
      <c r="F294" s="3"/>
      <c r="G294" s="3"/>
      <c r="H294" s="3"/>
      <c r="I294" s="28"/>
      <c r="J294" s="3"/>
      <c r="K294" s="28"/>
      <c r="L294" s="3"/>
      <c r="M294" s="55"/>
      <c r="N294" s="3"/>
      <c r="O294" s="3"/>
      <c r="P294" s="46"/>
      <c r="Q294" s="46"/>
      <c r="R294" s="46"/>
      <c r="S294" s="46"/>
      <c r="T294" s="46"/>
      <c r="U294" s="46"/>
      <c r="V294" s="46"/>
      <c r="W294" s="46"/>
      <c r="X294" s="46"/>
      <c r="Y294" s="46"/>
      <c r="Z294" s="46"/>
      <c r="AA294" s="46"/>
      <c r="AB294" s="3"/>
    </row>
    <row r="295" spans="1:28" s="5" customFormat="1" x14ac:dyDescent="0.25">
      <c r="A295" s="150">
        <f>1</f>
        <v>1</v>
      </c>
      <c r="B295" s="129" t="str">
        <f>структура!$J$14</f>
        <v>УСН(15%)</v>
      </c>
      <c r="C295" s="3"/>
      <c r="D295" s="3"/>
      <c r="E295" s="146" t="str">
        <f>E291</f>
        <v>ДЕНЕЖНЫЕ СРЕДСТВА</v>
      </c>
      <c r="F295" s="146"/>
      <c r="G295" s="146" t="str">
        <f>IF($E295="","",INDEX(KPI!$G:$G,SUMIFS(KPI!$B:$B,KPI!$E:$E,$E295)))</f>
        <v>тыс.руб.</v>
      </c>
      <c r="H295" s="146"/>
      <c r="I295" s="177"/>
      <c r="J295" s="146"/>
      <c r="K295" s="177"/>
      <c r="L295" s="146"/>
      <c r="M295" s="178"/>
      <c r="N295" s="3"/>
      <c r="O295" s="3"/>
      <c r="P295" s="179">
        <f>IF(P$1="",0,P179)</f>
        <v>0</v>
      </c>
      <c r="Q295" s="179">
        <f t="shared" ref="Q295:AA295" si="28">IF(Q$1="",0,P295+Q179)</f>
        <v>0</v>
      </c>
      <c r="R295" s="179">
        <f t="shared" si="28"/>
        <v>0</v>
      </c>
      <c r="S295" s="179">
        <f t="shared" si="28"/>
        <v>0</v>
      </c>
      <c r="T295" s="179">
        <f t="shared" si="28"/>
        <v>0</v>
      </c>
      <c r="U295" s="179">
        <f t="shared" si="28"/>
        <v>0</v>
      </c>
      <c r="V295" s="179">
        <f t="shared" si="28"/>
        <v>0</v>
      </c>
      <c r="W295" s="179">
        <f t="shared" si="28"/>
        <v>0</v>
      </c>
      <c r="X295" s="179">
        <f t="shared" si="28"/>
        <v>0</v>
      </c>
      <c r="Y295" s="179">
        <f t="shared" si="28"/>
        <v>0</v>
      </c>
      <c r="Z295" s="179">
        <f t="shared" si="28"/>
        <v>0</v>
      </c>
      <c r="AA295" s="179">
        <f t="shared" si="28"/>
        <v>0</v>
      </c>
      <c r="AB295" s="3"/>
    </row>
    <row r="296" spans="1:28" s="5" customFormat="1" ht="3.9" customHeight="1" x14ac:dyDescent="0.25">
      <c r="A296" s="150">
        <f>1</f>
        <v>1</v>
      </c>
      <c r="B296" s="128"/>
      <c r="C296" s="3"/>
      <c r="D296" s="3"/>
      <c r="E296" s="3"/>
      <c r="F296" s="3"/>
      <c r="G296" s="3"/>
      <c r="H296" s="3"/>
      <c r="I296" s="28"/>
      <c r="J296" s="3"/>
      <c r="K296" s="28"/>
      <c r="L296" s="3"/>
      <c r="M296" s="55"/>
      <c r="N296" s="3"/>
      <c r="O296" s="3"/>
      <c r="P296" s="46"/>
      <c r="Q296" s="46"/>
      <c r="R296" s="46"/>
      <c r="S296" s="46"/>
      <c r="T296" s="46"/>
      <c r="U296" s="46"/>
      <c r="V296" s="46"/>
      <c r="W296" s="46"/>
      <c r="X296" s="46"/>
      <c r="Y296" s="46"/>
      <c r="Z296" s="46"/>
      <c r="AA296" s="46"/>
      <c r="AB296" s="3"/>
    </row>
    <row r="297" spans="1:28" s="5" customFormat="1" x14ac:dyDescent="0.25">
      <c r="A297" s="150">
        <f>1</f>
        <v>1</v>
      </c>
      <c r="B297" s="129" t="str">
        <f>структура!$J$15</f>
        <v>УСН(6%)-ИП</v>
      </c>
      <c r="C297" s="3"/>
      <c r="D297" s="3"/>
      <c r="E297" s="146" t="str">
        <f>E291</f>
        <v>ДЕНЕЖНЫЕ СРЕДСТВА</v>
      </c>
      <c r="F297" s="146"/>
      <c r="G297" s="146" t="str">
        <f>IF($E297="","",INDEX(KPI!$G:$G,SUMIFS(KPI!$B:$B,KPI!$E:$E,$E297)))</f>
        <v>тыс.руб.</v>
      </c>
      <c r="H297" s="146"/>
      <c r="I297" s="177"/>
      <c r="J297" s="146"/>
      <c r="K297" s="177"/>
      <c r="L297" s="146"/>
      <c r="M297" s="178"/>
      <c r="N297" s="3"/>
      <c r="O297" s="3"/>
      <c r="P297" s="179">
        <f>IF(P$1="",0,P181)</f>
        <v>0</v>
      </c>
      <c r="Q297" s="179">
        <f t="shared" ref="Q297:AA297" si="29">IF(Q$1="",0,P297+Q181)</f>
        <v>0</v>
      </c>
      <c r="R297" s="179">
        <f t="shared" si="29"/>
        <v>0</v>
      </c>
      <c r="S297" s="179">
        <f t="shared" si="29"/>
        <v>0</v>
      </c>
      <c r="T297" s="179">
        <f t="shared" si="29"/>
        <v>0</v>
      </c>
      <c r="U297" s="179">
        <f t="shared" si="29"/>
        <v>0</v>
      </c>
      <c r="V297" s="179">
        <f t="shared" si="29"/>
        <v>0</v>
      </c>
      <c r="W297" s="179">
        <f t="shared" si="29"/>
        <v>0</v>
      </c>
      <c r="X297" s="179">
        <f t="shared" si="29"/>
        <v>0</v>
      </c>
      <c r="Y297" s="179">
        <f t="shared" si="29"/>
        <v>0</v>
      </c>
      <c r="Z297" s="179">
        <f t="shared" si="29"/>
        <v>0</v>
      </c>
      <c r="AA297" s="179">
        <f t="shared" si="29"/>
        <v>0</v>
      </c>
      <c r="AB297" s="3"/>
    </row>
    <row r="298" spans="1:28" ht="3.9" customHeight="1" x14ac:dyDescent="0.25">
      <c r="A298" s="149">
        <f>1</f>
        <v>1</v>
      </c>
      <c r="B298" s="131"/>
      <c r="C298" s="2"/>
      <c r="D298" s="2"/>
      <c r="E298" s="119"/>
      <c r="F298" s="2"/>
      <c r="G298" s="119"/>
      <c r="H298" s="2"/>
      <c r="I298" s="28"/>
      <c r="J298" s="2"/>
      <c r="K298" s="28"/>
      <c r="L298" s="2"/>
      <c r="M298" s="142"/>
      <c r="N298" s="2"/>
      <c r="O298" s="2"/>
      <c r="P298" s="36"/>
      <c r="Q298" s="36"/>
      <c r="R298" s="36"/>
      <c r="S298" s="36"/>
      <c r="T298" s="36"/>
      <c r="U298" s="36"/>
      <c r="V298" s="36"/>
      <c r="W298" s="36"/>
      <c r="X298" s="36"/>
      <c r="Y298" s="36"/>
      <c r="Z298" s="36"/>
      <c r="AA298" s="36"/>
      <c r="AB298" s="2"/>
    </row>
    <row r="299" spans="1:28" ht="8.1" customHeight="1" x14ac:dyDescent="0.25">
      <c r="A299" s="149">
        <f>1</f>
        <v>1</v>
      </c>
      <c r="B299" s="131"/>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ht="3.9" customHeight="1" x14ac:dyDescent="0.25">
      <c r="A300" s="149">
        <f>1</f>
        <v>1</v>
      </c>
      <c r="B300" s="131"/>
      <c r="C300" s="2"/>
      <c r="D300" s="2"/>
      <c r="E300" s="2"/>
      <c r="F300" s="2"/>
      <c r="G300" s="2"/>
      <c r="H300" s="2"/>
      <c r="I300" s="28"/>
      <c r="J300" s="2"/>
      <c r="K300" s="28"/>
      <c r="L300" s="2"/>
      <c r="M300" s="52"/>
      <c r="N300" s="2"/>
      <c r="O300" s="2"/>
      <c r="P300" s="36"/>
      <c r="Q300" s="36"/>
      <c r="R300" s="36"/>
      <c r="S300" s="36"/>
      <c r="T300" s="36"/>
      <c r="U300" s="36"/>
      <c r="V300" s="36"/>
      <c r="W300" s="36"/>
      <c r="X300" s="36"/>
      <c r="Y300" s="36"/>
      <c r="Z300" s="36"/>
      <c r="AA300" s="36"/>
      <c r="AB300" s="2"/>
    </row>
    <row r="301" spans="1:28" s="5" customFormat="1" x14ac:dyDescent="0.25">
      <c r="A301" s="150">
        <f>1</f>
        <v>1</v>
      </c>
      <c r="B301" s="129" t="str">
        <f>структура!$J$12</f>
        <v>ОСНО</v>
      </c>
      <c r="C301" s="3"/>
      <c r="D301" s="3"/>
      <c r="E301" s="147" t="str">
        <f>KPI!$E$95</f>
        <v>СОБСТВЕННЫЙ КАПИТАЛ</v>
      </c>
      <c r="F301" s="147"/>
      <c r="G301" s="147" t="str">
        <f>IF($E301="","",INDEX(KPI!$G:$G,SUMIFS(KPI!$B:$B,KPI!$E:$E,$E301)))</f>
        <v>тыс.руб.</v>
      </c>
      <c r="H301" s="147"/>
      <c r="I301" s="170"/>
      <c r="J301" s="147"/>
      <c r="K301" s="170"/>
      <c r="L301" s="147"/>
      <c r="M301" s="171"/>
      <c r="N301" s="3"/>
      <c r="O301" s="3"/>
      <c r="P301" s="172">
        <f>IF(P$1="",0,капитал!$J$20+капитал!$M$102+капитал!$M$109+P$137)</f>
        <v>0</v>
      </c>
      <c r="Q301" s="172">
        <f t="shared" ref="Q301:AA301" si="30">IF(Q$1="",0,P301+Q137)</f>
        <v>0</v>
      </c>
      <c r="R301" s="172">
        <f t="shared" si="30"/>
        <v>0</v>
      </c>
      <c r="S301" s="172">
        <f t="shared" si="30"/>
        <v>0</v>
      </c>
      <c r="T301" s="172">
        <f t="shared" si="30"/>
        <v>0</v>
      </c>
      <c r="U301" s="172">
        <f t="shared" si="30"/>
        <v>0</v>
      </c>
      <c r="V301" s="172">
        <f t="shared" si="30"/>
        <v>0</v>
      </c>
      <c r="W301" s="172">
        <f t="shared" si="30"/>
        <v>0</v>
      </c>
      <c r="X301" s="172">
        <f t="shared" si="30"/>
        <v>0</v>
      </c>
      <c r="Y301" s="172">
        <f t="shared" si="30"/>
        <v>0</v>
      </c>
      <c r="Z301" s="172">
        <f t="shared" si="30"/>
        <v>0</v>
      </c>
      <c r="AA301" s="172">
        <f t="shared" si="30"/>
        <v>0</v>
      </c>
      <c r="AB301" s="3"/>
    </row>
    <row r="302" spans="1:28" s="5" customFormat="1" ht="3.9" customHeight="1" x14ac:dyDescent="0.25">
      <c r="A302" s="150">
        <f>1</f>
        <v>1</v>
      </c>
      <c r="B302" s="128"/>
      <c r="C302" s="3"/>
      <c r="D302" s="3"/>
      <c r="E302" s="3"/>
      <c r="F302" s="3"/>
      <c r="G302" s="3"/>
      <c r="H302" s="3"/>
      <c r="I302" s="28"/>
      <c r="J302" s="3"/>
      <c r="K302" s="28"/>
      <c r="L302" s="3"/>
      <c r="M302" s="55"/>
      <c r="N302" s="3"/>
      <c r="O302" s="3"/>
      <c r="P302" s="46"/>
      <c r="Q302" s="46"/>
      <c r="R302" s="46"/>
      <c r="S302" s="46"/>
      <c r="T302" s="46"/>
      <c r="U302" s="46"/>
      <c r="V302" s="46"/>
      <c r="W302" s="46"/>
      <c r="X302" s="46"/>
      <c r="Y302" s="46"/>
      <c r="Z302" s="46"/>
      <c r="AA302" s="46"/>
      <c r="AB302" s="3"/>
    </row>
    <row r="303" spans="1:28" s="5" customFormat="1" x14ac:dyDescent="0.25">
      <c r="A303" s="150">
        <f>1</f>
        <v>1</v>
      </c>
      <c r="B303" s="129" t="str">
        <f>структура!$J$13</f>
        <v>УСН(6%)</v>
      </c>
      <c r="C303" s="3"/>
      <c r="D303" s="3"/>
      <c r="E303" s="147" t="str">
        <f>E301</f>
        <v>СОБСТВЕННЫЙ КАПИТАЛ</v>
      </c>
      <c r="F303" s="147"/>
      <c r="G303" s="147" t="str">
        <f>IF($E303="","",INDEX(KPI!$G:$G,SUMIFS(KPI!$B:$B,KPI!$E:$E,$E303)))</f>
        <v>тыс.руб.</v>
      </c>
      <c r="H303" s="147"/>
      <c r="I303" s="170"/>
      <c r="J303" s="147"/>
      <c r="K303" s="170"/>
      <c r="L303" s="147"/>
      <c r="M303" s="171"/>
      <c r="N303" s="3"/>
      <c r="O303" s="3"/>
      <c r="P303" s="172">
        <f>IF(P$1="",0,капитал!$J$20+капитал!$M$102+капитал!$M$109+P139)</f>
        <v>0</v>
      </c>
      <c r="Q303" s="172">
        <f t="shared" ref="Q303:AA303" si="31">IF(Q$1="",0,P303+Q139)</f>
        <v>0</v>
      </c>
      <c r="R303" s="172">
        <f t="shared" si="31"/>
        <v>0</v>
      </c>
      <c r="S303" s="172">
        <f t="shared" si="31"/>
        <v>0</v>
      </c>
      <c r="T303" s="172">
        <f t="shared" si="31"/>
        <v>0</v>
      </c>
      <c r="U303" s="172">
        <f t="shared" si="31"/>
        <v>0</v>
      </c>
      <c r="V303" s="172">
        <f t="shared" si="31"/>
        <v>0</v>
      </c>
      <c r="W303" s="172">
        <f t="shared" si="31"/>
        <v>0</v>
      </c>
      <c r="X303" s="172">
        <f t="shared" si="31"/>
        <v>0</v>
      </c>
      <c r="Y303" s="172">
        <f t="shared" si="31"/>
        <v>0</v>
      </c>
      <c r="Z303" s="172">
        <f t="shared" si="31"/>
        <v>0</v>
      </c>
      <c r="AA303" s="172">
        <f t="shared" si="31"/>
        <v>0</v>
      </c>
      <c r="AB303" s="3"/>
    </row>
    <row r="304" spans="1:28" s="5" customFormat="1" ht="3.9" customHeight="1" x14ac:dyDescent="0.25">
      <c r="A304" s="150">
        <f>1</f>
        <v>1</v>
      </c>
      <c r="B304" s="128"/>
      <c r="C304" s="3"/>
      <c r="D304" s="3"/>
      <c r="E304" s="3"/>
      <c r="F304" s="3"/>
      <c r="G304" s="3"/>
      <c r="H304" s="3"/>
      <c r="I304" s="28"/>
      <c r="J304" s="3"/>
      <c r="K304" s="28"/>
      <c r="L304" s="3"/>
      <c r="M304" s="55"/>
      <c r="N304" s="3"/>
      <c r="O304" s="3"/>
      <c r="P304" s="46"/>
      <c r="Q304" s="46"/>
      <c r="R304" s="46"/>
      <c r="S304" s="46"/>
      <c r="T304" s="46"/>
      <c r="U304" s="46"/>
      <c r="V304" s="46"/>
      <c r="W304" s="46"/>
      <c r="X304" s="46"/>
      <c r="Y304" s="46"/>
      <c r="Z304" s="46"/>
      <c r="AA304" s="46"/>
      <c r="AB304" s="3"/>
    </row>
    <row r="305" spans="1:28" s="5" customFormat="1" x14ac:dyDescent="0.25">
      <c r="A305" s="150">
        <f>1</f>
        <v>1</v>
      </c>
      <c r="B305" s="129" t="str">
        <f>структура!$J$14</f>
        <v>УСН(15%)</v>
      </c>
      <c r="C305" s="3"/>
      <c r="D305" s="3"/>
      <c r="E305" s="147" t="str">
        <f>E301</f>
        <v>СОБСТВЕННЫЙ КАПИТАЛ</v>
      </c>
      <c r="F305" s="147"/>
      <c r="G305" s="147" t="str">
        <f>IF($E305="","",INDEX(KPI!$G:$G,SUMIFS(KPI!$B:$B,KPI!$E:$E,$E305)))</f>
        <v>тыс.руб.</v>
      </c>
      <c r="H305" s="147"/>
      <c r="I305" s="170"/>
      <c r="J305" s="147"/>
      <c r="K305" s="170"/>
      <c r="L305" s="147"/>
      <c r="M305" s="171"/>
      <c r="N305" s="3"/>
      <c r="O305" s="3"/>
      <c r="P305" s="172">
        <f>IF(P$1="",0,капитал!$J$20+капитал!$M$102+капитал!$M$109+P141)</f>
        <v>0</v>
      </c>
      <c r="Q305" s="172">
        <f t="shared" ref="Q305:AA305" si="32">IF(Q$1="",0,P305+Q141)</f>
        <v>0</v>
      </c>
      <c r="R305" s="172">
        <f t="shared" si="32"/>
        <v>0</v>
      </c>
      <c r="S305" s="172">
        <f t="shared" si="32"/>
        <v>0</v>
      </c>
      <c r="T305" s="172">
        <f t="shared" si="32"/>
        <v>0</v>
      </c>
      <c r="U305" s="172">
        <f t="shared" si="32"/>
        <v>0</v>
      </c>
      <c r="V305" s="172">
        <f t="shared" si="32"/>
        <v>0</v>
      </c>
      <c r="W305" s="172">
        <f t="shared" si="32"/>
        <v>0</v>
      </c>
      <c r="X305" s="172">
        <f t="shared" si="32"/>
        <v>0</v>
      </c>
      <c r="Y305" s="172">
        <f t="shared" si="32"/>
        <v>0</v>
      </c>
      <c r="Z305" s="172">
        <f t="shared" si="32"/>
        <v>0</v>
      </c>
      <c r="AA305" s="172">
        <f t="shared" si="32"/>
        <v>0</v>
      </c>
      <c r="AB305" s="3"/>
    </row>
    <row r="306" spans="1:28" s="5" customFormat="1" ht="3.9" customHeight="1" x14ac:dyDescent="0.25">
      <c r="A306" s="150">
        <f>1</f>
        <v>1</v>
      </c>
      <c r="B306" s="128"/>
      <c r="C306" s="3"/>
      <c r="D306" s="3"/>
      <c r="E306" s="3"/>
      <c r="F306" s="3"/>
      <c r="G306" s="3"/>
      <c r="H306" s="3"/>
      <c r="I306" s="28"/>
      <c r="J306" s="3"/>
      <c r="K306" s="28"/>
      <c r="L306" s="3"/>
      <c r="M306" s="55"/>
      <c r="N306" s="3"/>
      <c r="O306" s="3"/>
      <c r="P306" s="46"/>
      <c r="Q306" s="46"/>
      <c r="R306" s="46"/>
      <c r="S306" s="46"/>
      <c r="T306" s="46"/>
      <c r="U306" s="46"/>
      <c r="V306" s="46"/>
      <c r="W306" s="46"/>
      <c r="X306" s="46"/>
      <c r="Y306" s="46"/>
      <c r="Z306" s="46"/>
      <c r="AA306" s="46"/>
      <c r="AB306" s="3"/>
    </row>
    <row r="307" spans="1:28" s="5" customFormat="1" x14ac:dyDescent="0.25">
      <c r="A307" s="150">
        <f>1</f>
        <v>1</v>
      </c>
      <c r="B307" s="129" t="str">
        <f>структура!$J$15</f>
        <v>УСН(6%)-ИП</v>
      </c>
      <c r="C307" s="3"/>
      <c r="D307" s="3"/>
      <c r="E307" s="147" t="str">
        <f>E301</f>
        <v>СОБСТВЕННЫЙ КАПИТАЛ</v>
      </c>
      <c r="F307" s="147"/>
      <c r="G307" s="147" t="str">
        <f>IF($E307="","",INDEX(KPI!$G:$G,SUMIFS(KPI!$B:$B,KPI!$E:$E,$E307)))</f>
        <v>тыс.руб.</v>
      </c>
      <c r="H307" s="147"/>
      <c r="I307" s="170"/>
      <c r="J307" s="147"/>
      <c r="K307" s="170"/>
      <c r="L307" s="147"/>
      <c r="M307" s="171"/>
      <c r="N307" s="3"/>
      <c r="O307" s="3"/>
      <c r="P307" s="172">
        <f>IF(P$1="",0,капитал!$J$20+капитал!$M$102+капитал!$M$109+P143)</f>
        <v>0</v>
      </c>
      <c r="Q307" s="172">
        <f t="shared" ref="Q307:AA307" si="33">IF(Q$1="",0,P307+Q143)</f>
        <v>0</v>
      </c>
      <c r="R307" s="172">
        <f t="shared" si="33"/>
        <v>0</v>
      </c>
      <c r="S307" s="172">
        <f t="shared" si="33"/>
        <v>0</v>
      </c>
      <c r="T307" s="172">
        <f t="shared" si="33"/>
        <v>0</v>
      </c>
      <c r="U307" s="172">
        <f t="shared" si="33"/>
        <v>0</v>
      </c>
      <c r="V307" s="172">
        <f t="shared" si="33"/>
        <v>0</v>
      </c>
      <c r="W307" s="172">
        <f t="shared" si="33"/>
        <v>0</v>
      </c>
      <c r="X307" s="172">
        <f t="shared" si="33"/>
        <v>0</v>
      </c>
      <c r="Y307" s="172">
        <f t="shared" si="33"/>
        <v>0</v>
      </c>
      <c r="Z307" s="172">
        <f t="shared" si="33"/>
        <v>0</v>
      </c>
      <c r="AA307" s="172">
        <f t="shared" si="33"/>
        <v>0</v>
      </c>
      <c r="AB307" s="3"/>
    </row>
    <row r="308" spans="1:28" ht="3.9" customHeight="1" x14ac:dyDescent="0.25">
      <c r="A308" s="149">
        <f>1</f>
        <v>1</v>
      </c>
      <c r="B308" s="131"/>
      <c r="C308" s="2"/>
      <c r="D308" s="2"/>
      <c r="E308" s="117"/>
      <c r="F308" s="2"/>
      <c r="G308" s="117"/>
      <c r="H308" s="2"/>
      <c r="I308" s="28"/>
      <c r="J308" s="2"/>
      <c r="K308" s="28"/>
      <c r="L308" s="2"/>
      <c r="M308" s="138"/>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150">
        <f>1</f>
        <v>1</v>
      </c>
      <c r="B311" s="129" t="str">
        <f>структура!$J$12</f>
        <v>ОСНО</v>
      </c>
      <c r="C311" s="3"/>
      <c r="D311" s="3"/>
      <c r="E311" s="89" t="str">
        <f>KPI!$E$96</f>
        <v>КРЕДИТОРСКАЯ ЗАДОЛЖЕННОСТЬ</v>
      </c>
      <c r="F311" s="89"/>
      <c r="G311" s="89" t="str">
        <f>IF($E311="","",INDEX(KPI!$G:$G,SUMIFS(KPI!$B:$B,KPI!$E:$E,$E311)))</f>
        <v>тыс.руб.</v>
      </c>
      <c r="H311" s="89"/>
      <c r="I311" s="90"/>
      <c r="J311" s="89"/>
      <c r="K311" s="90"/>
      <c r="L311" s="89"/>
      <c r="M311" s="92"/>
      <c r="N311" s="3"/>
      <c r="O311" s="3"/>
      <c r="P311" s="93">
        <f>IF(P$1="",0,опер1!$P$225-опер1!$P$240+P127+P16*опер1!P$346-P107)</f>
        <v>0</v>
      </c>
      <c r="Q311" s="93">
        <f>IF(Q$1="",0,опер1!$P$225-опер1!$P$240+Q127+Q16*опер1!Q$346-Q107)</f>
        <v>0</v>
      </c>
      <c r="R311" s="93">
        <f>IF(R$1="",0,опер1!$P$225-опер1!$P$240+R127+R16*опер1!R$346-R107)</f>
        <v>0</v>
      </c>
      <c r="S311" s="93">
        <f>IF(S$1="",0,опер1!$P$225-опер1!$P$240+S127+S16*опер1!S$346-S107)</f>
        <v>0</v>
      </c>
      <c r="T311" s="93">
        <f>IF(T$1="",0,опер1!$P$225-опер1!$P$240+T127+T16*опер1!T$346-T107)</f>
        <v>0</v>
      </c>
      <c r="U311" s="93">
        <f>IF(U$1="",0,опер1!$P$225-опер1!$P$240+U127+U16*опер1!U$346-U107)</f>
        <v>0</v>
      </c>
      <c r="V311" s="93">
        <f>IF(V$1="",0,опер1!$P$225-опер1!$P$240+V127+V16*опер1!V$346-V107)</f>
        <v>0</v>
      </c>
      <c r="W311" s="93">
        <f>IF(W$1="",0,опер1!$P$225-опер1!$P$240+W127+W16*опер1!W$346-W107)</f>
        <v>0</v>
      </c>
      <c r="X311" s="93">
        <f>IF(X$1="",0,опер1!$P$225-опер1!$P$240+X127+X16*опер1!X$346-X107)</f>
        <v>0</v>
      </c>
      <c r="Y311" s="93">
        <f>IF(Y$1="",0,опер1!$P$225-опер1!$P$240+Y127+Y16*опер1!Y$346-Y107)</f>
        <v>0</v>
      </c>
      <c r="Z311" s="93">
        <f>IF(Z$1="",0,опер1!$P$225-опер1!$P$240+Z127+Z16*опер1!Z$346-Z107)</f>
        <v>0</v>
      </c>
      <c r="AA311" s="93">
        <f>IF(AA$1="",0,опер1!$P$225-опер1!$P$240+AA127+AA16*опер1!AA$346-AA107)</f>
        <v>0</v>
      </c>
      <c r="AB311" s="3"/>
    </row>
    <row r="312" spans="1:28" s="5" customFormat="1" ht="3.9" customHeight="1" x14ac:dyDescent="0.25">
      <c r="A312" s="150">
        <f>1</f>
        <v>1</v>
      </c>
      <c r="B312" s="128"/>
      <c r="C312" s="3"/>
      <c r="D312" s="3"/>
      <c r="E312" s="3"/>
      <c r="F312" s="3"/>
      <c r="G312" s="3"/>
      <c r="H312" s="3"/>
      <c r="I312" s="28"/>
      <c r="J312" s="3"/>
      <c r="K312" s="28"/>
      <c r="L312" s="3"/>
      <c r="M312" s="55"/>
      <c r="N312" s="3"/>
      <c r="O312" s="3"/>
      <c r="P312" s="46"/>
      <c r="Q312" s="46"/>
      <c r="R312" s="46"/>
      <c r="S312" s="46"/>
      <c r="T312" s="46"/>
      <c r="U312" s="46"/>
      <c r="V312" s="46"/>
      <c r="W312" s="46"/>
      <c r="X312" s="46"/>
      <c r="Y312" s="46"/>
      <c r="Z312" s="46"/>
      <c r="AA312" s="46"/>
      <c r="AB312" s="3"/>
    </row>
    <row r="313" spans="1:28" s="5" customFormat="1" x14ac:dyDescent="0.25">
      <c r="A313" s="150">
        <f>1</f>
        <v>1</v>
      </c>
      <c r="B313" s="129" t="str">
        <f>структура!$J$13</f>
        <v>УСН(6%)</v>
      </c>
      <c r="C313" s="3"/>
      <c r="D313" s="3"/>
      <c r="E313" s="89" t="str">
        <f>E311</f>
        <v>КРЕДИТОРСКАЯ ЗАДОЛЖЕННОСТЬ</v>
      </c>
      <c r="F313" s="89"/>
      <c r="G313" s="89" t="str">
        <f>IF($E313="","",INDEX(KPI!$G:$G,SUMIFS(KPI!$B:$B,KPI!$E:$E,$E313)))</f>
        <v>тыс.руб.</v>
      </c>
      <c r="H313" s="89"/>
      <c r="I313" s="90"/>
      <c r="J313" s="89"/>
      <c r="K313" s="90"/>
      <c r="L313" s="89"/>
      <c r="M313" s="92"/>
      <c r="N313" s="3"/>
      <c r="O313" s="3"/>
      <c r="P313" s="93">
        <f>IF(P$1="",0,опер1!$P$225-опер1!$P$240+P129)</f>
        <v>0</v>
      </c>
      <c r="Q313" s="93">
        <f>IF(Q$1="",0,опер1!$P$225-опер1!$P$240+Q129)</f>
        <v>0</v>
      </c>
      <c r="R313" s="93">
        <f>IF(R$1="",0,опер1!$P$225-опер1!$P$240+R129)</f>
        <v>0</v>
      </c>
      <c r="S313" s="93">
        <f>IF(S$1="",0,опер1!$P$225-опер1!$P$240+S129)</f>
        <v>0</v>
      </c>
      <c r="T313" s="93">
        <f>IF(T$1="",0,опер1!$P$225-опер1!$P$240+T129)</f>
        <v>0</v>
      </c>
      <c r="U313" s="93">
        <f>IF(U$1="",0,опер1!$P$225-опер1!$P$240+U129)</f>
        <v>0</v>
      </c>
      <c r="V313" s="93">
        <f>IF(V$1="",0,опер1!$P$225-опер1!$P$240+V129)</f>
        <v>0</v>
      </c>
      <c r="W313" s="93">
        <f>IF(W$1="",0,опер1!$P$225-опер1!$P$240+W129)</f>
        <v>0</v>
      </c>
      <c r="X313" s="93">
        <f>IF(X$1="",0,опер1!$P$225-опер1!$P$240+X129)</f>
        <v>0</v>
      </c>
      <c r="Y313" s="93">
        <f>IF(Y$1="",0,опер1!$P$225-опер1!$P$240+Y129)</f>
        <v>0</v>
      </c>
      <c r="Z313" s="93">
        <f>IF(Z$1="",0,опер1!$P$225-опер1!$P$240+Z129)</f>
        <v>0</v>
      </c>
      <c r="AA313" s="93">
        <f>IF(AA$1="",0,опер1!$P$225-опер1!$P$240+AA129)</f>
        <v>0</v>
      </c>
      <c r="AB313" s="3"/>
    </row>
    <row r="314" spans="1:28" s="5" customFormat="1" ht="3.9" customHeight="1" x14ac:dyDescent="0.25">
      <c r="A314" s="150">
        <f>1</f>
        <v>1</v>
      </c>
      <c r="B314" s="128"/>
      <c r="C314" s="3"/>
      <c r="D314" s="3"/>
      <c r="E314" s="3"/>
      <c r="F314" s="3"/>
      <c r="G314" s="3"/>
      <c r="H314" s="3"/>
      <c r="I314" s="28"/>
      <c r="J314" s="3"/>
      <c r="K314" s="28"/>
      <c r="L314" s="3"/>
      <c r="M314" s="55"/>
      <c r="N314" s="3"/>
      <c r="O314" s="3"/>
      <c r="P314" s="46"/>
      <c r="Q314" s="46"/>
      <c r="R314" s="46"/>
      <c r="S314" s="46"/>
      <c r="T314" s="46"/>
      <c r="U314" s="46"/>
      <c r="V314" s="46"/>
      <c r="W314" s="46"/>
      <c r="X314" s="46"/>
      <c r="Y314" s="46"/>
      <c r="Z314" s="46"/>
      <c r="AA314" s="46"/>
      <c r="AB314" s="3"/>
    </row>
    <row r="315" spans="1:28" s="5" customFormat="1" x14ac:dyDescent="0.25">
      <c r="A315" s="150">
        <f>1</f>
        <v>1</v>
      </c>
      <c r="B315" s="129" t="str">
        <f>структура!$J$14</f>
        <v>УСН(15%)</v>
      </c>
      <c r="C315" s="3"/>
      <c r="D315" s="3"/>
      <c r="E315" s="89" t="str">
        <f>E311</f>
        <v>КРЕДИТОРСКАЯ ЗАДОЛЖЕННОСТЬ</v>
      </c>
      <c r="F315" s="89"/>
      <c r="G315" s="89" t="str">
        <f>IF($E315="","",INDEX(KPI!$G:$G,SUMIFS(KPI!$B:$B,KPI!$E:$E,$E315)))</f>
        <v>тыс.руб.</v>
      </c>
      <c r="H315" s="89"/>
      <c r="I315" s="90"/>
      <c r="J315" s="89"/>
      <c r="K315" s="90"/>
      <c r="L315" s="89"/>
      <c r="M315" s="92"/>
      <c r="N315" s="3"/>
      <c r="O315" s="3"/>
      <c r="P315" s="93">
        <f>IF(P$1="",0,опер1!$P$225-опер1!$P$240+P131)</f>
        <v>0</v>
      </c>
      <c r="Q315" s="93">
        <f>IF(Q$1="",0,опер1!$P$225-опер1!$P$240+Q131)</f>
        <v>0</v>
      </c>
      <c r="R315" s="93">
        <f>IF(R$1="",0,опер1!$P$225-опер1!$P$240+R131)</f>
        <v>0</v>
      </c>
      <c r="S315" s="93">
        <f>IF(S$1="",0,опер1!$P$225-опер1!$P$240+S131)</f>
        <v>0</v>
      </c>
      <c r="T315" s="93">
        <f>IF(T$1="",0,опер1!$P$225-опер1!$P$240+T131)</f>
        <v>0</v>
      </c>
      <c r="U315" s="93">
        <f>IF(U$1="",0,опер1!$P$225-опер1!$P$240+U131)</f>
        <v>0</v>
      </c>
      <c r="V315" s="93">
        <f>IF(V$1="",0,опер1!$P$225-опер1!$P$240+V131)</f>
        <v>0</v>
      </c>
      <c r="W315" s="93">
        <f>IF(W$1="",0,опер1!$P$225-опер1!$P$240+W131)</f>
        <v>0</v>
      </c>
      <c r="X315" s="93">
        <f>IF(X$1="",0,опер1!$P$225-опер1!$P$240+X131)</f>
        <v>0</v>
      </c>
      <c r="Y315" s="93">
        <f>IF(Y$1="",0,опер1!$P$225-опер1!$P$240+Y131)</f>
        <v>0</v>
      </c>
      <c r="Z315" s="93">
        <f>IF(Z$1="",0,опер1!$P$225-опер1!$P$240+Z131)</f>
        <v>0</v>
      </c>
      <c r="AA315" s="93">
        <f>IF(AA$1="",0,опер1!$P$225-опер1!$P$240+AA131)</f>
        <v>0</v>
      </c>
      <c r="AB315" s="3"/>
    </row>
    <row r="316" spans="1:28" s="5" customFormat="1" ht="3.9" customHeight="1" x14ac:dyDescent="0.25">
      <c r="A316" s="150">
        <f>1</f>
        <v>1</v>
      </c>
      <c r="B316" s="128"/>
      <c r="C316" s="3"/>
      <c r="D316" s="3"/>
      <c r="E316" s="3"/>
      <c r="F316" s="3"/>
      <c r="G316" s="3"/>
      <c r="H316" s="3"/>
      <c r="I316" s="28"/>
      <c r="J316" s="3"/>
      <c r="K316" s="28"/>
      <c r="L316" s="3"/>
      <c r="M316" s="55"/>
      <c r="N316" s="3"/>
      <c r="O316" s="3"/>
      <c r="P316" s="46"/>
      <c r="Q316" s="46"/>
      <c r="R316" s="46"/>
      <c r="S316" s="46"/>
      <c r="T316" s="46"/>
      <c r="U316" s="46"/>
      <c r="V316" s="46"/>
      <c r="W316" s="46"/>
      <c r="X316" s="46"/>
      <c r="Y316" s="46"/>
      <c r="Z316" s="46"/>
      <c r="AA316" s="46"/>
      <c r="AB316" s="3"/>
    </row>
    <row r="317" spans="1:28" s="5" customFormat="1" x14ac:dyDescent="0.25">
      <c r="A317" s="150">
        <f>1</f>
        <v>1</v>
      </c>
      <c r="B317" s="129" t="str">
        <f>структура!$J$15</f>
        <v>УСН(6%)-ИП</v>
      </c>
      <c r="C317" s="3"/>
      <c r="D317" s="3"/>
      <c r="E317" s="89" t="str">
        <f>E311</f>
        <v>КРЕДИТОРСКАЯ ЗАДОЛЖЕННОСТЬ</v>
      </c>
      <c r="F317" s="89"/>
      <c r="G317" s="89" t="str">
        <f>IF($E317="","",INDEX(KPI!$G:$G,SUMIFS(KPI!$B:$B,KPI!$E:$E,$E317)))</f>
        <v>тыс.руб.</v>
      </c>
      <c r="H317" s="89"/>
      <c r="I317" s="90"/>
      <c r="J317" s="89"/>
      <c r="K317" s="90"/>
      <c r="L317" s="89"/>
      <c r="M317" s="92"/>
      <c r="N317" s="3"/>
      <c r="O317" s="3"/>
      <c r="P317" s="93">
        <f>IF(P$1="",0,опер1!$P$225-опер1!$P$240+P133)</f>
        <v>0</v>
      </c>
      <c r="Q317" s="93">
        <f>IF(Q$1="",0,опер1!$P$225-опер1!$P$240+Q133)</f>
        <v>0</v>
      </c>
      <c r="R317" s="93">
        <f>IF(R$1="",0,опер1!$P$225-опер1!$P$240+R133)</f>
        <v>0</v>
      </c>
      <c r="S317" s="93">
        <f>IF(S$1="",0,опер1!$P$225-опер1!$P$240+S133)</f>
        <v>0</v>
      </c>
      <c r="T317" s="93">
        <f>IF(T$1="",0,опер1!$P$225-опер1!$P$240+T133)</f>
        <v>0</v>
      </c>
      <c r="U317" s="93">
        <f>IF(U$1="",0,опер1!$P$225-опер1!$P$240+U133)</f>
        <v>0</v>
      </c>
      <c r="V317" s="93">
        <f>IF(V$1="",0,опер1!$P$225-опер1!$P$240+V133)</f>
        <v>0</v>
      </c>
      <c r="W317" s="93">
        <f>IF(W$1="",0,опер1!$P$225-опер1!$P$240+W133)</f>
        <v>0</v>
      </c>
      <c r="X317" s="93">
        <f>IF(X$1="",0,опер1!$P$225-опер1!$P$240+X133)</f>
        <v>0</v>
      </c>
      <c r="Y317" s="93">
        <f>IF(Y$1="",0,опер1!$P$225-опер1!$P$240+Y133)</f>
        <v>0</v>
      </c>
      <c r="Z317" s="93">
        <f>IF(Z$1="",0,опер1!$P$225-опер1!$P$240+Z133)</f>
        <v>0</v>
      </c>
      <c r="AA317" s="93">
        <f>IF(AA$1="",0,опер1!$P$225-опер1!$P$240+AA133)</f>
        <v>0</v>
      </c>
      <c r="AB317" s="3"/>
    </row>
    <row r="318" spans="1:28" ht="3.9" customHeight="1" x14ac:dyDescent="0.25">
      <c r="A318" s="149">
        <f>1</f>
        <v>1</v>
      </c>
      <c r="B318" s="131"/>
      <c r="C318" s="2"/>
      <c r="D318" s="2"/>
      <c r="E318" s="118"/>
      <c r="F318" s="2"/>
      <c r="G318" s="118"/>
      <c r="H318" s="2"/>
      <c r="I318" s="28"/>
      <c r="J318" s="2"/>
      <c r="K318" s="28"/>
      <c r="L318" s="2"/>
      <c r="M318" s="139"/>
      <c r="N318" s="2"/>
      <c r="O318" s="2"/>
      <c r="P318" s="36"/>
      <c r="Q318" s="36"/>
      <c r="R318" s="36"/>
      <c r="S318" s="36"/>
      <c r="T318" s="36"/>
      <c r="U318" s="36"/>
      <c r="V318" s="36"/>
      <c r="W318" s="36"/>
      <c r="X318" s="36"/>
      <c r="Y318" s="36"/>
      <c r="Z318" s="36"/>
      <c r="AA318" s="36"/>
      <c r="AB318" s="2"/>
    </row>
    <row r="319" spans="1:28"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x14ac:dyDescent="0.25">
      <c r="A321" s="149">
        <f>1</f>
        <v>1</v>
      </c>
      <c r="B321" s="131"/>
      <c r="C321" s="2"/>
      <c r="D321" s="2"/>
      <c r="E321" s="2"/>
      <c r="F321" s="2"/>
      <c r="G321" s="2"/>
      <c r="H321" s="2"/>
      <c r="I321" s="28"/>
      <c r="J321" s="2"/>
      <c r="K321" s="28"/>
      <c r="L321" s="2"/>
      <c r="M321" s="52"/>
      <c r="N321" s="2"/>
      <c r="O321" s="2"/>
      <c r="P321" s="36"/>
      <c r="Q321" s="36"/>
      <c r="R321" s="36"/>
      <c r="S321" s="36"/>
      <c r="T321" s="36"/>
      <c r="U321" s="36"/>
      <c r="V321" s="36"/>
      <c r="W321" s="36"/>
      <c r="X321" s="36"/>
      <c r="Y321" s="36"/>
      <c r="Z321" s="36"/>
      <c r="AA321" s="36"/>
      <c r="AB321" s="2"/>
    </row>
    <row r="322" spans="1:28" x14ac:dyDescent="0.25">
      <c r="A322" s="149">
        <f>1</f>
        <v>1</v>
      </c>
      <c r="B322" s="131"/>
      <c r="C322" s="2"/>
      <c r="D322" s="2"/>
      <c r="E322" s="2"/>
      <c r="F322" s="2"/>
      <c r="G322" s="2"/>
      <c r="H322" s="2"/>
      <c r="I322" s="28"/>
      <c r="J322" s="2"/>
      <c r="K322" s="28"/>
      <c r="L322" s="2"/>
      <c r="M322" s="52"/>
      <c r="N322" s="2"/>
      <c r="O322" s="2"/>
      <c r="P322" s="36"/>
      <c r="Q322" s="36"/>
      <c r="R322" s="36"/>
      <c r="S322" s="36"/>
      <c r="T322" s="36"/>
      <c r="U322" s="36"/>
      <c r="V322" s="36"/>
      <c r="W322" s="36"/>
      <c r="X322" s="36"/>
      <c r="Y322" s="36"/>
      <c r="Z322" s="36"/>
      <c r="AA322" s="36"/>
      <c r="AB322" s="2"/>
    </row>
    <row r="323" spans="1:28" x14ac:dyDescent="0.25">
      <c r="A323" s="149">
        <f>1</f>
        <v>1</v>
      </c>
      <c r="B323" s="131"/>
      <c r="C323" s="2"/>
      <c r="D323" s="2"/>
      <c r="E323" s="2"/>
      <c r="F323" s="2"/>
      <c r="G323" s="2"/>
      <c r="H323" s="2"/>
      <c r="I323" s="28"/>
      <c r="J323" s="2"/>
      <c r="K323" s="28"/>
      <c r="L323" s="2"/>
      <c r="M323" s="52"/>
      <c r="N323" s="2"/>
      <c r="O323" s="2"/>
      <c r="P323" s="36"/>
      <c r="Q323" s="36"/>
      <c r="R323" s="36"/>
      <c r="S323" s="36"/>
      <c r="T323" s="36"/>
      <c r="U323" s="36"/>
      <c r="V323" s="36"/>
      <c r="W323" s="36"/>
      <c r="X323" s="36"/>
      <c r="Y323" s="36"/>
      <c r="Z323" s="36"/>
      <c r="AA323" s="36"/>
      <c r="AB323" s="2"/>
    </row>
    <row r="324" spans="1:28" x14ac:dyDescent="0.25">
      <c r="A324" s="149">
        <f>1</f>
        <v>1</v>
      </c>
      <c r="B324" s="131"/>
      <c r="C324" s="2"/>
      <c r="D324" s="2"/>
      <c r="E324" s="2"/>
      <c r="F324" s="2"/>
      <c r="G324" s="2"/>
      <c r="H324" s="2"/>
      <c r="I324" s="28"/>
      <c r="J324" s="2"/>
      <c r="K324" s="28"/>
      <c r="L324" s="2"/>
      <c r="M324" s="52"/>
      <c r="N324" s="2"/>
      <c r="O324" s="2"/>
      <c r="P324" s="36"/>
      <c r="Q324" s="36"/>
      <c r="R324" s="36"/>
      <c r="S324" s="36"/>
      <c r="T324" s="36"/>
      <c r="U324" s="36"/>
      <c r="V324" s="36"/>
      <c r="W324" s="36"/>
      <c r="X324" s="36"/>
      <c r="Y324" s="36"/>
      <c r="Z324" s="36"/>
      <c r="AA324" s="36"/>
      <c r="AB324" s="2"/>
    </row>
    <row r="325" spans="1:28" x14ac:dyDescent="0.25">
      <c r="A325" s="149">
        <f>1</f>
        <v>1</v>
      </c>
      <c r="B325" s="131"/>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x14ac:dyDescent="0.25">
      <c r="A326" s="149">
        <f>1</f>
        <v>1</v>
      </c>
      <c r="B326" s="131"/>
      <c r="C326" s="2"/>
      <c r="D326" s="2"/>
      <c r="E326" s="2"/>
      <c r="F326" s="2"/>
      <c r="G326" s="2"/>
      <c r="H326" s="2"/>
      <c r="I326" s="28"/>
      <c r="J326" s="2"/>
      <c r="K326" s="28"/>
      <c r="L326" s="2"/>
      <c r="M326" s="52"/>
      <c r="N326" s="2"/>
      <c r="O326" s="2"/>
      <c r="P326" s="36"/>
      <c r="Q326" s="36"/>
      <c r="R326" s="36"/>
      <c r="S326" s="36"/>
      <c r="T326" s="36"/>
      <c r="U326" s="36"/>
      <c r="V326" s="36"/>
      <c r="W326" s="36"/>
      <c r="X326" s="36"/>
      <c r="Y326" s="36"/>
      <c r="Z326" s="36"/>
      <c r="AA326" s="36"/>
      <c r="AB326" s="2"/>
    </row>
    <row r="327" spans="1:28" x14ac:dyDescent="0.25">
      <c r="A327" s="149">
        <f>1</f>
        <v>1</v>
      </c>
      <c r="B327" s="131"/>
      <c r="C327" s="2"/>
      <c r="D327" s="2"/>
      <c r="E327" s="2"/>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x14ac:dyDescent="0.25">
      <c r="A328" s="149">
        <f>1</f>
        <v>1</v>
      </c>
      <c r="B328" s="131"/>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x14ac:dyDescent="0.25">
      <c r="P331" s="57"/>
      <c r="Q331" s="57"/>
      <c r="R331" s="57"/>
      <c r="S331" s="57"/>
      <c r="T331" s="57"/>
      <c r="U331" s="57"/>
      <c r="V331" s="57"/>
      <c r="W331" s="57"/>
      <c r="X331" s="57"/>
      <c r="Y331" s="57"/>
      <c r="Z331" s="57"/>
      <c r="AA331" s="57"/>
    </row>
  </sheetData>
  <autoFilter ref="A8:B330"/>
  <conditionalFormatting sqref="A2:XFD2 A7:XFD253 A3:B6 F3:XFD5 F6 H6:XFD6 E1:XFD1 A265:XFD1048576">
    <cfRule type="cellIs" dxfId="5286" priority="1812" operator="equal">
      <formula>0</formula>
    </cfRule>
  </conditionalFormatting>
  <conditionalFormatting sqref="P16:AA16">
    <cfRule type="expression" dxfId="5285" priority="1811">
      <formula>P$1=""</formula>
    </cfRule>
  </conditionalFormatting>
  <conditionalFormatting sqref="P18:AA18">
    <cfRule type="expression" dxfId="5284" priority="1810">
      <formula>P$1=""</formula>
    </cfRule>
  </conditionalFormatting>
  <conditionalFormatting sqref="P20:AA20">
    <cfRule type="expression" dxfId="5283" priority="1809">
      <formula>P$1=""</formula>
    </cfRule>
  </conditionalFormatting>
  <conditionalFormatting sqref="P22:AA22">
    <cfRule type="expression" dxfId="5282" priority="1808">
      <formula>P$1=""</formula>
    </cfRule>
  </conditionalFormatting>
  <conditionalFormatting sqref="P26:AA26">
    <cfRule type="expression" dxfId="5281" priority="1807">
      <formula>P$1=""</formula>
    </cfRule>
  </conditionalFormatting>
  <conditionalFormatting sqref="P28:AA28">
    <cfRule type="expression" dxfId="5280" priority="1806">
      <formula>P$1=""</formula>
    </cfRule>
  </conditionalFormatting>
  <conditionalFormatting sqref="P30:AA30">
    <cfRule type="expression" dxfId="5279" priority="1805">
      <formula>P$1=""</formula>
    </cfRule>
  </conditionalFormatting>
  <conditionalFormatting sqref="P32:AA32">
    <cfRule type="expression" dxfId="5278" priority="1804">
      <formula>P$1=""</formula>
    </cfRule>
  </conditionalFormatting>
  <conditionalFormatting sqref="P36:AA36">
    <cfRule type="expression" dxfId="5277" priority="1803">
      <formula>P$1=""</formula>
    </cfRule>
  </conditionalFormatting>
  <conditionalFormatting sqref="P38:AA38">
    <cfRule type="expression" dxfId="5276" priority="1802">
      <formula>P$1=""</formula>
    </cfRule>
  </conditionalFormatting>
  <conditionalFormatting sqref="P40:AA40">
    <cfRule type="expression" dxfId="5275" priority="1801">
      <formula>P$1=""</formula>
    </cfRule>
  </conditionalFormatting>
  <conditionalFormatting sqref="P42:AA42">
    <cfRule type="expression" dxfId="5274" priority="1800">
      <formula>P$1=""</formula>
    </cfRule>
  </conditionalFormatting>
  <conditionalFormatting sqref="P42:AA42 P40:AA40 P38:AA38">
    <cfRule type="expression" dxfId="5273" priority="1799">
      <formula>P$1=""</formula>
    </cfRule>
  </conditionalFormatting>
  <conditionalFormatting sqref="P46:AA46">
    <cfRule type="expression" dxfId="5272" priority="1798">
      <formula>P$1=""</formula>
    </cfRule>
  </conditionalFormatting>
  <conditionalFormatting sqref="P48:AA48">
    <cfRule type="expression" dxfId="5271" priority="1797">
      <formula>P$1=""</formula>
    </cfRule>
  </conditionalFormatting>
  <conditionalFormatting sqref="P50:AA50">
    <cfRule type="expression" dxfId="5270" priority="1796">
      <formula>P$1=""</formula>
    </cfRule>
  </conditionalFormatting>
  <conditionalFormatting sqref="P52:AA52">
    <cfRule type="expression" dxfId="5269" priority="1795">
      <formula>P$1=""</formula>
    </cfRule>
  </conditionalFormatting>
  <conditionalFormatting sqref="P52:AA52 P50:AA50 P48:AA48">
    <cfRule type="expression" dxfId="5268" priority="1794">
      <formula>P$1=""</formula>
    </cfRule>
  </conditionalFormatting>
  <conditionalFormatting sqref="P52:AA52 P50:AA50 P48:AA48">
    <cfRule type="expression" dxfId="5267" priority="1793">
      <formula>P$1=""</formula>
    </cfRule>
  </conditionalFormatting>
  <conditionalFormatting sqref="P56:AA56">
    <cfRule type="expression" dxfId="5266" priority="1792">
      <formula>P$1=""</formula>
    </cfRule>
  </conditionalFormatting>
  <conditionalFormatting sqref="P58:AA58">
    <cfRule type="expression" dxfId="5265" priority="1791">
      <formula>P$1=""</formula>
    </cfRule>
  </conditionalFormatting>
  <conditionalFormatting sqref="P60:AA60">
    <cfRule type="expression" dxfId="5264" priority="1790">
      <formula>P$1=""</formula>
    </cfRule>
  </conditionalFormatting>
  <conditionalFormatting sqref="P62:AA62">
    <cfRule type="expression" dxfId="5263" priority="1789">
      <formula>P$1=""</formula>
    </cfRule>
  </conditionalFormatting>
  <conditionalFormatting sqref="P62:AA62 P60:AA60 P58:AA58">
    <cfRule type="expression" dxfId="5262" priority="1788">
      <formula>P$1=""</formula>
    </cfRule>
  </conditionalFormatting>
  <conditionalFormatting sqref="P62:AA62 P60:AA60 P58:AA58">
    <cfRule type="expression" dxfId="5261" priority="1787">
      <formula>P$1=""</formula>
    </cfRule>
  </conditionalFormatting>
  <conditionalFormatting sqref="P62:AA62 P60:AA60 P58:AA58">
    <cfRule type="expression" dxfId="5260" priority="1786">
      <formula>P$1=""</formula>
    </cfRule>
  </conditionalFormatting>
  <conditionalFormatting sqref="P66:AA66">
    <cfRule type="expression" dxfId="5259" priority="1785">
      <formula>P$1=""</formula>
    </cfRule>
  </conditionalFormatting>
  <conditionalFormatting sqref="P68:AA68">
    <cfRule type="expression" dxfId="5258" priority="1784">
      <formula>P$1=""</formula>
    </cfRule>
  </conditionalFormatting>
  <conditionalFormatting sqref="P70:AA70">
    <cfRule type="expression" dxfId="5257" priority="1783">
      <formula>P$1=""</formula>
    </cfRule>
  </conditionalFormatting>
  <conditionalFormatting sqref="P72:AA72">
    <cfRule type="expression" dxfId="5256" priority="1782">
      <formula>P$1=""</formula>
    </cfRule>
  </conditionalFormatting>
  <conditionalFormatting sqref="P72:AA72 P70:AA70 P68:AA68">
    <cfRule type="expression" dxfId="5255" priority="1781">
      <formula>P$1=""</formula>
    </cfRule>
  </conditionalFormatting>
  <conditionalFormatting sqref="P72:AA72 P70:AA70 P68:AA68">
    <cfRule type="expression" dxfId="5254" priority="1780">
      <formula>P$1=""</formula>
    </cfRule>
  </conditionalFormatting>
  <conditionalFormatting sqref="P72:AA72 P70:AA70 P68:AA68">
    <cfRule type="expression" dxfId="5253" priority="1779">
      <formula>P$1=""</formula>
    </cfRule>
  </conditionalFormatting>
  <conditionalFormatting sqref="P72:AA72 P70:AA70 P68:AA68">
    <cfRule type="expression" dxfId="5252" priority="1778">
      <formula>P$1=""</formula>
    </cfRule>
  </conditionalFormatting>
  <conditionalFormatting sqref="P76:AA76">
    <cfRule type="expression" dxfId="5251" priority="1777">
      <formula>P$1=""</formula>
    </cfRule>
  </conditionalFormatting>
  <conditionalFormatting sqref="P78:AA78">
    <cfRule type="expression" dxfId="5250" priority="1776">
      <formula>P$1=""</formula>
    </cfRule>
  </conditionalFormatting>
  <conditionalFormatting sqref="P80:AA80">
    <cfRule type="expression" dxfId="5249" priority="1775">
      <formula>P$1=""</formula>
    </cfRule>
  </conditionalFormatting>
  <conditionalFormatting sqref="P82:AA82">
    <cfRule type="expression" dxfId="5248" priority="1774">
      <formula>P$1=""</formula>
    </cfRule>
  </conditionalFormatting>
  <conditionalFormatting sqref="P82:AA82 P80:AA80 P78:AA78">
    <cfRule type="expression" dxfId="5247" priority="1773">
      <formula>P$1=""</formula>
    </cfRule>
  </conditionalFormatting>
  <conditionalFormatting sqref="P82:AA82 P80:AA80 P78:AA78">
    <cfRule type="expression" dxfId="5246" priority="1772">
      <formula>P$1=""</formula>
    </cfRule>
  </conditionalFormatting>
  <conditionalFormatting sqref="P82:AA82 P80:AA80 P78:AA78">
    <cfRule type="expression" dxfId="5245" priority="1771">
      <formula>P$1=""</formula>
    </cfRule>
  </conditionalFormatting>
  <conditionalFormatting sqref="P82:AA82 P80:AA80 P78:AA78">
    <cfRule type="expression" dxfId="5244" priority="1770">
      <formula>P$1=""</formula>
    </cfRule>
  </conditionalFormatting>
  <conditionalFormatting sqref="P82:AA82 P80:AA80 P78:AA78">
    <cfRule type="expression" dxfId="5243" priority="1769">
      <formula>P$1=""</formula>
    </cfRule>
  </conditionalFormatting>
  <conditionalFormatting sqref="P85:AA85">
    <cfRule type="expression" dxfId="5242" priority="1768">
      <formula>P$1=""</formula>
    </cfRule>
  </conditionalFormatting>
  <conditionalFormatting sqref="P87:AA87">
    <cfRule type="expression" dxfId="5241" priority="1767">
      <formula>P$1=""</formula>
    </cfRule>
  </conditionalFormatting>
  <conditionalFormatting sqref="P89:AA89">
    <cfRule type="expression" dxfId="5240" priority="1766">
      <formula>P$1=""</formula>
    </cfRule>
  </conditionalFormatting>
  <conditionalFormatting sqref="P91:AA91">
    <cfRule type="expression" dxfId="5239" priority="1765">
      <formula>P$1=""</formula>
    </cfRule>
  </conditionalFormatting>
  <conditionalFormatting sqref="P91:AA91 P89:AA89 P87:AA87">
    <cfRule type="expression" dxfId="5238" priority="1764">
      <formula>P$1=""</formula>
    </cfRule>
  </conditionalFormatting>
  <conditionalFormatting sqref="P91:AA91 P89:AA89 P87:AA87">
    <cfRule type="expression" dxfId="5237" priority="1763">
      <formula>P$1=""</formula>
    </cfRule>
  </conditionalFormatting>
  <conditionalFormatting sqref="P91:AA91 P89:AA89 P87:AA87">
    <cfRule type="expression" dxfId="5236" priority="1762">
      <formula>P$1=""</formula>
    </cfRule>
  </conditionalFormatting>
  <conditionalFormatting sqref="P91:AA91 P89:AA89 P87:AA87">
    <cfRule type="expression" dxfId="5235" priority="1761">
      <formula>P$1=""</formula>
    </cfRule>
  </conditionalFormatting>
  <conditionalFormatting sqref="P95:AA95">
    <cfRule type="expression" dxfId="5234" priority="1760">
      <formula>P$1=""</formula>
    </cfRule>
  </conditionalFormatting>
  <conditionalFormatting sqref="P97:AA97">
    <cfRule type="expression" dxfId="5233" priority="1759">
      <formula>P$1=""</formula>
    </cfRule>
  </conditionalFormatting>
  <conditionalFormatting sqref="P99:AA99">
    <cfRule type="expression" dxfId="5232" priority="1758">
      <formula>P$1=""</formula>
    </cfRule>
  </conditionalFormatting>
  <conditionalFormatting sqref="P101:AA101">
    <cfRule type="expression" dxfId="5231" priority="1757">
      <formula>P$1=""</formula>
    </cfRule>
  </conditionalFormatting>
  <conditionalFormatting sqref="P101:AA101 P99:AA99 P97:AA97">
    <cfRule type="expression" dxfId="5230" priority="1756">
      <formula>P$1=""</formula>
    </cfRule>
  </conditionalFormatting>
  <conditionalFormatting sqref="P101:AA101 P99:AA99 P97:AA97">
    <cfRule type="expression" dxfId="5229" priority="1755">
      <formula>P$1=""</formula>
    </cfRule>
  </conditionalFormatting>
  <conditionalFormatting sqref="P101:AA101 P99:AA99 P97:AA97">
    <cfRule type="expression" dxfId="5228" priority="1754">
      <formula>P$1=""</formula>
    </cfRule>
  </conditionalFormatting>
  <conditionalFormatting sqref="P101:AA101 P99:AA99 P97:AA97">
    <cfRule type="expression" dxfId="5227" priority="1753">
      <formula>P$1=""</formula>
    </cfRule>
  </conditionalFormatting>
  <conditionalFormatting sqref="P101:AA101 P99:AA99 P97:AA97">
    <cfRule type="expression" dxfId="5226" priority="1752">
      <formula>P$1=""</formula>
    </cfRule>
  </conditionalFormatting>
  <conditionalFormatting sqref="P105:AA105">
    <cfRule type="expression" dxfId="5225" priority="1751">
      <formula>P$1=""</formula>
    </cfRule>
  </conditionalFormatting>
  <conditionalFormatting sqref="P107:AA107">
    <cfRule type="expression" dxfId="5224" priority="1750">
      <formula>P$1=""</formula>
    </cfRule>
  </conditionalFormatting>
  <conditionalFormatting sqref="P109:AA109">
    <cfRule type="expression" dxfId="5223" priority="1749">
      <formula>P$1=""</formula>
    </cfRule>
  </conditionalFormatting>
  <conditionalFormatting sqref="P111:AA111">
    <cfRule type="expression" dxfId="5222" priority="1748">
      <formula>P$1=""</formula>
    </cfRule>
  </conditionalFormatting>
  <conditionalFormatting sqref="P107:AA107 P109:AA109 P111:AA111">
    <cfRule type="expression" dxfId="5221" priority="1747">
      <formula>P$1=""</formula>
    </cfRule>
  </conditionalFormatting>
  <conditionalFormatting sqref="P107:AA107 P109:AA109 P111:AA111">
    <cfRule type="expression" dxfId="5220" priority="1746">
      <formula>P$1=""</formula>
    </cfRule>
  </conditionalFormatting>
  <conditionalFormatting sqref="P107:AA107 P109:AA109 P111:AA111">
    <cfRule type="expression" dxfId="5219" priority="1745">
      <formula>P$1=""</formula>
    </cfRule>
  </conditionalFormatting>
  <conditionalFormatting sqref="P107:AA107 P109:AA109 P111:AA111">
    <cfRule type="expression" dxfId="5218" priority="1744">
      <formula>P$1=""</formula>
    </cfRule>
  </conditionalFormatting>
  <conditionalFormatting sqref="P107:AA107 P109:AA109 P111:AA111">
    <cfRule type="expression" dxfId="5217" priority="1743">
      <formula>P$1=""</formula>
    </cfRule>
  </conditionalFormatting>
  <conditionalFormatting sqref="P111:AA111 P109:AA109">
    <cfRule type="expression" dxfId="5216" priority="1742">
      <formula>P$1=""</formula>
    </cfRule>
  </conditionalFormatting>
  <conditionalFormatting sqref="P117:AA117">
    <cfRule type="expression" dxfId="5215" priority="1741">
      <formula>P$1=""</formula>
    </cfRule>
  </conditionalFormatting>
  <conditionalFormatting sqref="P119:AA119">
    <cfRule type="expression" dxfId="5214" priority="1740">
      <formula>P$1=""</formula>
    </cfRule>
  </conditionalFormatting>
  <conditionalFormatting sqref="P121:AA121">
    <cfRule type="expression" dxfId="5213" priority="1739">
      <formula>P$1=""</formula>
    </cfRule>
  </conditionalFormatting>
  <conditionalFormatting sqref="P123:AA123">
    <cfRule type="expression" dxfId="5212" priority="1738">
      <formula>P$1=""</formula>
    </cfRule>
  </conditionalFormatting>
  <conditionalFormatting sqref="P119:AA119 P121:AA121 P123:AA123">
    <cfRule type="expression" dxfId="5211" priority="1737">
      <formula>P$1=""</formula>
    </cfRule>
  </conditionalFormatting>
  <conditionalFormatting sqref="P119:AA119 P121:AA121 P123:AA123">
    <cfRule type="expression" dxfId="5210" priority="1736">
      <formula>P$1=""</formula>
    </cfRule>
  </conditionalFormatting>
  <conditionalFormatting sqref="P119:AA119 P121:AA121 P123:AA123">
    <cfRule type="expression" dxfId="5209" priority="1735">
      <formula>P$1=""</formula>
    </cfRule>
  </conditionalFormatting>
  <conditionalFormatting sqref="P119:AA119 P121:AA121 P123:AA123">
    <cfRule type="expression" dxfId="5208" priority="1734">
      <formula>P$1=""</formula>
    </cfRule>
  </conditionalFormatting>
  <conditionalFormatting sqref="P119:AA119 P121:AA121 P123:AA123">
    <cfRule type="expression" dxfId="5207" priority="1733">
      <formula>P$1=""</formula>
    </cfRule>
  </conditionalFormatting>
  <conditionalFormatting sqref="P123:AA123 P121:AA121">
    <cfRule type="expression" dxfId="5206" priority="1732">
      <formula>P$1=""</formula>
    </cfRule>
  </conditionalFormatting>
  <conditionalFormatting sqref="P32:AA32 P30:AA30 P28:AA28">
    <cfRule type="expression" dxfId="5205" priority="1731">
      <formula>P$1=""</formula>
    </cfRule>
  </conditionalFormatting>
  <conditionalFormatting sqref="P119:AA119">
    <cfRule type="expression" dxfId="5204" priority="1730">
      <formula>P$1=""</formula>
    </cfRule>
  </conditionalFormatting>
  <conditionalFormatting sqref="P123:AA123 P121:AA121">
    <cfRule type="expression" dxfId="5203" priority="1729">
      <formula>P$1=""</formula>
    </cfRule>
  </conditionalFormatting>
  <conditionalFormatting sqref="P123:AA123 P121:AA121">
    <cfRule type="expression" dxfId="5202" priority="1728">
      <formula>P$1=""</formula>
    </cfRule>
  </conditionalFormatting>
  <conditionalFormatting sqref="P127:AA127">
    <cfRule type="expression" dxfId="5201" priority="1727">
      <formula>P$1=""</formula>
    </cfRule>
  </conditionalFormatting>
  <conditionalFormatting sqref="P129:AA129">
    <cfRule type="expression" dxfId="5200" priority="1726">
      <formula>P$1=""</formula>
    </cfRule>
  </conditionalFormatting>
  <conditionalFormatting sqref="P131:AA131">
    <cfRule type="expression" dxfId="5199" priority="1725">
      <formula>P$1=""</formula>
    </cfRule>
  </conditionalFormatting>
  <conditionalFormatting sqref="P133:AA133">
    <cfRule type="expression" dxfId="5198" priority="1724">
      <formula>P$1=""</formula>
    </cfRule>
  </conditionalFormatting>
  <conditionalFormatting sqref="P131:AA131 P129:AA129 P133:AA133">
    <cfRule type="expression" dxfId="5197" priority="1723">
      <formula>P$1=""</formula>
    </cfRule>
  </conditionalFormatting>
  <conditionalFormatting sqref="P131:AA131 P129:AA129 P133:AA133">
    <cfRule type="expression" dxfId="5196" priority="1722">
      <formula>P$1=""</formula>
    </cfRule>
  </conditionalFormatting>
  <conditionalFormatting sqref="P131:AA131 P129:AA129 P133:AA133">
    <cfRule type="expression" dxfId="5195" priority="1721">
      <formula>P$1=""</formula>
    </cfRule>
  </conditionalFormatting>
  <conditionalFormatting sqref="P131:AA131 P129:AA129 P133:AA133">
    <cfRule type="expression" dxfId="5194" priority="1720">
      <formula>P$1=""</formula>
    </cfRule>
  </conditionalFormatting>
  <conditionalFormatting sqref="P131:AA131 P129:AA129 P133:AA133">
    <cfRule type="expression" dxfId="5193" priority="1719">
      <formula>P$1=""</formula>
    </cfRule>
  </conditionalFormatting>
  <conditionalFormatting sqref="P131:AA131 P133:AA133">
    <cfRule type="expression" dxfId="5192" priority="1718">
      <formula>P$1=""</formula>
    </cfRule>
  </conditionalFormatting>
  <conditionalFormatting sqref="P129:AA129">
    <cfRule type="expression" dxfId="5191" priority="1717">
      <formula>P$1=""</formula>
    </cfRule>
  </conditionalFormatting>
  <conditionalFormatting sqref="P131:AA131 P133:AA133">
    <cfRule type="expression" dxfId="5190" priority="1716">
      <formula>P$1=""</formula>
    </cfRule>
  </conditionalFormatting>
  <conditionalFormatting sqref="P131:AA131 P133:AA133">
    <cfRule type="expression" dxfId="5189" priority="1715">
      <formula>P$1=""</formula>
    </cfRule>
  </conditionalFormatting>
  <conditionalFormatting sqref="P133:AA133">
    <cfRule type="expression" dxfId="5188" priority="1714">
      <formula>P$1=""</formula>
    </cfRule>
  </conditionalFormatting>
  <conditionalFormatting sqref="P133:AA133">
    <cfRule type="expression" dxfId="5187" priority="1713">
      <formula>P$1=""</formula>
    </cfRule>
  </conditionalFormatting>
  <conditionalFormatting sqref="P133:AA133">
    <cfRule type="expression" dxfId="5186" priority="1712">
      <formula>P$1=""</formula>
    </cfRule>
  </conditionalFormatting>
  <conditionalFormatting sqref="P133:AA133">
    <cfRule type="expression" dxfId="5185" priority="1711">
      <formula>P$1=""</formula>
    </cfRule>
  </conditionalFormatting>
  <conditionalFormatting sqref="P137:AA137">
    <cfRule type="expression" dxfId="5184" priority="1710">
      <formula>P$1=""</formula>
    </cfRule>
  </conditionalFormatting>
  <conditionalFormatting sqref="P139:AA139">
    <cfRule type="expression" dxfId="5183" priority="1709">
      <formula>P$1=""</formula>
    </cfRule>
  </conditionalFormatting>
  <conditionalFormatting sqref="P141:AA141">
    <cfRule type="expression" dxfId="5182" priority="1708">
      <formula>P$1=""</formula>
    </cfRule>
  </conditionalFormatting>
  <conditionalFormatting sqref="P143:AA143">
    <cfRule type="expression" dxfId="5181" priority="1707">
      <formula>P$1=""</formula>
    </cfRule>
  </conditionalFormatting>
  <conditionalFormatting sqref="P139:AA139 P141:AA141 P143:AA143">
    <cfRule type="expression" dxfId="5180" priority="1706">
      <formula>P$1=""</formula>
    </cfRule>
  </conditionalFormatting>
  <conditionalFormatting sqref="P139:AA139 P141:AA141 P143:AA143">
    <cfRule type="expression" dxfId="5179" priority="1705">
      <formula>P$1=""</formula>
    </cfRule>
  </conditionalFormatting>
  <conditionalFormatting sqref="P139:AA139 P141:AA141 P143:AA143">
    <cfRule type="expression" dxfId="5178" priority="1704">
      <formula>P$1=""</formula>
    </cfRule>
  </conditionalFormatting>
  <conditionalFormatting sqref="P139:AA139 P141:AA141 P143:AA143">
    <cfRule type="expression" dxfId="5177" priority="1703">
      <formula>P$1=""</formula>
    </cfRule>
  </conditionalFormatting>
  <conditionalFormatting sqref="P139:AA139 P141:AA141 P143:AA143">
    <cfRule type="expression" dxfId="5176" priority="1702">
      <formula>P$1=""</formula>
    </cfRule>
  </conditionalFormatting>
  <conditionalFormatting sqref="P141:AA141 P143:AA143">
    <cfRule type="expression" dxfId="5175" priority="1701">
      <formula>P$1=""</formula>
    </cfRule>
  </conditionalFormatting>
  <conditionalFormatting sqref="P139:AA139">
    <cfRule type="expression" dxfId="5174" priority="1700">
      <formula>P$1=""</formula>
    </cfRule>
  </conditionalFormatting>
  <conditionalFormatting sqref="P141:AA141 P143:AA143">
    <cfRule type="expression" dxfId="5173" priority="1699">
      <formula>P$1=""</formula>
    </cfRule>
  </conditionalFormatting>
  <conditionalFormatting sqref="P141:AA141 P143:AA143">
    <cfRule type="expression" dxfId="5172" priority="1698">
      <formula>P$1=""</formula>
    </cfRule>
  </conditionalFormatting>
  <conditionalFormatting sqref="P143:AA143">
    <cfRule type="expression" dxfId="5171" priority="1697">
      <formula>P$1=""</formula>
    </cfRule>
  </conditionalFormatting>
  <conditionalFormatting sqref="P143:AA143">
    <cfRule type="expression" dxfId="5170" priority="1696">
      <formula>P$1=""</formula>
    </cfRule>
  </conditionalFormatting>
  <conditionalFormatting sqref="P143:AA143">
    <cfRule type="expression" dxfId="5169" priority="1695">
      <formula>P$1=""</formula>
    </cfRule>
  </conditionalFormatting>
  <conditionalFormatting sqref="P143:AA143">
    <cfRule type="expression" dxfId="5168" priority="1694">
      <formula>P$1=""</formula>
    </cfRule>
  </conditionalFormatting>
  <conditionalFormatting sqref="P137:AA137">
    <cfRule type="expression" dxfId="5167" priority="1693">
      <formula>P$1=""</formula>
    </cfRule>
  </conditionalFormatting>
  <conditionalFormatting sqref="P137:AA137">
    <cfRule type="expression" dxfId="5166" priority="1692">
      <formula>P$1=""</formula>
    </cfRule>
  </conditionalFormatting>
  <conditionalFormatting sqref="P137:AA137">
    <cfRule type="expression" dxfId="5165" priority="1691">
      <formula>P$1=""</formula>
    </cfRule>
  </conditionalFormatting>
  <conditionalFormatting sqref="P137:AA137">
    <cfRule type="expression" dxfId="5164" priority="1690">
      <formula>P$1=""</formula>
    </cfRule>
  </conditionalFormatting>
  <conditionalFormatting sqref="P137:AA137">
    <cfRule type="expression" dxfId="5163" priority="1689">
      <formula>P$1=""</formula>
    </cfRule>
  </conditionalFormatting>
  <conditionalFormatting sqref="P137:AA137">
    <cfRule type="expression" dxfId="5162" priority="1688">
      <formula>P$1=""</formula>
    </cfRule>
  </conditionalFormatting>
  <conditionalFormatting sqref="P137:AA137">
    <cfRule type="expression" dxfId="5161" priority="1687">
      <formula>P$1=""</formula>
    </cfRule>
  </conditionalFormatting>
  <conditionalFormatting sqref="P143:AA143 P141:AA141">
    <cfRule type="expression" dxfId="5160" priority="1686">
      <formula>P$1=""</formula>
    </cfRule>
  </conditionalFormatting>
  <conditionalFormatting sqref="P143:AA143 P141:AA141">
    <cfRule type="expression" dxfId="5159" priority="1685">
      <formula>P$1=""</formula>
    </cfRule>
  </conditionalFormatting>
  <conditionalFormatting sqref="P155:AA155">
    <cfRule type="expression" dxfId="5158" priority="1684">
      <formula>P$1=""</formula>
    </cfRule>
  </conditionalFormatting>
  <conditionalFormatting sqref="P157:AA157">
    <cfRule type="expression" dxfId="5157" priority="1683">
      <formula>P$1=""</formula>
    </cfRule>
  </conditionalFormatting>
  <conditionalFormatting sqref="P159:AA159">
    <cfRule type="expression" dxfId="5156" priority="1682">
      <formula>P$1=""</formula>
    </cfRule>
  </conditionalFormatting>
  <conditionalFormatting sqref="P161:AA161">
    <cfRule type="expression" dxfId="5155" priority="1681">
      <formula>P$1=""</formula>
    </cfRule>
  </conditionalFormatting>
  <conditionalFormatting sqref="P157:AA157 P159:AA159 P161:AA161">
    <cfRule type="expression" dxfId="5154" priority="1680">
      <formula>P$1=""</formula>
    </cfRule>
  </conditionalFormatting>
  <conditionalFormatting sqref="P157:AA157 P159:AA159 P161:AA161">
    <cfRule type="expression" dxfId="5153" priority="1679">
      <formula>P$1=""</formula>
    </cfRule>
  </conditionalFormatting>
  <conditionalFormatting sqref="P157:AA157 P159:AA159 P161:AA161">
    <cfRule type="expression" dxfId="5152" priority="1678">
      <formula>P$1=""</formula>
    </cfRule>
  </conditionalFormatting>
  <conditionalFormatting sqref="P157:AA157 P159:AA159 P161:AA161">
    <cfRule type="expression" dxfId="5151" priority="1677">
      <formula>P$1=""</formula>
    </cfRule>
  </conditionalFormatting>
  <conditionalFormatting sqref="P157:AA157 P159:AA159 P161:AA161">
    <cfRule type="expression" dxfId="5150" priority="1676">
      <formula>P$1=""</formula>
    </cfRule>
  </conditionalFormatting>
  <conditionalFormatting sqref="P159:AA159 P161:AA161">
    <cfRule type="expression" dxfId="5149" priority="1675">
      <formula>P$1=""</formula>
    </cfRule>
  </conditionalFormatting>
  <conditionalFormatting sqref="P157:AA157">
    <cfRule type="expression" dxfId="5148" priority="1674">
      <formula>P$1=""</formula>
    </cfRule>
  </conditionalFormatting>
  <conditionalFormatting sqref="P159:AA159 P161:AA161">
    <cfRule type="expression" dxfId="5147" priority="1673">
      <formula>P$1=""</formula>
    </cfRule>
  </conditionalFormatting>
  <conditionalFormatting sqref="P159:AA159 P161:AA161">
    <cfRule type="expression" dxfId="5146" priority="1672">
      <formula>P$1=""</formula>
    </cfRule>
  </conditionalFormatting>
  <conditionalFormatting sqref="P161:AA161">
    <cfRule type="expression" dxfId="5145" priority="1671">
      <formula>P$1=""</formula>
    </cfRule>
  </conditionalFormatting>
  <conditionalFormatting sqref="P161:AA161">
    <cfRule type="expression" dxfId="5144" priority="1670">
      <formula>P$1=""</formula>
    </cfRule>
  </conditionalFormatting>
  <conditionalFormatting sqref="P161:AA161">
    <cfRule type="expression" dxfId="5143" priority="1669">
      <formula>P$1=""</formula>
    </cfRule>
  </conditionalFormatting>
  <conditionalFormatting sqref="P161:AA161">
    <cfRule type="expression" dxfId="5142" priority="1668">
      <formula>P$1=""</formula>
    </cfRule>
  </conditionalFormatting>
  <conditionalFormatting sqref="P155:AA155">
    <cfRule type="expression" dxfId="5141" priority="1667">
      <formula>P$1=""</formula>
    </cfRule>
  </conditionalFormatting>
  <conditionalFormatting sqref="P155:AA155">
    <cfRule type="expression" dxfId="5140" priority="1666">
      <formula>P$1=""</formula>
    </cfRule>
  </conditionalFormatting>
  <conditionalFormatting sqref="P155:AA155">
    <cfRule type="expression" dxfId="5139" priority="1665">
      <formula>P$1=""</formula>
    </cfRule>
  </conditionalFormatting>
  <conditionalFormatting sqref="P155:AA155">
    <cfRule type="expression" dxfId="5138" priority="1664">
      <formula>P$1=""</formula>
    </cfRule>
  </conditionalFormatting>
  <conditionalFormatting sqref="P155:AA155">
    <cfRule type="expression" dxfId="5137" priority="1663">
      <formula>P$1=""</formula>
    </cfRule>
  </conditionalFormatting>
  <conditionalFormatting sqref="P155:AA155">
    <cfRule type="expression" dxfId="5136" priority="1662">
      <formula>P$1=""</formula>
    </cfRule>
  </conditionalFormatting>
  <conditionalFormatting sqref="P155:AA155">
    <cfRule type="expression" dxfId="5135" priority="1661">
      <formula>P$1=""</formula>
    </cfRule>
  </conditionalFormatting>
  <conditionalFormatting sqref="P161:AA161 P159:AA159">
    <cfRule type="expression" dxfId="5134" priority="1660">
      <formula>P$1=""</formula>
    </cfRule>
  </conditionalFormatting>
  <conditionalFormatting sqref="P161:AA161 P159:AA159">
    <cfRule type="expression" dxfId="5133" priority="1659">
      <formula>P$1=""</formula>
    </cfRule>
  </conditionalFormatting>
  <conditionalFormatting sqref="P161:AA161 P159:AA159">
    <cfRule type="expression" dxfId="5132" priority="1658">
      <formula>P$1=""</formula>
    </cfRule>
  </conditionalFormatting>
  <conditionalFormatting sqref="P161:AA161 P159:AA159">
    <cfRule type="expression" dxfId="5131" priority="1657">
      <formula>P$1=""</formula>
    </cfRule>
  </conditionalFormatting>
  <conditionalFormatting sqref="P165:AA165">
    <cfRule type="expression" dxfId="5130" priority="1656">
      <formula>P$1=""</formula>
    </cfRule>
  </conditionalFormatting>
  <conditionalFormatting sqref="P167:AA167">
    <cfRule type="expression" dxfId="5129" priority="1655">
      <formula>P$1=""</formula>
    </cfRule>
  </conditionalFormatting>
  <conditionalFormatting sqref="P169:AA169">
    <cfRule type="expression" dxfId="5128" priority="1654">
      <formula>P$1=""</formula>
    </cfRule>
  </conditionalFormatting>
  <conditionalFormatting sqref="P171:AA171">
    <cfRule type="expression" dxfId="5127" priority="1653">
      <formula>P$1=""</formula>
    </cfRule>
  </conditionalFormatting>
  <conditionalFormatting sqref="P167:AA167 P169:AA169 P171:AA171">
    <cfRule type="expression" dxfId="5126" priority="1652">
      <formula>P$1=""</formula>
    </cfRule>
  </conditionalFormatting>
  <conditionalFormatting sqref="P167:AA167 P169:AA169 P171:AA171">
    <cfRule type="expression" dxfId="5125" priority="1651">
      <formula>P$1=""</formula>
    </cfRule>
  </conditionalFormatting>
  <conditionalFormatting sqref="P167:AA167 P169:AA169 P171:AA171">
    <cfRule type="expression" dxfId="5124" priority="1650">
      <formula>P$1=""</formula>
    </cfRule>
  </conditionalFormatting>
  <conditionalFormatting sqref="P167:AA167 P169:AA169 P171:AA171">
    <cfRule type="expression" dxfId="5123" priority="1649">
      <formula>P$1=""</formula>
    </cfRule>
  </conditionalFormatting>
  <conditionalFormatting sqref="P167:AA167 P169:AA169 P171:AA171">
    <cfRule type="expression" dxfId="5122" priority="1648">
      <formula>P$1=""</formula>
    </cfRule>
  </conditionalFormatting>
  <conditionalFormatting sqref="P169:AA169 P171:AA171">
    <cfRule type="expression" dxfId="5121" priority="1647">
      <formula>P$1=""</formula>
    </cfRule>
  </conditionalFormatting>
  <conditionalFormatting sqref="P167:AA167">
    <cfRule type="expression" dxfId="5120" priority="1646">
      <formula>P$1=""</formula>
    </cfRule>
  </conditionalFormatting>
  <conditionalFormatting sqref="P169:AA169 P171:AA171">
    <cfRule type="expression" dxfId="5119" priority="1645">
      <formula>P$1=""</formula>
    </cfRule>
  </conditionalFormatting>
  <conditionalFormatting sqref="P169:AA169 P171:AA171">
    <cfRule type="expression" dxfId="5118" priority="1644">
      <formula>P$1=""</formula>
    </cfRule>
  </conditionalFormatting>
  <conditionalFormatting sqref="P171:AA171">
    <cfRule type="expression" dxfId="5117" priority="1643">
      <formula>P$1=""</formula>
    </cfRule>
  </conditionalFormatting>
  <conditionalFormatting sqref="P171:AA171">
    <cfRule type="expression" dxfId="5116" priority="1642">
      <formula>P$1=""</formula>
    </cfRule>
  </conditionalFormatting>
  <conditionalFormatting sqref="P171:AA171">
    <cfRule type="expression" dxfId="5115" priority="1641">
      <formula>P$1=""</formula>
    </cfRule>
  </conditionalFormatting>
  <conditionalFormatting sqref="P171:AA171">
    <cfRule type="expression" dxfId="5114" priority="1640">
      <formula>P$1=""</formula>
    </cfRule>
  </conditionalFormatting>
  <conditionalFormatting sqref="P165:AA165">
    <cfRule type="expression" dxfId="5113" priority="1639">
      <formula>P$1=""</formula>
    </cfRule>
  </conditionalFormatting>
  <conditionalFormatting sqref="P165:AA165">
    <cfRule type="expression" dxfId="5112" priority="1638">
      <formula>P$1=""</formula>
    </cfRule>
  </conditionalFormatting>
  <conditionalFormatting sqref="P165:AA165">
    <cfRule type="expression" dxfId="5111" priority="1637">
      <formula>P$1=""</formula>
    </cfRule>
  </conditionalFormatting>
  <conditionalFormatting sqref="P165:AA165">
    <cfRule type="expression" dxfId="5110" priority="1636">
      <formula>P$1=""</formula>
    </cfRule>
  </conditionalFormatting>
  <conditionalFormatting sqref="P165:AA165">
    <cfRule type="expression" dxfId="5109" priority="1635">
      <formula>P$1=""</formula>
    </cfRule>
  </conditionalFormatting>
  <conditionalFormatting sqref="P165:AA165">
    <cfRule type="expression" dxfId="5108" priority="1634">
      <formula>P$1=""</formula>
    </cfRule>
  </conditionalFormatting>
  <conditionalFormatting sqref="P165:AA165">
    <cfRule type="expression" dxfId="5107" priority="1633">
      <formula>P$1=""</formula>
    </cfRule>
  </conditionalFormatting>
  <conditionalFormatting sqref="P169:AA169 P171:AA171">
    <cfRule type="expression" dxfId="5106" priority="1632">
      <formula>P$1=""</formula>
    </cfRule>
  </conditionalFormatting>
  <conditionalFormatting sqref="P169:AA169 P171:AA171">
    <cfRule type="expression" dxfId="5105" priority="1631">
      <formula>P$1=""</formula>
    </cfRule>
  </conditionalFormatting>
  <conditionalFormatting sqref="P169:AA169 P171:AA171">
    <cfRule type="expression" dxfId="5104" priority="1630">
      <formula>P$1=""</formula>
    </cfRule>
  </conditionalFormatting>
  <conditionalFormatting sqref="P169:AA169 P171:AA171">
    <cfRule type="expression" dxfId="5103" priority="1629">
      <formula>P$1=""</formula>
    </cfRule>
  </conditionalFormatting>
  <conditionalFormatting sqref="P171 P169 P167">
    <cfRule type="expression" dxfId="5102" priority="1628">
      <formula>P$1=""</formula>
    </cfRule>
  </conditionalFormatting>
  <conditionalFormatting sqref="P171 P169 P167">
    <cfRule type="expression" dxfId="5101" priority="1627">
      <formula>P$1=""</formula>
    </cfRule>
  </conditionalFormatting>
  <conditionalFormatting sqref="P171 P169 P167">
    <cfRule type="expression" dxfId="5100" priority="1626">
      <formula>P$1=""</formula>
    </cfRule>
  </conditionalFormatting>
  <conditionalFormatting sqref="P171 P169 P167">
    <cfRule type="expression" dxfId="5099" priority="1625">
      <formula>P$1=""</formula>
    </cfRule>
  </conditionalFormatting>
  <conditionalFormatting sqref="P171 P169 P167">
    <cfRule type="expression" dxfId="5098" priority="1624">
      <formula>P$1=""</formula>
    </cfRule>
  </conditionalFormatting>
  <conditionalFormatting sqref="P171 P169 P167">
    <cfRule type="expression" dxfId="5097" priority="1623">
      <formula>P$1=""</formula>
    </cfRule>
  </conditionalFormatting>
  <conditionalFormatting sqref="P171 P169 P167">
    <cfRule type="expression" dxfId="5096" priority="1622">
      <formula>P$1=""</formula>
    </cfRule>
  </conditionalFormatting>
  <conditionalFormatting sqref="P171 P169 P167">
    <cfRule type="expression" dxfId="5095" priority="1621">
      <formula>P$1=""</formula>
    </cfRule>
  </conditionalFormatting>
  <conditionalFormatting sqref="Q167:AA167">
    <cfRule type="expression" dxfId="5094" priority="1620">
      <formula>Q$1=""</formula>
    </cfRule>
  </conditionalFormatting>
  <conditionalFormatting sqref="Q167:AA167">
    <cfRule type="expression" dxfId="5093" priority="1619">
      <formula>Q$1=""</formula>
    </cfRule>
  </conditionalFormatting>
  <conditionalFormatting sqref="Q167:AA167">
    <cfRule type="expression" dxfId="5092" priority="1618">
      <formula>Q$1=""</formula>
    </cfRule>
  </conditionalFormatting>
  <conditionalFormatting sqref="Q167:AA167">
    <cfRule type="expression" dxfId="5091" priority="1617">
      <formula>Q$1=""</formula>
    </cfRule>
  </conditionalFormatting>
  <conditionalFormatting sqref="Q167:AA167">
    <cfRule type="expression" dxfId="5090" priority="1616">
      <formula>Q$1=""</formula>
    </cfRule>
  </conditionalFormatting>
  <conditionalFormatting sqref="Q167:AA167">
    <cfRule type="expression" dxfId="5089" priority="1615">
      <formula>Q$1=""</formula>
    </cfRule>
  </conditionalFormatting>
  <conditionalFormatting sqref="Q167:AA167">
    <cfRule type="expression" dxfId="5088" priority="1614">
      <formula>Q$1=""</formula>
    </cfRule>
  </conditionalFormatting>
  <conditionalFormatting sqref="Q167:AA167">
    <cfRule type="expression" dxfId="5087" priority="1613">
      <formula>Q$1=""</formula>
    </cfRule>
  </conditionalFormatting>
  <conditionalFormatting sqref="Q169:AA169 Q171:AA171">
    <cfRule type="expression" dxfId="5086" priority="1612">
      <formula>Q$1=""</formula>
    </cfRule>
  </conditionalFormatting>
  <conditionalFormatting sqref="Q169:AA169 Q171:AA171">
    <cfRule type="expression" dxfId="5085" priority="1611">
      <formula>Q$1=""</formula>
    </cfRule>
  </conditionalFormatting>
  <conditionalFormatting sqref="Q169:AA169 Q171:AA171">
    <cfRule type="expression" dxfId="5084" priority="1610">
      <formula>Q$1=""</formula>
    </cfRule>
  </conditionalFormatting>
  <conditionalFormatting sqref="Q169:AA169 Q171:AA171">
    <cfRule type="expression" dxfId="5083" priority="1609">
      <formula>Q$1=""</formula>
    </cfRule>
  </conditionalFormatting>
  <conditionalFormatting sqref="Q169:AA169 Q171:AA171">
    <cfRule type="expression" dxfId="5082" priority="1608">
      <formula>Q$1=""</formula>
    </cfRule>
  </conditionalFormatting>
  <conditionalFormatting sqref="Q169:AA169 Q171:AA171">
    <cfRule type="expression" dxfId="5081" priority="1607">
      <formula>Q$1=""</formula>
    </cfRule>
  </conditionalFormatting>
  <conditionalFormatting sqref="Q169:AA169 Q171:AA171">
    <cfRule type="expression" dxfId="5080" priority="1606">
      <formula>Q$1=""</formula>
    </cfRule>
  </conditionalFormatting>
  <conditionalFormatting sqref="Q169:AA169 Q171:AA171">
    <cfRule type="expression" dxfId="5079" priority="1605">
      <formula>Q$1=""</formula>
    </cfRule>
  </conditionalFormatting>
  <conditionalFormatting sqref="Q169:AA169 Q171:AA171">
    <cfRule type="expression" dxfId="5078" priority="1604">
      <formula>Q$1=""</formula>
    </cfRule>
  </conditionalFormatting>
  <conditionalFormatting sqref="Q169:AA169 Q171:AA171">
    <cfRule type="expression" dxfId="5077" priority="1603">
      <formula>Q$1=""</formula>
    </cfRule>
  </conditionalFormatting>
  <conditionalFormatting sqref="P175:AA175">
    <cfRule type="expression" dxfId="5076" priority="1602">
      <formula>P$1=""</formula>
    </cfRule>
  </conditionalFormatting>
  <conditionalFormatting sqref="P177:AA177">
    <cfRule type="expression" dxfId="5075" priority="1601">
      <formula>P$1=""</formula>
    </cfRule>
  </conditionalFormatting>
  <conditionalFormatting sqref="P179:AA179">
    <cfRule type="expression" dxfId="5074" priority="1600">
      <formula>P$1=""</formula>
    </cfRule>
  </conditionalFormatting>
  <conditionalFormatting sqref="P181:AA181">
    <cfRule type="expression" dxfId="5073" priority="1599">
      <formula>P$1=""</formula>
    </cfRule>
  </conditionalFormatting>
  <conditionalFormatting sqref="P177:AA177 P179:AA179 P181:AA181">
    <cfRule type="expression" dxfId="5072" priority="1598">
      <formula>P$1=""</formula>
    </cfRule>
  </conditionalFormatting>
  <conditionalFormatting sqref="P177:AA177 P179:AA179 P181:AA181">
    <cfRule type="expression" dxfId="5071" priority="1597">
      <formula>P$1=""</formula>
    </cfRule>
  </conditionalFormatting>
  <conditionalFormatting sqref="P177:AA177 P179:AA179 P181:AA181">
    <cfRule type="expression" dxfId="5070" priority="1596">
      <formula>P$1=""</formula>
    </cfRule>
  </conditionalFormatting>
  <conditionalFormatting sqref="P177:AA177 P179:AA179 P181:AA181">
    <cfRule type="expression" dxfId="5069" priority="1595">
      <formula>P$1=""</formula>
    </cfRule>
  </conditionalFormatting>
  <conditionalFormatting sqref="P177:AA177 P179:AA179 P181:AA181">
    <cfRule type="expression" dxfId="5068" priority="1594">
      <formula>P$1=""</formula>
    </cfRule>
  </conditionalFormatting>
  <conditionalFormatting sqref="P179:AA179 P181:AA181">
    <cfRule type="expression" dxfId="5067" priority="1593">
      <formula>P$1=""</formula>
    </cfRule>
  </conditionalFormatting>
  <conditionalFormatting sqref="P177:AA177">
    <cfRule type="expression" dxfId="5066" priority="1592">
      <formula>P$1=""</formula>
    </cfRule>
  </conditionalFormatting>
  <conditionalFormatting sqref="P179:AA179 P181:AA181">
    <cfRule type="expression" dxfId="5065" priority="1591">
      <formula>P$1=""</formula>
    </cfRule>
  </conditionalFormatting>
  <conditionalFormatting sqref="P179:AA179 P181:AA181">
    <cfRule type="expression" dxfId="5064" priority="1590">
      <formula>P$1=""</formula>
    </cfRule>
  </conditionalFormatting>
  <conditionalFormatting sqref="P181:AA181">
    <cfRule type="expression" dxfId="5063" priority="1589">
      <formula>P$1=""</formula>
    </cfRule>
  </conditionalFormatting>
  <conditionalFormatting sqref="P181:AA181">
    <cfRule type="expression" dxfId="5062" priority="1588">
      <formula>P$1=""</formula>
    </cfRule>
  </conditionalFormatting>
  <conditionalFormatting sqref="P181:AA181">
    <cfRule type="expression" dxfId="5061" priority="1587">
      <formula>P$1=""</formula>
    </cfRule>
  </conditionalFormatting>
  <conditionalFormatting sqref="P181:AA181">
    <cfRule type="expression" dxfId="5060" priority="1586">
      <formula>P$1=""</formula>
    </cfRule>
  </conditionalFormatting>
  <conditionalFormatting sqref="P175:AA175">
    <cfRule type="expression" dxfId="5059" priority="1585">
      <formula>P$1=""</formula>
    </cfRule>
  </conditionalFormatting>
  <conditionalFormatting sqref="P175:AA175">
    <cfRule type="expression" dxfId="5058" priority="1584">
      <formula>P$1=""</formula>
    </cfRule>
  </conditionalFormatting>
  <conditionalFormatting sqref="P175:AA175">
    <cfRule type="expression" dxfId="5057" priority="1583">
      <formula>P$1=""</formula>
    </cfRule>
  </conditionalFormatting>
  <conditionalFormatting sqref="P175:AA175">
    <cfRule type="expression" dxfId="5056" priority="1582">
      <formula>P$1=""</formula>
    </cfRule>
  </conditionalFormatting>
  <conditionalFormatting sqref="P175:AA175">
    <cfRule type="expression" dxfId="5055" priority="1581">
      <formula>P$1=""</formula>
    </cfRule>
  </conditionalFormatting>
  <conditionalFormatting sqref="P175:AA175">
    <cfRule type="expression" dxfId="5054" priority="1580">
      <formula>P$1=""</formula>
    </cfRule>
  </conditionalFormatting>
  <conditionalFormatting sqref="P175:AA175">
    <cfRule type="expression" dxfId="5053" priority="1579">
      <formula>P$1=""</formula>
    </cfRule>
  </conditionalFormatting>
  <conditionalFormatting sqref="P179:AA179 P181:AA181">
    <cfRule type="expression" dxfId="5052" priority="1578">
      <formula>P$1=""</formula>
    </cfRule>
  </conditionalFormatting>
  <conditionalFormatting sqref="P179:AA179 P181:AA181">
    <cfRule type="expression" dxfId="5051" priority="1577">
      <formula>P$1=""</formula>
    </cfRule>
  </conditionalFormatting>
  <conditionalFormatting sqref="P179:AA179 P181:AA181">
    <cfRule type="expression" dxfId="5050" priority="1576">
      <formula>P$1=""</formula>
    </cfRule>
  </conditionalFormatting>
  <conditionalFormatting sqref="P179:AA179 P181:AA181">
    <cfRule type="expression" dxfId="5049" priority="1575">
      <formula>P$1=""</formula>
    </cfRule>
  </conditionalFormatting>
  <conditionalFormatting sqref="P177:AA177 P179:AA179 P181:AA181">
    <cfRule type="expression" dxfId="5048" priority="1574">
      <formula>P$1=""</formula>
    </cfRule>
  </conditionalFormatting>
  <conditionalFormatting sqref="P177:AA177 P179:AA179 P181:AA181">
    <cfRule type="expression" dxfId="5047" priority="1573">
      <formula>P$1=""</formula>
    </cfRule>
  </conditionalFormatting>
  <conditionalFormatting sqref="P177:AA177 P179:AA179 P181:AA181">
    <cfRule type="expression" dxfId="5046" priority="1572">
      <formula>P$1=""</formula>
    </cfRule>
  </conditionalFormatting>
  <conditionalFormatting sqref="P177:AA177 P179:AA179 P181:AA181">
    <cfRule type="expression" dxfId="5045" priority="1571">
      <formula>P$1=""</formula>
    </cfRule>
  </conditionalFormatting>
  <conditionalFormatting sqref="P177:AA177 P179:AA179 P181:AA181">
    <cfRule type="expression" dxfId="5044" priority="1570">
      <formula>P$1=""</formula>
    </cfRule>
  </conditionalFormatting>
  <conditionalFormatting sqref="P177:AA177 P179:AA179 P181:AA181">
    <cfRule type="expression" dxfId="5043" priority="1569">
      <formula>P$1=""</formula>
    </cfRule>
  </conditionalFormatting>
  <conditionalFormatting sqref="P177:AA177 P179:AA179 P181:AA181">
    <cfRule type="expression" dxfId="5042" priority="1568">
      <formula>P$1=""</formula>
    </cfRule>
  </conditionalFormatting>
  <conditionalFormatting sqref="P177:AA177 P179:AA179 P181:AA181">
    <cfRule type="expression" dxfId="5041" priority="1567">
      <formula>P$1=""</formula>
    </cfRule>
  </conditionalFormatting>
  <conditionalFormatting sqref="Q177:AA177">
    <cfRule type="expression" dxfId="5040" priority="1566">
      <formula>Q$1=""</formula>
    </cfRule>
  </conditionalFormatting>
  <conditionalFormatting sqref="Q177:AA177">
    <cfRule type="expression" dxfId="5039" priority="1565">
      <formula>Q$1=""</formula>
    </cfRule>
  </conditionalFormatting>
  <conditionalFormatting sqref="Q177:AA177">
    <cfRule type="expression" dxfId="5038" priority="1564">
      <formula>Q$1=""</formula>
    </cfRule>
  </conditionalFormatting>
  <conditionalFormatting sqref="Q177:AA177">
    <cfRule type="expression" dxfId="5037" priority="1563">
      <formula>Q$1=""</formula>
    </cfRule>
  </conditionalFormatting>
  <conditionalFormatting sqref="Q177:AA177">
    <cfRule type="expression" dxfId="5036" priority="1562">
      <formula>Q$1=""</formula>
    </cfRule>
  </conditionalFormatting>
  <conditionalFormatting sqref="Q177:AA177">
    <cfRule type="expression" dxfId="5035" priority="1561">
      <formula>Q$1=""</formula>
    </cfRule>
  </conditionalFormatting>
  <conditionalFormatting sqref="Q177:AA177">
    <cfRule type="expression" dxfId="5034" priority="1560">
      <formula>Q$1=""</formula>
    </cfRule>
  </conditionalFormatting>
  <conditionalFormatting sqref="Q177:AA177">
    <cfRule type="expression" dxfId="5033" priority="1559">
      <formula>Q$1=""</formula>
    </cfRule>
  </conditionalFormatting>
  <conditionalFormatting sqref="Q179:AA179 Q181:AA181">
    <cfRule type="expression" dxfId="5032" priority="1558">
      <formula>Q$1=""</formula>
    </cfRule>
  </conditionalFormatting>
  <conditionalFormatting sqref="Q179:AA179 Q181:AA181">
    <cfRule type="expression" dxfId="5031" priority="1557">
      <formula>Q$1=""</formula>
    </cfRule>
  </conditionalFormatting>
  <conditionalFormatting sqref="Q179:AA179 Q181:AA181">
    <cfRule type="expression" dxfId="5030" priority="1556">
      <formula>Q$1=""</formula>
    </cfRule>
  </conditionalFormatting>
  <conditionalFormatting sqref="Q179:AA179 Q181:AA181">
    <cfRule type="expression" dxfId="5029" priority="1555">
      <formula>Q$1=""</formula>
    </cfRule>
  </conditionalFormatting>
  <conditionalFormatting sqref="Q179:AA179 Q181:AA181">
    <cfRule type="expression" dxfId="5028" priority="1554">
      <formula>Q$1=""</formula>
    </cfRule>
  </conditionalFormatting>
  <conditionalFormatting sqref="Q179:AA179 Q181:AA181">
    <cfRule type="expression" dxfId="5027" priority="1553">
      <formula>Q$1=""</formula>
    </cfRule>
  </conditionalFormatting>
  <conditionalFormatting sqref="Q179:AA179 Q181:AA181">
    <cfRule type="expression" dxfId="5026" priority="1552">
      <formula>Q$1=""</formula>
    </cfRule>
  </conditionalFormatting>
  <conditionalFormatting sqref="Q179:AA179 Q181:AA181">
    <cfRule type="expression" dxfId="5025" priority="1551">
      <formula>Q$1=""</formula>
    </cfRule>
  </conditionalFormatting>
  <conditionalFormatting sqref="Q179:AA179 Q181:AA181">
    <cfRule type="expression" dxfId="5024" priority="1550">
      <formula>Q$1=""</formula>
    </cfRule>
  </conditionalFormatting>
  <conditionalFormatting sqref="Q179:AA179 Q181:AA181">
    <cfRule type="expression" dxfId="5023" priority="1549">
      <formula>Q$1=""</formula>
    </cfRule>
  </conditionalFormatting>
  <conditionalFormatting sqref="P175:AA175 P179:AA179 P181:AA181">
    <cfRule type="expression" dxfId="5022" priority="1548">
      <formula>P$1=""</formula>
    </cfRule>
  </conditionalFormatting>
  <conditionalFormatting sqref="P175:AA175">
    <cfRule type="expression" dxfId="5021" priority="1547">
      <formula>P$1=""</formula>
    </cfRule>
  </conditionalFormatting>
  <conditionalFormatting sqref="P175:AA175">
    <cfRule type="expression" dxfId="5020" priority="1546">
      <formula>P$1=""</formula>
    </cfRule>
  </conditionalFormatting>
  <conditionalFormatting sqref="P175:AA175">
    <cfRule type="expression" dxfId="5019" priority="1545">
      <formula>P$1=""</formula>
    </cfRule>
  </conditionalFormatting>
  <conditionalFormatting sqref="P175:AA175">
    <cfRule type="expression" dxfId="5018" priority="1544">
      <formula>P$1=""</formula>
    </cfRule>
  </conditionalFormatting>
  <conditionalFormatting sqref="P175:AA175">
    <cfRule type="expression" dxfId="5017" priority="1543">
      <formula>P$1=""</formula>
    </cfRule>
  </conditionalFormatting>
  <conditionalFormatting sqref="P175:AA175 P179:AA179 P181:AA181">
    <cfRule type="expression" dxfId="5016" priority="1542">
      <formula>P$1=""</formula>
    </cfRule>
  </conditionalFormatting>
  <conditionalFormatting sqref="P175:AA175">
    <cfRule type="expression" dxfId="5015" priority="1541">
      <formula>P$1=""</formula>
    </cfRule>
  </conditionalFormatting>
  <conditionalFormatting sqref="P175:AA175">
    <cfRule type="expression" dxfId="5014" priority="1540">
      <formula>P$1=""</formula>
    </cfRule>
  </conditionalFormatting>
  <conditionalFormatting sqref="P175:AA175">
    <cfRule type="expression" dxfId="5013" priority="1539">
      <formula>P$1=""</formula>
    </cfRule>
  </conditionalFormatting>
  <conditionalFormatting sqref="P175:AA175">
    <cfRule type="expression" dxfId="5012" priority="1538">
      <formula>P$1=""</formula>
    </cfRule>
  </conditionalFormatting>
  <conditionalFormatting sqref="P175:AA175">
    <cfRule type="expression" dxfId="5011" priority="1537">
      <formula>P$1=""</formula>
    </cfRule>
  </conditionalFormatting>
  <conditionalFormatting sqref="P175:AA175">
    <cfRule type="expression" dxfId="5010" priority="1536">
      <formula>P$1=""</formula>
    </cfRule>
  </conditionalFormatting>
  <conditionalFormatting sqref="P175:AA175">
    <cfRule type="expression" dxfId="5009" priority="1535">
      <formula>P$1=""</formula>
    </cfRule>
  </conditionalFormatting>
  <conditionalFormatting sqref="P175:AA175">
    <cfRule type="expression" dxfId="5008" priority="1534">
      <formula>P$1=""</formula>
    </cfRule>
  </conditionalFormatting>
  <conditionalFormatting sqref="P271:AA271">
    <cfRule type="expression" dxfId="5007" priority="1533">
      <formula>P$1=""</formula>
    </cfRule>
  </conditionalFormatting>
  <conditionalFormatting sqref="P273:AA273">
    <cfRule type="expression" dxfId="5006" priority="1532">
      <formula>P$1=""</formula>
    </cfRule>
  </conditionalFormatting>
  <conditionalFormatting sqref="P275:AA275">
    <cfRule type="expression" dxfId="5005" priority="1531">
      <formula>P$1=""</formula>
    </cfRule>
  </conditionalFormatting>
  <conditionalFormatting sqref="P277:AA277">
    <cfRule type="expression" dxfId="5004" priority="1530">
      <formula>P$1=""</formula>
    </cfRule>
  </conditionalFormatting>
  <conditionalFormatting sqref="P273:AA273 P275:AA275 P277:AA277">
    <cfRule type="expression" dxfId="5003" priority="1529">
      <formula>P$1=""</formula>
    </cfRule>
  </conditionalFormatting>
  <conditionalFormatting sqref="P273:AA273 P275:AA275 P277:AA277">
    <cfRule type="expression" dxfId="5002" priority="1528">
      <formula>P$1=""</formula>
    </cfRule>
  </conditionalFormatting>
  <conditionalFormatting sqref="P273:AA273 P275:AA275 P277:AA277">
    <cfRule type="expression" dxfId="5001" priority="1527">
      <formula>P$1=""</formula>
    </cfRule>
  </conditionalFormatting>
  <conditionalFormatting sqref="P273:AA273 P275:AA275 P277:AA277">
    <cfRule type="expression" dxfId="5000" priority="1526">
      <formula>P$1=""</formula>
    </cfRule>
  </conditionalFormatting>
  <conditionalFormatting sqref="P273:AA273 P275:AA275 P277:AA277">
    <cfRule type="expression" dxfId="4999" priority="1525">
      <formula>P$1=""</formula>
    </cfRule>
  </conditionalFormatting>
  <conditionalFormatting sqref="P275:AA275 P277:AA277">
    <cfRule type="expression" dxfId="4998" priority="1524">
      <formula>P$1=""</formula>
    </cfRule>
  </conditionalFormatting>
  <conditionalFormatting sqref="P273:AA273">
    <cfRule type="expression" dxfId="4997" priority="1523">
      <formula>P$1=""</formula>
    </cfRule>
  </conditionalFormatting>
  <conditionalFormatting sqref="P275:AA275 P277:AA277">
    <cfRule type="expression" dxfId="4996" priority="1522">
      <formula>P$1=""</formula>
    </cfRule>
  </conditionalFormatting>
  <conditionalFormatting sqref="P275:AA275 P277:AA277">
    <cfRule type="expression" dxfId="4995" priority="1521">
      <formula>P$1=""</formula>
    </cfRule>
  </conditionalFormatting>
  <conditionalFormatting sqref="P277:AA277">
    <cfRule type="expression" dxfId="4994" priority="1520">
      <formula>P$1=""</formula>
    </cfRule>
  </conditionalFormatting>
  <conditionalFormatting sqref="P277:AA277">
    <cfRule type="expression" dxfId="4993" priority="1519">
      <formula>P$1=""</formula>
    </cfRule>
  </conditionalFormatting>
  <conditionalFormatting sqref="P277:AA277">
    <cfRule type="expression" dxfId="4992" priority="1518">
      <formula>P$1=""</formula>
    </cfRule>
  </conditionalFormatting>
  <conditionalFormatting sqref="P277:AA277">
    <cfRule type="expression" dxfId="4991" priority="1517">
      <formula>P$1=""</formula>
    </cfRule>
  </conditionalFormatting>
  <conditionalFormatting sqref="P271:AA271">
    <cfRule type="expression" dxfId="4990" priority="1516">
      <formula>P$1=""</formula>
    </cfRule>
  </conditionalFormatting>
  <conditionalFormatting sqref="P271:AA271">
    <cfRule type="expression" dxfId="4989" priority="1515">
      <formula>P$1=""</formula>
    </cfRule>
  </conditionalFormatting>
  <conditionalFormatting sqref="P271:AA271">
    <cfRule type="expression" dxfId="4988" priority="1514">
      <formula>P$1=""</formula>
    </cfRule>
  </conditionalFormatting>
  <conditionalFormatting sqref="P271:AA271">
    <cfRule type="expression" dxfId="4987" priority="1513">
      <formula>P$1=""</formula>
    </cfRule>
  </conditionalFormatting>
  <conditionalFormatting sqref="P271:AA271">
    <cfRule type="expression" dxfId="4986" priority="1512">
      <formula>P$1=""</formula>
    </cfRule>
  </conditionalFormatting>
  <conditionalFormatting sqref="P271:AA271">
    <cfRule type="expression" dxfId="4985" priority="1511">
      <formula>P$1=""</formula>
    </cfRule>
  </conditionalFormatting>
  <conditionalFormatting sqref="P271:AA271">
    <cfRule type="expression" dxfId="4984" priority="1510">
      <formula>P$1=""</formula>
    </cfRule>
  </conditionalFormatting>
  <conditionalFormatting sqref="P277:AA277 P275:AA275">
    <cfRule type="expression" dxfId="4983" priority="1509">
      <formula>P$1=""</formula>
    </cfRule>
  </conditionalFormatting>
  <conditionalFormatting sqref="P277:AA277 P275:AA275">
    <cfRule type="expression" dxfId="4982" priority="1508">
      <formula>P$1=""</formula>
    </cfRule>
  </conditionalFormatting>
  <conditionalFormatting sqref="P277:AA277 P275:AA275">
    <cfRule type="expression" dxfId="4981" priority="1507">
      <formula>P$1=""</formula>
    </cfRule>
  </conditionalFormatting>
  <conditionalFormatting sqref="P277:AA277 P275:AA275">
    <cfRule type="expression" dxfId="4980" priority="1506">
      <formula>P$1=""</formula>
    </cfRule>
  </conditionalFormatting>
  <conditionalFormatting sqref="P281:AA281">
    <cfRule type="expression" dxfId="4979" priority="1505">
      <formula>P$1=""</formula>
    </cfRule>
  </conditionalFormatting>
  <conditionalFormatting sqref="P283:AA283">
    <cfRule type="expression" dxfId="4978" priority="1504">
      <formula>P$1=""</formula>
    </cfRule>
  </conditionalFormatting>
  <conditionalFormatting sqref="P285:AA285">
    <cfRule type="expression" dxfId="4977" priority="1503">
      <formula>P$1=""</formula>
    </cfRule>
  </conditionalFormatting>
  <conditionalFormatting sqref="P287:AA287">
    <cfRule type="expression" dxfId="4976" priority="1502">
      <formula>P$1=""</formula>
    </cfRule>
  </conditionalFormatting>
  <conditionalFormatting sqref="P283:AA283 P285:AA285 P287:AA287">
    <cfRule type="expression" dxfId="4975" priority="1501">
      <formula>P$1=""</formula>
    </cfRule>
  </conditionalFormatting>
  <conditionalFormatting sqref="P283:AA283 P285:AA285 P287:AA287">
    <cfRule type="expression" dxfId="4974" priority="1500">
      <formula>P$1=""</formula>
    </cfRule>
  </conditionalFormatting>
  <conditionalFormatting sqref="P283:AA283 P285:AA285 P287:AA287">
    <cfRule type="expression" dxfId="4973" priority="1499">
      <formula>P$1=""</formula>
    </cfRule>
  </conditionalFormatting>
  <conditionalFormatting sqref="P283:AA283 P285:AA285 P287:AA287">
    <cfRule type="expression" dxfId="4972" priority="1498">
      <formula>P$1=""</formula>
    </cfRule>
  </conditionalFormatting>
  <conditionalFormatting sqref="P283:AA283 P285:AA285 P287:AA287">
    <cfRule type="expression" dxfId="4971" priority="1497">
      <formula>P$1=""</formula>
    </cfRule>
  </conditionalFormatting>
  <conditionalFormatting sqref="P285:AA285 P287:AA287">
    <cfRule type="expression" dxfId="4970" priority="1496">
      <formula>P$1=""</formula>
    </cfRule>
  </conditionalFormatting>
  <conditionalFormatting sqref="P283:AA283">
    <cfRule type="expression" dxfId="4969" priority="1495">
      <formula>P$1=""</formula>
    </cfRule>
  </conditionalFormatting>
  <conditionalFormatting sqref="P285:AA285 P287:AA287">
    <cfRule type="expression" dxfId="4968" priority="1494">
      <formula>P$1=""</formula>
    </cfRule>
  </conditionalFormatting>
  <conditionalFormatting sqref="P285:AA285 P287:AA287">
    <cfRule type="expression" dxfId="4967" priority="1493">
      <formula>P$1=""</formula>
    </cfRule>
  </conditionalFormatting>
  <conditionalFormatting sqref="P287:AA287">
    <cfRule type="expression" dxfId="4966" priority="1492">
      <formula>P$1=""</formula>
    </cfRule>
  </conditionalFormatting>
  <conditionalFormatting sqref="P287:AA287">
    <cfRule type="expression" dxfId="4965" priority="1491">
      <formula>P$1=""</formula>
    </cfRule>
  </conditionalFormatting>
  <conditionalFormatting sqref="P287:AA287">
    <cfRule type="expression" dxfId="4964" priority="1490">
      <formula>P$1=""</formula>
    </cfRule>
  </conditionalFormatting>
  <conditionalFormatting sqref="P287:AA287">
    <cfRule type="expression" dxfId="4963" priority="1489">
      <formula>P$1=""</formula>
    </cfRule>
  </conditionalFormatting>
  <conditionalFormatting sqref="P281:AA281">
    <cfRule type="expression" dxfId="4962" priority="1488">
      <formula>P$1=""</formula>
    </cfRule>
  </conditionalFormatting>
  <conditionalFormatting sqref="P281:AA281">
    <cfRule type="expression" dxfId="4961" priority="1487">
      <formula>P$1=""</formula>
    </cfRule>
  </conditionalFormatting>
  <conditionalFormatting sqref="P281:AA281">
    <cfRule type="expression" dxfId="4960" priority="1486">
      <formula>P$1=""</formula>
    </cfRule>
  </conditionalFormatting>
  <conditionalFormatting sqref="P281:AA281">
    <cfRule type="expression" dxfId="4959" priority="1485">
      <formula>P$1=""</formula>
    </cfRule>
  </conditionalFormatting>
  <conditionalFormatting sqref="P281:AA281">
    <cfRule type="expression" dxfId="4958" priority="1484">
      <formula>P$1=""</formula>
    </cfRule>
  </conditionalFormatting>
  <conditionalFormatting sqref="P281:AA281">
    <cfRule type="expression" dxfId="4957" priority="1483">
      <formula>P$1=""</formula>
    </cfRule>
  </conditionalFormatting>
  <conditionalFormatting sqref="P281:AA281">
    <cfRule type="expression" dxfId="4956" priority="1482">
      <formula>P$1=""</formula>
    </cfRule>
  </conditionalFormatting>
  <conditionalFormatting sqref="P285:AA285 P287:AA287">
    <cfRule type="expression" dxfId="4955" priority="1481">
      <formula>P$1=""</formula>
    </cfRule>
  </conditionalFormatting>
  <conditionalFormatting sqref="P285:AA285 P287:AA287">
    <cfRule type="expression" dxfId="4954" priority="1480">
      <formula>P$1=""</formula>
    </cfRule>
  </conditionalFormatting>
  <conditionalFormatting sqref="P285:AA285 P287:AA287">
    <cfRule type="expression" dxfId="4953" priority="1479">
      <formula>P$1=""</formula>
    </cfRule>
  </conditionalFormatting>
  <conditionalFormatting sqref="P285:AA285 P287:AA287">
    <cfRule type="expression" dxfId="4952" priority="1478">
      <formula>P$1=""</formula>
    </cfRule>
  </conditionalFormatting>
  <conditionalFormatting sqref="P285 P287 P283:AA283">
    <cfRule type="expression" dxfId="4951" priority="1477">
      <formula>P$1=""</formula>
    </cfRule>
  </conditionalFormatting>
  <conditionalFormatting sqref="P285 P287 P283:AA283">
    <cfRule type="expression" dxfId="4950" priority="1476">
      <formula>P$1=""</formula>
    </cfRule>
  </conditionalFormatting>
  <conditionalFormatting sqref="P285 P287 P283:AA283">
    <cfRule type="expression" dxfId="4949" priority="1475">
      <formula>P$1=""</formula>
    </cfRule>
  </conditionalFormatting>
  <conditionalFormatting sqref="P285 P287 P283:AA283">
    <cfRule type="expression" dxfId="4948" priority="1474">
      <formula>P$1=""</formula>
    </cfRule>
  </conditionalFormatting>
  <conditionalFormatting sqref="P285 P287 P283:AA283">
    <cfRule type="expression" dxfId="4947" priority="1473">
      <formula>P$1=""</formula>
    </cfRule>
  </conditionalFormatting>
  <conditionalFormatting sqref="P285 P287 P283:AA283">
    <cfRule type="expression" dxfId="4946" priority="1472">
      <formula>P$1=""</formula>
    </cfRule>
  </conditionalFormatting>
  <conditionalFormatting sqref="P285 P287 P283:AA283">
    <cfRule type="expression" dxfId="4945" priority="1471">
      <formula>P$1=""</formula>
    </cfRule>
  </conditionalFormatting>
  <conditionalFormatting sqref="P285 P287 P283:AA283">
    <cfRule type="expression" dxfId="4944" priority="1470">
      <formula>P$1=""</formula>
    </cfRule>
  </conditionalFormatting>
  <conditionalFormatting sqref="Q283:AA283">
    <cfRule type="expression" dxfId="4943" priority="1469">
      <formula>Q$1=""</formula>
    </cfRule>
  </conditionalFormatting>
  <conditionalFormatting sqref="Q283:AA283">
    <cfRule type="expression" dxfId="4942" priority="1468">
      <formula>Q$1=""</formula>
    </cfRule>
  </conditionalFormatting>
  <conditionalFormatting sqref="Q283:AA283">
    <cfRule type="expression" dxfId="4941" priority="1467">
      <formula>Q$1=""</formula>
    </cfRule>
  </conditionalFormatting>
  <conditionalFormatting sqref="Q283:AA283">
    <cfRule type="expression" dxfId="4940" priority="1466">
      <formula>Q$1=""</formula>
    </cfRule>
  </conditionalFormatting>
  <conditionalFormatting sqref="Q283:AA283">
    <cfRule type="expression" dxfId="4939" priority="1465">
      <formula>Q$1=""</formula>
    </cfRule>
  </conditionalFormatting>
  <conditionalFormatting sqref="Q283:AA283">
    <cfRule type="expression" dxfId="4938" priority="1464">
      <formula>Q$1=""</formula>
    </cfRule>
  </conditionalFormatting>
  <conditionalFormatting sqref="Q283:AA283">
    <cfRule type="expression" dxfId="4937" priority="1463">
      <formula>Q$1=""</formula>
    </cfRule>
  </conditionalFormatting>
  <conditionalFormatting sqref="Q283:AA283">
    <cfRule type="expression" dxfId="4936" priority="1462">
      <formula>Q$1=""</formula>
    </cfRule>
  </conditionalFormatting>
  <conditionalFormatting sqref="Q285:AA285 Q287:AA287">
    <cfRule type="expression" dxfId="4935" priority="1461">
      <formula>Q$1=""</formula>
    </cfRule>
  </conditionalFormatting>
  <conditionalFormatting sqref="Q285:AA285 Q287:AA287">
    <cfRule type="expression" dxfId="4934" priority="1460">
      <formula>Q$1=""</formula>
    </cfRule>
  </conditionalFormatting>
  <conditionalFormatting sqref="Q285:AA285 Q287:AA287">
    <cfRule type="expression" dxfId="4933" priority="1459">
      <formula>Q$1=""</formula>
    </cfRule>
  </conditionalFormatting>
  <conditionalFormatting sqref="Q285:AA285 Q287:AA287">
    <cfRule type="expression" dxfId="4932" priority="1458">
      <formula>Q$1=""</formula>
    </cfRule>
  </conditionalFormatting>
  <conditionalFormatting sqref="Q285:AA285 Q287:AA287">
    <cfRule type="expression" dxfId="4931" priority="1457">
      <formula>Q$1=""</formula>
    </cfRule>
  </conditionalFormatting>
  <conditionalFormatting sqref="Q285:AA285 Q287:AA287">
    <cfRule type="expression" dxfId="4930" priority="1456">
      <formula>Q$1=""</formula>
    </cfRule>
  </conditionalFormatting>
  <conditionalFormatting sqref="Q285:AA285 Q287:AA287">
    <cfRule type="expression" dxfId="4929" priority="1455">
      <formula>Q$1=""</formula>
    </cfRule>
  </conditionalFormatting>
  <conditionalFormatting sqref="Q285:AA285 Q287:AA287">
    <cfRule type="expression" dxfId="4928" priority="1454">
      <formula>Q$1=""</formula>
    </cfRule>
  </conditionalFormatting>
  <conditionalFormatting sqref="Q285:AA285 Q287:AA287">
    <cfRule type="expression" dxfId="4927" priority="1453">
      <formula>Q$1=""</formula>
    </cfRule>
  </conditionalFormatting>
  <conditionalFormatting sqref="Q285:AA285 Q287:AA287">
    <cfRule type="expression" dxfId="4926" priority="1452">
      <formula>Q$1=""</formula>
    </cfRule>
  </conditionalFormatting>
  <conditionalFormatting sqref="P291:AA291">
    <cfRule type="expression" dxfId="4925" priority="1451">
      <formula>P$1=""</formula>
    </cfRule>
  </conditionalFormatting>
  <conditionalFormatting sqref="P293:AA293">
    <cfRule type="expression" dxfId="4924" priority="1450">
      <formula>P$1=""</formula>
    </cfRule>
  </conditionalFormatting>
  <conditionalFormatting sqref="P295:AA295">
    <cfRule type="expression" dxfId="4923" priority="1449">
      <formula>P$1=""</formula>
    </cfRule>
  </conditionalFormatting>
  <conditionalFormatting sqref="P297:AA297">
    <cfRule type="expression" dxfId="4922" priority="1448">
      <formula>P$1=""</formula>
    </cfRule>
  </conditionalFormatting>
  <conditionalFormatting sqref="P293:AA293 P295:AA295 P297:AA297">
    <cfRule type="expression" dxfId="4921" priority="1447">
      <formula>P$1=""</formula>
    </cfRule>
  </conditionalFormatting>
  <conditionalFormatting sqref="P293:AA293 P295:AA295 P297:AA297">
    <cfRule type="expression" dxfId="4920" priority="1446">
      <formula>P$1=""</formula>
    </cfRule>
  </conditionalFormatting>
  <conditionalFormatting sqref="P293:AA293 P295:AA295 P297:AA297">
    <cfRule type="expression" dxfId="4919" priority="1445">
      <formula>P$1=""</formula>
    </cfRule>
  </conditionalFormatting>
  <conditionalFormatting sqref="P293:AA293 P295:AA295 P297:AA297">
    <cfRule type="expression" dxfId="4918" priority="1444">
      <formula>P$1=""</formula>
    </cfRule>
  </conditionalFormatting>
  <conditionalFormatting sqref="P293:AA293 P295:AA295 P297:AA297">
    <cfRule type="expression" dxfId="4917" priority="1443">
      <formula>P$1=""</formula>
    </cfRule>
  </conditionalFormatting>
  <conditionalFormatting sqref="P295:AA295 P297:AA297">
    <cfRule type="expression" dxfId="4916" priority="1442">
      <formula>P$1=""</formula>
    </cfRule>
  </conditionalFormatting>
  <conditionalFormatting sqref="P293:AA293">
    <cfRule type="expression" dxfId="4915" priority="1441">
      <formula>P$1=""</formula>
    </cfRule>
  </conditionalFormatting>
  <conditionalFormatting sqref="P295:AA295 P297:AA297">
    <cfRule type="expression" dxfId="4914" priority="1440">
      <formula>P$1=""</formula>
    </cfRule>
  </conditionalFormatting>
  <conditionalFormatting sqref="P295:AA295 P297:AA297">
    <cfRule type="expression" dxfId="4913" priority="1439">
      <formula>P$1=""</formula>
    </cfRule>
  </conditionalFormatting>
  <conditionalFormatting sqref="P297:AA297">
    <cfRule type="expression" dxfId="4912" priority="1438">
      <formula>P$1=""</formula>
    </cfRule>
  </conditionalFormatting>
  <conditionalFormatting sqref="P297:AA297">
    <cfRule type="expression" dxfId="4911" priority="1437">
      <formula>P$1=""</formula>
    </cfRule>
  </conditionalFormatting>
  <conditionalFormatting sqref="P297:AA297">
    <cfRule type="expression" dxfId="4910" priority="1436">
      <formula>P$1=""</formula>
    </cfRule>
  </conditionalFormatting>
  <conditionalFormatting sqref="P297:AA297">
    <cfRule type="expression" dxfId="4909" priority="1435">
      <formula>P$1=""</formula>
    </cfRule>
  </conditionalFormatting>
  <conditionalFormatting sqref="P291:AA291">
    <cfRule type="expression" dxfId="4908" priority="1434">
      <formula>P$1=""</formula>
    </cfRule>
  </conditionalFormatting>
  <conditionalFormatting sqref="P291:AA291">
    <cfRule type="expression" dxfId="4907" priority="1433">
      <formula>P$1=""</formula>
    </cfRule>
  </conditionalFormatting>
  <conditionalFormatting sqref="P291:AA291">
    <cfRule type="expression" dxfId="4906" priority="1432">
      <formula>P$1=""</formula>
    </cfRule>
  </conditionalFormatting>
  <conditionalFormatting sqref="P291:AA291">
    <cfRule type="expression" dxfId="4905" priority="1431">
      <formula>P$1=""</formula>
    </cfRule>
  </conditionalFormatting>
  <conditionalFormatting sqref="P291:AA291">
    <cfRule type="expression" dxfId="4904" priority="1430">
      <formula>P$1=""</formula>
    </cfRule>
  </conditionalFormatting>
  <conditionalFormatting sqref="P291:AA291">
    <cfRule type="expression" dxfId="4903" priority="1429">
      <formula>P$1=""</formula>
    </cfRule>
  </conditionalFormatting>
  <conditionalFormatting sqref="P291:AA291">
    <cfRule type="expression" dxfId="4902" priority="1428">
      <formula>P$1=""</formula>
    </cfRule>
  </conditionalFormatting>
  <conditionalFormatting sqref="P295:AA295 P297:AA297">
    <cfRule type="expression" dxfId="4901" priority="1427">
      <formula>P$1=""</formula>
    </cfRule>
  </conditionalFormatting>
  <conditionalFormatting sqref="P295:AA295 P297:AA297">
    <cfRule type="expression" dxfId="4900" priority="1426">
      <formula>P$1=""</formula>
    </cfRule>
  </conditionalFormatting>
  <conditionalFormatting sqref="P295:AA295 P297:AA297">
    <cfRule type="expression" dxfId="4899" priority="1425">
      <formula>P$1=""</formula>
    </cfRule>
  </conditionalFormatting>
  <conditionalFormatting sqref="P295:AA295 P297:AA297">
    <cfRule type="expression" dxfId="4898" priority="1424">
      <formula>P$1=""</formula>
    </cfRule>
  </conditionalFormatting>
  <conditionalFormatting sqref="P293:AA293 P295:AA295 P297:AA297">
    <cfRule type="expression" dxfId="4897" priority="1423">
      <formula>P$1=""</formula>
    </cfRule>
  </conditionalFormatting>
  <conditionalFormatting sqref="P293:AA293 P295:AA295 P297:AA297">
    <cfRule type="expression" dxfId="4896" priority="1422">
      <formula>P$1=""</formula>
    </cfRule>
  </conditionalFormatting>
  <conditionalFormatting sqref="P293:AA293 P295:AA295 P297:AA297">
    <cfRule type="expression" dxfId="4895" priority="1421">
      <formula>P$1=""</formula>
    </cfRule>
  </conditionalFormatting>
  <conditionalFormatting sqref="P293:AA293 P295:AA295 P297:AA297">
    <cfRule type="expression" dxfId="4894" priority="1420">
      <formula>P$1=""</formula>
    </cfRule>
  </conditionalFormatting>
  <conditionalFormatting sqref="P293:AA293 P295:AA295 P297:AA297">
    <cfRule type="expression" dxfId="4893" priority="1419">
      <formula>P$1=""</formula>
    </cfRule>
  </conditionalFormatting>
  <conditionalFormatting sqref="P293:AA293 P295:AA295 P297:AA297">
    <cfRule type="expression" dxfId="4892" priority="1418">
      <formula>P$1=""</formula>
    </cfRule>
  </conditionalFormatting>
  <conditionalFormatting sqref="P293:AA293 P295:AA295 P297:AA297">
    <cfRule type="expression" dxfId="4891" priority="1417">
      <formula>P$1=""</formula>
    </cfRule>
  </conditionalFormatting>
  <conditionalFormatting sqref="P293:AA293 P295:AA295 P297:AA297">
    <cfRule type="expression" dxfId="4890" priority="1416">
      <formula>P$1=""</formula>
    </cfRule>
  </conditionalFormatting>
  <conditionalFormatting sqref="Q293:AA293">
    <cfRule type="expression" dxfId="4889" priority="1415">
      <formula>Q$1=""</formula>
    </cfRule>
  </conditionalFormatting>
  <conditionalFormatting sqref="Q293:AA293">
    <cfRule type="expression" dxfId="4888" priority="1414">
      <formula>Q$1=""</formula>
    </cfRule>
  </conditionalFormatting>
  <conditionalFormatting sqref="Q293:AA293">
    <cfRule type="expression" dxfId="4887" priority="1413">
      <formula>Q$1=""</formula>
    </cfRule>
  </conditionalFormatting>
  <conditionalFormatting sqref="Q293:AA293">
    <cfRule type="expression" dxfId="4886" priority="1412">
      <formula>Q$1=""</formula>
    </cfRule>
  </conditionalFormatting>
  <conditionalFormatting sqref="Q293:AA293">
    <cfRule type="expression" dxfId="4885" priority="1411">
      <formula>Q$1=""</formula>
    </cfRule>
  </conditionalFormatting>
  <conditionalFormatting sqref="Q293:AA293">
    <cfRule type="expression" dxfId="4884" priority="1410">
      <formula>Q$1=""</formula>
    </cfRule>
  </conditionalFormatting>
  <conditionalFormatting sqref="Q293:AA293">
    <cfRule type="expression" dxfId="4883" priority="1409">
      <formula>Q$1=""</formula>
    </cfRule>
  </conditionalFormatting>
  <conditionalFormatting sqref="Q293:AA293">
    <cfRule type="expression" dxfId="4882" priority="1408">
      <formula>Q$1=""</formula>
    </cfRule>
  </conditionalFormatting>
  <conditionalFormatting sqref="Q295:AA295 Q297:AA297">
    <cfRule type="expression" dxfId="4881" priority="1407">
      <formula>Q$1=""</formula>
    </cfRule>
  </conditionalFormatting>
  <conditionalFormatting sqref="Q295:AA295 Q297:AA297">
    <cfRule type="expression" dxfId="4880" priority="1406">
      <formula>Q$1=""</formula>
    </cfRule>
  </conditionalFormatting>
  <conditionalFormatting sqref="Q295:AA295 Q297:AA297">
    <cfRule type="expression" dxfId="4879" priority="1405">
      <formula>Q$1=""</formula>
    </cfRule>
  </conditionalFormatting>
  <conditionalFormatting sqref="Q295:AA295 Q297:AA297">
    <cfRule type="expression" dxfId="4878" priority="1404">
      <formula>Q$1=""</formula>
    </cfRule>
  </conditionalFormatting>
  <conditionalFormatting sqref="Q295:AA295 Q297:AA297">
    <cfRule type="expression" dxfId="4877" priority="1403">
      <formula>Q$1=""</formula>
    </cfRule>
  </conditionalFormatting>
  <conditionalFormatting sqref="Q295:AA295 Q297:AA297">
    <cfRule type="expression" dxfId="4876" priority="1402">
      <formula>Q$1=""</formula>
    </cfRule>
  </conditionalFormatting>
  <conditionalFormatting sqref="Q295:AA295 Q297:AA297">
    <cfRule type="expression" dxfId="4875" priority="1401">
      <formula>Q$1=""</formula>
    </cfRule>
  </conditionalFormatting>
  <conditionalFormatting sqref="Q295:AA295 Q297:AA297">
    <cfRule type="expression" dxfId="4874" priority="1400">
      <formula>Q$1=""</formula>
    </cfRule>
  </conditionalFormatting>
  <conditionalFormatting sqref="Q295:AA295 Q297:AA297">
    <cfRule type="expression" dxfId="4873" priority="1399">
      <formula>Q$1=""</formula>
    </cfRule>
  </conditionalFormatting>
  <conditionalFormatting sqref="Q295:AA295 Q297:AA297">
    <cfRule type="expression" dxfId="4872" priority="1398">
      <formula>Q$1=""</formula>
    </cfRule>
  </conditionalFormatting>
  <conditionalFormatting sqref="P295:AA295 P297:AA297 P291:AA291">
    <cfRule type="expression" dxfId="4871" priority="1397">
      <formula>P$1=""</formula>
    </cfRule>
  </conditionalFormatting>
  <conditionalFormatting sqref="P291:AA291">
    <cfRule type="expression" dxfId="4870" priority="1396">
      <formula>P$1=""</formula>
    </cfRule>
  </conditionalFormatting>
  <conditionalFormatting sqref="P291:AA291">
    <cfRule type="expression" dxfId="4869" priority="1395">
      <formula>P$1=""</formula>
    </cfRule>
  </conditionalFormatting>
  <conditionalFormatting sqref="P291:AA291">
    <cfRule type="expression" dxfId="4868" priority="1394">
      <formula>P$1=""</formula>
    </cfRule>
  </conditionalFormatting>
  <conditionalFormatting sqref="P291:AA291">
    <cfRule type="expression" dxfId="4867" priority="1393">
      <formula>P$1=""</formula>
    </cfRule>
  </conditionalFormatting>
  <conditionalFormatting sqref="P291:AA291">
    <cfRule type="expression" dxfId="4866" priority="1392">
      <formula>P$1=""</formula>
    </cfRule>
  </conditionalFormatting>
  <conditionalFormatting sqref="P295:AA295 P297:AA297 P291:AA291">
    <cfRule type="expression" dxfId="4865" priority="1391">
      <formula>P$1=""</formula>
    </cfRule>
  </conditionalFormatting>
  <conditionalFormatting sqref="P291:AA291">
    <cfRule type="expression" dxfId="4864" priority="1390">
      <formula>P$1=""</formula>
    </cfRule>
  </conditionalFormatting>
  <conditionalFormatting sqref="P291:AA291">
    <cfRule type="expression" dxfId="4863" priority="1389">
      <formula>P$1=""</formula>
    </cfRule>
  </conditionalFormatting>
  <conditionalFormatting sqref="P291:AA291">
    <cfRule type="expression" dxfId="4862" priority="1388">
      <formula>P$1=""</formula>
    </cfRule>
  </conditionalFormatting>
  <conditionalFormatting sqref="P291:AA291">
    <cfRule type="expression" dxfId="4861" priority="1387">
      <formula>P$1=""</formula>
    </cfRule>
  </conditionalFormatting>
  <conditionalFormatting sqref="P291:AA291">
    <cfRule type="expression" dxfId="4860" priority="1386">
      <formula>P$1=""</formula>
    </cfRule>
  </conditionalFormatting>
  <conditionalFormatting sqref="P291:AA291">
    <cfRule type="expression" dxfId="4859" priority="1385">
      <formula>P$1=""</formula>
    </cfRule>
  </conditionalFormatting>
  <conditionalFormatting sqref="P291:AA291">
    <cfRule type="expression" dxfId="4858" priority="1384">
      <formula>P$1=""</formula>
    </cfRule>
  </conditionalFormatting>
  <conditionalFormatting sqref="P291:AA291">
    <cfRule type="expression" dxfId="4857" priority="1383">
      <formula>P$1=""</formula>
    </cfRule>
  </conditionalFormatting>
  <conditionalFormatting sqref="P152:AA152">
    <cfRule type="expression" dxfId="4856" priority="1382">
      <formula>P$1=""</formula>
    </cfRule>
  </conditionalFormatting>
  <conditionalFormatting sqref="P152:AA152">
    <cfRule type="expression" dxfId="4855" priority="1381">
      <formula>P$1=""</formula>
    </cfRule>
  </conditionalFormatting>
  <conditionalFormatting sqref="P152:AA152">
    <cfRule type="expression" dxfId="4854" priority="1380">
      <formula>P$1=""</formula>
    </cfRule>
  </conditionalFormatting>
  <conditionalFormatting sqref="P152:AA152">
    <cfRule type="expression" dxfId="4853" priority="1379">
      <formula>P$1=""</formula>
    </cfRule>
  </conditionalFormatting>
  <conditionalFormatting sqref="P152:AA152">
    <cfRule type="expression" dxfId="4852" priority="1378">
      <formula>P$1=""</formula>
    </cfRule>
  </conditionalFormatting>
  <conditionalFormatting sqref="P152:AA152">
    <cfRule type="expression" dxfId="4851" priority="1377">
      <formula>P$1=""</formula>
    </cfRule>
  </conditionalFormatting>
  <conditionalFormatting sqref="P152:AA152">
    <cfRule type="expression" dxfId="4850" priority="1376">
      <formula>P$1=""</formula>
    </cfRule>
  </conditionalFormatting>
  <conditionalFormatting sqref="P152:AA152">
    <cfRule type="expression" dxfId="4849" priority="1375">
      <formula>P$1=""</formula>
    </cfRule>
  </conditionalFormatting>
  <conditionalFormatting sqref="P281:AA281">
    <cfRule type="expression" dxfId="4848" priority="1374">
      <formula>P$1=""</formula>
    </cfRule>
  </conditionalFormatting>
  <conditionalFormatting sqref="P281:AA281">
    <cfRule type="expression" dxfId="4847" priority="1373">
      <formula>P$1=""</formula>
    </cfRule>
  </conditionalFormatting>
  <conditionalFormatting sqref="P281:AA281">
    <cfRule type="expression" dxfId="4846" priority="1372">
      <formula>P$1=""</formula>
    </cfRule>
  </conditionalFormatting>
  <conditionalFormatting sqref="P281:AA281">
    <cfRule type="expression" dxfId="4845" priority="1371">
      <formula>P$1=""</formula>
    </cfRule>
  </conditionalFormatting>
  <conditionalFormatting sqref="P281:AA281">
    <cfRule type="expression" dxfId="4844" priority="1370">
      <formula>P$1=""</formula>
    </cfRule>
  </conditionalFormatting>
  <conditionalFormatting sqref="P281:AA281">
    <cfRule type="expression" dxfId="4843" priority="1369">
      <formula>P$1=""</formula>
    </cfRule>
  </conditionalFormatting>
  <conditionalFormatting sqref="P281:AA281">
    <cfRule type="expression" dxfId="4842" priority="1368">
      <formula>P$1=""</formula>
    </cfRule>
  </conditionalFormatting>
  <conditionalFormatting sqref="P281:AA281">
    <cfRule type="expression" dxfId="4841" priority="1367">
      <formula>P$1=""</formula>
    </cfRule>
  </conditionalFormatting>
  <conditionalFormatting sqref="P283:AA283">
    <cfRule type="expression" dxfId="4840" priority="1366">
      <formula>P$1=""</formula>
    </cfRule>
  </conditionalFormatting>
  <conditionalFormatting sqref="P283:AA283">
    <cfRule type="expression" dxfId="4839" priority="1365">
      <formula>P$1=""</formula>
    </cfRule>
  </conditionalFormatting>
  <conditionalFormatting sqref="P283:AA283">
    <cfRule type="expression" dxfId="4838" priority="1364">
      <formula>P$1=""</formula>
    </cfRule>
  </conditionalFormatting>
  <conditionalFormatting sqref="P283:AA283">
    <cfRule type="expression" dxfId="4837" priority="1363">
      <formula>P$1=""</formula>
    </cfRule>
  </conditionalFormatting>
  <conditionalFormatting sqref="P283:AA283">
    <cfRule type="expression" dxfId="4836" priority="1362">
      <formula>P$1=""</formula>
    </cfRule>
  </conditionalFormatting>
  <conditionalFormatting sqref="P283:AA283">
    <cfRule type="expression" dxfId="4835" priority="1361">
      <formula>P$1=""</formula>
    </cfRule>
  </conditionalFormatting>
  <conditionalFormatting sqref="P283:AA283">
    <cfRule type="expression" dxfId="4834" priority="1360">
      <formula>P$1=""</formula>
    </cfRule>
  </conditionalFormatting>
  <conditionalFormatting sqref="P283:AA283">
    <cfRule type="expression" dxfId="4833" priority="1359">
      <formula>P$1=""</formula>
    </cfRule>
  </conditionalFormatting>
  <conditionalFormatting sqref="P283:AA283">
    <cfRule type="expression" dxfId="4832" priority="1358">
      <formula>P$1=""</formula>
    </cfRule>
  </conditionalFormatting>
  <conditionalFormatting sqref="P283:AA283">
    <cfRule type="expression" dxfId="4831" priority="1357">
      <formula>P$1=""</formula>
    </cfRule>
  </conditionalFormatting>
  <conditionalFormatting sqref="P283:AA283">
    <cfRule type="expression" dxfId="4830" priority="1356">
      <formula>P$1=""</formula>
    </cfRule>
  </conditionalFormatting>
  <conditionalFormatting sqref="P283:AA283">
    <cfRule type="expression" dxfId="4829" priority="1355">
      <formula>P$1=""</formula>
    </cfRule>
  </conditionalFormatting>
  <conditionalFormatting sqref="P283:AA283">
    <cfRule type="expression" dxfId="4828" priority="1354">
      <formula>P$1=""</formula>
    </cfRule>
  </conditionalFormatting>
  <conditionalFormatting sqref="P283:AA283">
    <cfRule type="expression" dxfId="4827" priority="1353">
      <formula>P$1=""</formula>
    </cfRule>
  </conditionalFormatting>
  <conditionalFormatting sqref="P283:AA283">
    <cfRule type="expression" dxfId="4826" priority="1352">
      <formula>P$1=""</formula>
    </cfRule>
  </conditionalFormatting>
  <conditionalFormatting sqref="P283:AA283">
    <cfRule type="expression" dxfId="4825" priority="1351">
      <formula>P$1=""</formula>
    </cfRule>
  </conditionalFormatting>
  <conditionalFormatting sqref="P287 P285">
    <cfRule type="expression" dxfId="4824" priority="1350">
      <formula>P$1=""</formula>
    </cfRule>
  </conditionalFormatting>
  <conditionalFormatting sqref="P287 P285">
    <cfRule type="expression" dxfId="4823" priority="1349">
      <formula>P$1=""</formula>
    </cfRule>
  </conditionalFormatting>
  <conditionalFormatting sqref="P287 P285">
    <cfRule type="expression" dxfId="4822" priority="1348">
      <formula>P$1=""</formula>
    </cfRule>
  </conditionalFormatting>
  <conditionalFormatting sqref="P287 P285">
    <cfRule type="expression" dxfId="4821" priority="1347">
      <formula>P$1=""</formula>
    </cfRule>
  </conditionalFormatting>
  <conditionalFormatting sqref="P287 P285">
    <cfRule type="expression" dxfId="4820" priority="1346">
      <formula>P$1=""</formula>
    </cfRule>
  </conditionalFormatting>
  <conditionalFormatting sqref="P287 P285">
    <cfRule type="expression" dxfId="4819" priority="1345">
      <formula>P$1=""</formula>
    </cfRule>
  </conditionalFormatting>
  <conditionalFormatting sqref="P287 P285">
    <cfRule type="expression" dxfId="4818" priority="1344">
      <formula>P$1=""</formula>
    </cfRule>
  </conditionalFormatting>
  <conditionalFormatting sqref="P287 P285">
    <cfRule type="expression" dxfId="4817" priority="1343">
      <formula>P$1=""</formula>
    </cfRule>
  </conditionalFormatting>
  <conditionalFormatting sqref="P287 P285">
    <cfRule type="expression" dxfId="4816" priority="1342">
      <formula>P$1=""</formula>
    </cfRule>
  </conditionalFormatting>
  <conditionalFormatting sqref="P287 P285">
    <cfRule type="expression" dxfId="4815" priority="1341">
      <formula>P$1=""</formula>
    </cfRule>
  </conditionalFormatting>
  <conditionalFormatting sqref="P287 P285">
    <cfRule type="expression" dxfId="4814" priority="1340">
      <formula>P$1=""</formula>
    </cfRule>
  </conditionalFormatting>
  <conditionalFormatting sqref="P287 P285">
    <cfRule type="expression" dxfId="4813" priority="1339">
      <formula>P$1=""</formula>
    </cfRule>
  </conditionalFormatting>
  <conditionalFormatting sqref="P287 P285">
    <cfRule type="expression" dxfId="4812" priority="1338">
      <formula>P$1=""</formula>
    </cfRule>
  </conditionalFormatting>
  <conditionalFormatting sqref="P287 P285">
    <cfRule type="expression" dxfId="4811" priority="1337">
      <formula>P$1=""</formula>
    </cfRule>
  </conditionalFormatting>
  <conditionalFormatting sqref="P287 P285">
    <cfRule type="expression" dxfId="4810" priority="1336">
      <formula>P$1=""</formula>
    </cfRule>
  </conditionalFormatting>
  <conditionalFormatting sqref="P287 P285">
    <cfRule type="expression" dxfId="4809" priority="1335">
      <formula>P$1=""</formula>
    </cfRule>
  </conditionalFormatting>
  <conditionalFormatting sqref="P287 P285">
    <cfRule type="expression" dxfId="4808" priority="1334">
      <formula>P$1=""</formula>
    </cfRule>
  </conditionalFormatting>
  <conditionalFormatting sqref="P287 P285">
    <cfRule type="expression" dxfId="4807" priority="1333">
      <formula>P$1=""</formula>
    </cfRule>
  </conditionalFormatting>
  <conditionalFormatting sqref="Q287:AA287 Q285:AA285">
    <cfRule type="expression" dxfId="4806" priority="1332">
      <formula>Q$1=""</formula>
    </cfRule>
  </conditionalFormatting>
  <conditionalFormatting sqref="Q287:AA287 Q285:AA285">
    <cfRule type="expression" dxfId="4805" priority="1331">
      <formula>Q$1=""</formula>
    </cfRule>
  </conditionalFormatting>
  <conditionalFormatting sqref="Q287:AA287 Q285:AA285">
    <cfRule type="expression" dxfId="4804" priority="1330">
      <formula>Q$1=""</formula>
    </cfRule>
  </conditionalFormatting>
  <conditionalFormatting sqref="Q287:AA287 Q285:AA285">
    <cfRule type="expression" dxfId="4803" priority="1329">
      <formula>Q$1=""</formula>
    </cfRule>
  </conditionalFormatting>
  <conditionalFormatting sqref="Q287:AA287 Q285:AA285">
    <cfRule type="expression" dxfId="4802" priority="1328">
      <formula>Q$1=""</formula>
    </cfRule>
  </conditionalFormatting>
  <conditionalFormatting sqref="Q287:AA287 Q285:AA285">
    <cfRule type="expression" dxfId="4801" priority="1327">
      <formula>Q$1=""</formula>
    </cfRule>
  </conditionalFormatting>
  <conditionalFormatting sqref="Q287:AA287 Q285:AA285">
    <cfRule type="expression" dxfId="4800" priority="1326">
      <formula>Q$1=""</formula>
    </cfRule>
  </conditionalFormatting>
  <conditionalFormatting sqref="Q287:AA287 Q285:AA285">
    <cfRule type="expression" dxfId="4799" priority="1325">
      <formula>Q$1=""</formula>
    </cfRule>
  </conditionalFormatting>
  <conditionalFormatting sqref="Q287:AA287 Q285:AA285">
    <cfRule type="expression" dxfId="4798" priority="1324">
      <formula>Q$1=""</formula>
    </cfRule>
  </conditionalFormatting>
  <conditionalFormatting sqref="Q287:AA287 Q285:AA285">
    <cfRule type="expression" dxfId="4797" priority="1323">
      <formula>Q$1=""</formula>
    </cfRule>
  </conditionalFormatting>
  <conditionalFormatting sqref="Q287:AA287 Q285:AA285">
    <cfRule type="expression" dxfId="4796" priority="1322">
      <formula>Q$1=""</formula>
    </cfRule>
  </conditionalFormatting>
  <conditionalFormatting sqref="Q287:AA287 Q285:AA285">
    <cfRule type="expression" dxfId="4795" priority="1321">
      <formula>Q$1=""</formula>
    </cfRule>
  </conditionalFormatting>
  <conditionalFormatting sqref="Q287:AA287 Q285:AA285">
    <cfRule type="expression" dxfId="4794" priority="1320">
      <formula>Q$1=""</formula>
    </cfRule>
  </conditionalFormatting>
  <conditionalFormatting sqref="Q287:AA287 Q285:AA285">
    <cfRule type="expression" dxfId="4793" priority="1319">
      <formula>Q$1=""</formula>
    </cfRule>
  </conditionalFormatting>
  <conditionalFormatting sqref="Q287:AA287 Q285:AA285">
    <cfRule type="expression" dxfId="4792" priority="1318">
      <formula>Q$1=""</formula>
    </cfRule>
  </conditionalFormatting>
  <conditionalFormatting sqref="Q287:AA287 Q285:AA285">
    <cfRule type="expression" dxfId="4791" priority="1317">
      <formula>Q$1=""</formula>
    </cfRule>
  </conditionalFormatting>
  <conditionalFormatting sqref="Q287:AA287 Q285:AA285">
    <cfRule type="expression" dxfId="4790" priority="1316">
      <formula>Q$1=""</formula>
    </cfRule>
  </conditionalFormatting>
  <conditionalFormatting sqref="Q287:AA287 Q285:AA285">
    <cfRule type="expression" dxfId="4789" priority="1315">
      <formula>Q$1=""</formula>
    </cfRule>
  </conditionalFormatting>
  <conditionalFormatting sqref="Q287:AA287 Q285:AA285">
    <cfRule type="expression" dxfId="4788" priority="1314">
      <formula>Q$1=""</formula>
    </cfRule>
  </conditionalFormatting>
  <conditionalFormatting sqref="Q287:AA287 Q285:AA285">
    <cfRule type="expression" dxfId="4787" priority="1313">
      <formula>Q$1=""</formula>
    </cfRule>
  </conditionalFormatting>
  <conditionalFormatting sqref="Q287:AA287 Q285:AA285">
    <cfRule type="expression" dxfId="4786" priority="1312">
      <formula>Q$1=""</formula>
    </cfRule>
  </conditionalFormatting>
  <conditionalFormatting sqref="Q287:AA287 Q285:AA285">
    <cfRule type="expression" dxfId="4785" priority="1311">
      <formula>Q$1=""</formula>
    </cfRule>
  </conditionalFormatting>
  <conditionalFormatting sqref="Q287:AA287 Q285:AA285">
    <cfRule type="expression" dxfId="4784" priority="1310">
      <formula>Q$1=""</formula>
    </cfRule>
  </conditionalFormatting>
  <conditionalFormatting sqref="Q287:AA287 Q285:AA285">
    <cfRule type="expression" dxfId="4783" priority="1309">
      <formula>Q$1=""</formula>
    </cfRule>
  </conditionalFormatting>
  <conditionalFormatting sqref="Q287:AA287 Q285:AA285">
    <cfRule type="expression" dxfId="4782" priority="1308">
      <formula>Q$1=""</formula>
    </cfRule>
  </conditionalFormatting>
  <conditionalFormatting sqref="Q287:AA287 Q285:AA285">
    <cfRule type="expression" dxfId="4781" priority="1307">
      <formula>Q$1=""</formula>
    </cfRule>
  </conditionalFormatting>
  <conditionalFormatting sqref="Q287:AA287 Q285:AA285">
    <cfRule type="expression" dxfId="4780" priority="1306">
      <formula>Q$1=""</formula>
    </cfRule>
  </conditionalFormatting>
  <conditionalFormatting sqref="Q287:AA287 Q285:AA285">
    <cfRule type="expression" dxfId="4779" priority="1305">
      <formula>Q$1=""</formula>
    </cfRule>
  </conditionalFormatting>
  <conditionalFormatting sqref="Q287:AA287 Q285:AA285">
    <cfRule type="expression" dxfId="4778" priority="1304">
      <formula>Q$1=""</formula>
    </cfRule>
  </conditionalFormatting>
  <conditionalFormatting sqref="Q287:AA287 Q285:AA285">
    <cfRule type="expression" dxfId="4777" priority="1303">
      <formula>Q$1=""</formula>
    </cfRule>
  </conditionalFormatting>
  <conditionalFormatting sqref="Q287:AA287 Q285:AA285">
    <cfRule type="expression" dxfId="4776" priority="1302">
      <formula>Q$1=""</formula>
    </cfRule>
  </conditionalFormatting>
  <conditionalFormatting sqref="Q287:AA287 Q285:AA285">
    <cfRule type="expression" dxfId="4775" priority="1301">
      <formula>Q$1=""</formula>
    </cfRule>
  </conditionalFormatting>
  <conditionalFormatting sqref="Q287:AA287 Q285:AA285">
    <cfRule type="expression" dxfId="4774" priority="1300">
      <formula>Q$1=""</formula>
    </cfRule>
  </conditionalFormatting>
  <conditionalFormatting sqref="Q287:AA287 Q285:AA285">
    <cfRule type="expression" dxfId="4773" priority="1299">
      <formula>Q$1=""</formula>
    </cfRule>
  </conditionalFormatting>
  <conditionalFormatting sqref="P297 P295 P293">
    <cfRule type="expression" dxfId="4772" priority="1298">
      <formula>P$1=""</formula>
    </cfRule>
  </conditionalFormatting>
  <conditionalFormatting sqref="P297 P295 P293">
    <cfRule type="expression" dxfId="4771" priority="1297">
      <formula>P$1=""</formula>
    </cfRule>
  </conditionalFormatting>
  <conditionalFormatting sqref="P297 P295 P293">
    <cfRule type="expression" dxfId="4770" priority="1296">
      <formula>P$1=""</formula>
    </cfRule>
  </conditionalFormatting>
  <conditionalFormatting sqref="P297 P295 P293">
    <cfRule type="expression" dxfId="4769" priority="1295">
      <formula>P$1=""</formula>
    </cfRule>
  </conditionalFormatting>
  <conditionalFormatting sqref="P297 P295 P293">
    <cfRule type="expression" dxfId="4768" priority="1294">
      <formula>P$1=""</formula>
    </cfRule>
  </conditionalFormatting>
  <conditionalFormatting sqref="P297 P295 P293">
    <cfRule type="expression" dxfId="4767" priority="1293">
      <formula>P$1=""</formula>
    </cfRule>
  </conditionalFormatting>
  <conditionalFormatting sqref="P297 P295 P293">
    <cfRule type="expression" dxfId="4766" priority="1292">
      <formula>P$1=""</formula>
    </cfRule>
  </conditionalFormatting>
  <conditionalFormatting sqref="P297 P295 P293">
    <cfRule type="expression" dxfId="4765" priority="1291">
      <formula>P$1=""</formula>
    </cfRule>
  </conditionalFormatting>
  <conditionalFormatting sqref="P293">
    <cfRule type="expression" dxfId="4764" priority="1290">
      <formula>P$1=""</formula>
    </cfRule>
  </conditionalFormatting>
  <conditionalFormatting sqref="P297 P295 P293">
    <cfRule type="expression" dxfId="4763" priority="1289">
      <formula>P$1=""</formula>
    </cfRule>
  </conditionalFormatting>
  <conditionalFormatting sqref="P297 P295 P293">
    <cfRule type="expression" dxfId="4762" priority="1288">
      <formula>P$1=""</formula>
    </cfRule>
  </conditionalFormatting>
  <conditionalFormatting sqref="P297 P295 P293">
    <cfRule type="expression" dxfId="4761" priority="1287">
      <formula>P$1=""</formula>
    </cfRule>
  </conditionalFormatting>
  <conditionalFormatting sqref="P297 P295 P293">
    <cfRule type="expression" dxfId="4760" priority="1286">
      <formula>P$1=""</formula>
    </cfRule>
  </conditionalFormatting>
  <conditionalFormatting sqref="P297 P295 P293">
    <cfRule type="expression" dxfId="4759" priority="1285">
      <formula>P$1=""</formula>
    </cfRule>
  </conditionalFormatting>
  <conditionalFormatting sqref="P293">
    <cfRule type="expression" dxfId="4758" priority="1284">
      <formula>P$1=""</formula>
    </cfRule>
  </conditionalFormatting>
  <conditionalFormatting sqref="P297 P295 P293">
    <cfRule type="expression" dxfId="4757" priority="1283">
      <formula>P$1=""</formula>
    </cfRule>
  </conditionalFormatting>
  <conditionalFormatting sqref="P297 P295 P293">
    <cfRule type="expression" dxfId="4756" priority="1282">
      <formula>P$1=""</formula>
    </cfRule>
  </conditionalFormatting>
  <conditionalFormatting sqref="P297 P295 P293">
    <cfRule type="expression" dxfId="4755" priority="1281">
      <formula>P$1=""</formula>
    </cfRule>
  </conditionalFormatting>
  <conditionalFormatting sqref="P297 P295 P293">
    <cfRule type="expression" dxfId="4754" priority="1280">
      <formula>P$1=""</formula>
    </cfRule>
  </conditionalFormatting>
  <conditionalFormatting sqref="P297 P295 P293">
    <cfRule type="expression" dxfId="4753" priority="1279">
      <formula>P$1=""</formula>
    </cfRule>
  </conditionalFormatting>
  <conditionalFormatting sqref="P297 P295 P293">
    <cfRule type="expression" dxfId="4752" priority="1278">
      <formula>P$1=""</formula>
    </cfRule>
  </conditionalFormatting>
  <conditionalFormatting sqref="P297 P295 P293">
    <cfRule type="expression" dxfId="4751" priority="1277">
      <formula>P$1=""</formula>
    </cfRule>
  </conditionalFormatting>
  <conditionalFormatting sqref="P297 P295 P293">
    <cfRule type="expression" dxfId="4750" priority="1276">
      <formula>P$1=""</formula>
    </cfRule>
  </conditionalFormatting>
  <conditionalFormatting sqref="Q297:AA297 Q295:AA295 Q293:AA293">
    <cfRule type="expression" dxfId="4749" priority="1275">
      <formula>Q$1=""</formula>
    </cfRule>
  </conditionalFormatting>
  <conditionalFormatting sqref="Q297:AA297 Q295:AA295 Q293:AA293">
    <cfRule type="expression" dxfId="4748" priority="1274">
      <formula>Q$1=""</formula>
    </cfRule>
  </conditionalFormatting>
  <conditionalFormatting sqref="Q297:AA297 Q295:AA295 Q293:AA293">
    <cfRule type="expression" dxfId="4747" priority="1273">
      <formula>Q$1=""</formula>
    </cfRule>
  </conditionalFormatting>
  <conditionalFormatting sqref="Q297:AA297 Q295:AA295 Q293:AA293">
    <cfRule type="expression" dxfId="4746" priority="1272">
      <formula>Q$1=""</formula>
    </cfRule>
  </conditionalFormatting>
  <conditionalFormatting sqref="Q297:AA297 Q295:AA295 Q293:AA293">
    <cfRule type="expression" dxfId="4745" priority="1271">
      <formula>Q$1=""</formula>
    </cfRule>
  </conditionalFormatting>
  <conditionalFormatting sqref="Q297:AA297 Q295:AA295 Q293:AA293">
    <cfRule type="expression" dxfId="4744" priority="1270">
      <formula>Q$1=""</formula>
    </cfRule>
  </conditionalFormatting>
  <conditionalFormatting sqref="Q297:AA297 Q295:AA295 Q293:AA293">
    <cfRule type="expression" dxfId="4743" priority="1269">
      <formula>Q$1=""</formula>
    </cfRule>
  </conditionalFormatting>
  <conditionalFormatting sqref="Q297:AA297 Q295:AA295 Q293:AA293">
    <cfRule type="expression" dxfId="4742" priority="1268">
      <formula>Q$1=""</formula>
    </cfRule>
  </conditionalFormatting>
  <conditionalFormatting sqref="Q293:AA293">
    <cfRule type="expression" dxfId="4741" priority="1267">
      <formula>Q$1=""</formula>
    </cfRule>
  </conditionalFormatting>
  <conditionalFormatting sqref="Q297:AA297 Q295:AA295 Q293:AA293">
    <cfRule type="expression" dxfId="4740" priority="1266">
      <formula>Q$1=""</formula>
    </cfRule>
  </conditionalFormatting>
  <conditionalFormatting sqref="Q297:AA297 Q295:AA295 Q293:AA293">
    <cfRule type="expression" dxfId="4739" priority="1265">
      <formula>Q$1=""</formula>
    </cfRule>
  </conditionalFormatting>
  <conditionalFormatting sqref="Q297:AA297 Q295:AA295 Q293:AA293">
    <cfRule type="expression" dxfId="4738" priority="1264">
      <formula>Q$1=""</formula>
    </cfRule>
  </conditionalFormatting>
  <conditionalFormatting sqref="Q297:AA297 Q295:AA295 Q293:AA293">
    <cfRule type="expression" dxfId="4737" priority="1263">
      <formula>Q$1=""</formula>
    </cfRule>
  </conditionalFormatting>
  <conditionalFormatting sqref="Q297:AA297 Q295:AA295 Q293:AA293">
    <cfRule type="expression" dxfId="4736" priority="1262">
      <formula>Q$1=""</formula>
    </cfRule>
  </conditionalFormatting>
  <conditionalFormatting sqref="Q293:AA293">
    <cfRule type="expression" dxfId="4735" priority="1261">
      <formula>Q$1=""</formula>
    </cfRule>
  </conditionalFormatting>
  <conditionalFormatting sqref="Q297:AA297 Q295:AA295 Q293:AA293">
    <cfRule type="expression" dxfId="4734" priority="1260">
      <formula>Q$1=""</formula>
    </cfRule>
  </conditionalFormatting>
  <conditionalFormatting sqref="Q297:AA297 Q295:AA295 Q293:AA293">
    <cfRule type="expression" dxfId="4733" priority="1259">
      <formula>Q$1=""</formula>
    </cfRule>
  </conditionalFormatting>
  <conditionalFormatting sqref="Q297:AA297 Q295:AA295 Q293:AA293">
    <cfRule type="expression" dxfId="4732" priority="1258">
      <formula>Q$1=""</formula>
    </cfRule>
  </conditionalFormatting>
  <conditionalFormatting sqref="Q297:AA297 Q295:AA295 Q293:AA293">
    <cfRule type="expression" dxfId="4731" priority="1257">
      <formula>Q$1=""</formula>
    </cfRule>
  </conditionalFormatting>
  <conditionalFormatting sqref="Q297:AA297 Q295:AA295 Q293:AA293">
    <cfRule type="expression" dxfId="4730" priority="1256">
      <formula>Q$1=""</formula>
    </cfRule>
  </conditionalFormatting>
  <conditionalFormatting sqref="Q297:AA297 Q295:AA295 Q293:AA293">
    <cfRule type="expression" dxfId="4729" priority="1255">
      <formula>Q$1=""</formula>
    </cfRule>
  </conditionalFormatting>
  <conditionalFormatting sqref="Q297:AA297 Q295:AA295 Q293:AA293">
    <cfRule type="expression" dxfId="4728" priority="1254">
      <formula>Q$1=""</formula>
    </cfRule>
  </conditionalFormatting>
  <conditionalFormatting sqref="Q297:AA297 Q295:AA295 Q293:AA293">
    <cfRule type="expression" dxfId="4727" priority="1253">
      <formula>Q$1=""</formula>
    </cfRule>
  </conditionalFormatting>
  <conditionalFormatting sqref="Q297:AA297 Q295:AA295 Q293:AA293">
    <cfRule type="expression" dxfId="4726" priority="1252">
      <formula>Q$1=""</formula>
    </cfRule>
  </conditionalFormatting>
  <conditionalFormatting sqref="Q297:AA297 Q295:AA295 Q293:AA293">
    <cfRule type="expression" dxfId="4725" priority="1251">
      <formula>Q$1=""</formula>
    </cfRule>
  </conditionalFormatting>
  <conditionalFormatting sqref="Q297:AA297 Q295:AA295 Q293:AA293">
    <cfRule type="expression" dxfId="4724" priority="1250">
      <formula>Q$1=""</formula>
    </cfRule>
  </conditionalFormatting>
  <conditionalFormatting sqref="Q297:AA297 Q295:AA295 Q293:AA293">
    <cfRule type="expression" dxfId="4723" priority="1249">
      <formula>Q$1=""</formula>
    </cfRule>
  </conditionalFormatting>
  <conditionalFormatting sqref="Q297:AA297 Q295:AA295 Q293:AA293">
    <cfRule type="expression" dxfId="4722" priority="1248">
      <formula>Q$1=""</formula>
    </cfRule>
  </conditionalFormatting>
  <conditionalFormatting sqref="Q297:AA297 Q295:AA295 Q293:AA293">
    <cfRule type="expression" dxfId="4721" priority="1247">
      <formula>Q$1=""</formula>
    </cfRule>
  </conditionalFormatting>
  <conditionalFormatting sqref="Q297:AA297 Q295:AA295 Q293:AA293">
    <cfRule type="expression" dxfId="4720" priority="1246">
      <formula>Q$1=""</formula>
    </cfRule>
  </conditionalFormatting>
  <conditionalFormatting sqref="Q297:AA297 Q295:AA295 Q293:AA293">
    <cfRule type="expression" dxfId="4719" priority="1245">
      <formula>Q$1=""</formula>
    </cfRule>
  </conditionalFormatting>
  <conditionalFormatting sqref="Q293:AA293">
    <cfRule type="expression" dxfId="4718" priority="1244">
      <formula>Q$1=""</formula>
    </cfRule>
  </conditionalFormatting>
  <conditionalFormatting sqref="Q297:AA297 Q295:AA295 Q293:AA293">
    <cfRule type="expression" dxfId="4717" priority="1243">
      <formula>Q$1=""</formula>
    </cfRule>
  </conditionalFormatting>
  <conditionalFormatting sqref="Q297:AA297 Q295:AA295 Q293:AA293">
    <cfRule type="expression" dxfId="4716" priority="1242">
      <formula>Q$1=""</formula>
    </cfRule>
  </conditionalFormatting>
  <conditionalFormatting sqref="Q297:AA297 Q295:AA295 Q293:AA293">
    <cfRule type="expression" dxfId="4715" priority="1241">
      <formula>Q$1=""</formula>
    </cfRule>
  </conditionalFormatting>
  <conditionalFormatting sqref="Q297:AA297 Q295:AA295 Q293:AA293">
    <cfRule type="expression" dxfId="4714" priority="1240">
      <formula>Q$1=""</formula>
    </cfRule>
  </conditionalFormatting>
  <conditionalFormatting sqref="Q297:AA297 Q295:AA295 Q293:AA293">
    <cfRule type="expression" dxfId="4713" priority="1239">
      <formula>Q$1=""</formula>
    </cfRule>
  </conditionalFormatting>
  <conditionalFormatting sqref="Q293:AA293">
    <cfRule type="expression" dxfId="4712" priority="1238">
      <formula>Q$1=""</formula>
    </cfRule>
  </conditionalFormatting>
  <conditionalFormatting sqref="Q297:AA297 Q295:AA295 Q293:AA293">
    <cfRule type="expression" dxfId="4711" priority="1237">
      <formula>Q$1=""</formula>
    </cfRule>
  </conditionalFormatting>
  <conditionalFormatting sqref="Q297:AA297 Q295:AA295 Q293:AA293">
    <cfRule type="expression" dxfId="4710" priority="1236">
      <formula>Q$1=""</formula>
    </cfRule>
  </conditionalFormatting>
  <conditionalFormatting sqref="Q297:AA297 Q295:AA295 Q293:AA293">
    <cfRule type="expression" dxfId="4709" priority="1235">
      <formula>Q$1=""</formula>
    </cfRule>
  </conditionalFormatting>
  <conditionalFormatting sqref="Q297:AA297 Q295:AA295 Q293:AA293">
    <cfRule type="expression" dxfId="4708" priority="1234">
      <formula>Q$1=""</formula>
    </cfRule>
  </conditionalFormatting>
  <conditionalFormatting sqref="Q297:AA297 Q295:AA295 Q293:AA293">
    <cfRule type="expression" dxfId="4707" priority="1233">
      <formula>Q$1=""</formula>
    </cfRule>
  </conditionalFormatting>
  <conditionalFormatting sqref="Q297:AA297 Q295:AA295 Q293:AA293">
    <cfRule type="expression" dxfId="4706" priority="1232">
      <formula>Q$1=""</formula>
    </cfRule>
  </conditionalFormatting>
  <conditionalFormatting sqref="Q297:AA297 Q295:AA295 Q293:AA293">
    <cfRule type="expression" dxfId="4705" priority="1231">
      <formula>Q$1=""</formula>
    </cfRule>
  </conditionalFormatting>
  <conditionalFormatting sqref="Q297:AA297 Q295:AA295 Q293:AA293">
    <cfRule type="expression" dxfId="4704" priority="1230">
      <formula>Q$1=""</formula>
    </cfRule>
  </conditionalFormatting>
  <conditionalFormatting sqref="P297 P295 P293">
    <cfRule type="expression" dxfId="4703" priority="1229">
      <formula>P$1=""</formula>
    </cfRule>
  </conditionalFormatting>
  <conditionalFormatting sqref="P297 P295 P293">
    <cfRule type="expression" dxfId="4702" priority="1228">
      <formula>P$1=""</formula>
    </cfRule>
  </conditionalFormatting>
  <conditionalFormatting sqref="P297 P295 P293">
    <cfRule type="expression" dxfId="4701" priority="1227">
      <formula>P$1=""</formula>
    </cfRule>
  </conditionalFormatting>
  <conditionalFormatting sqref="P297 P295 P293">
    <cfRule type="expression" dxfId="4700" priority="1226">
      <formula>P$1=""</formula>
    </cfRule>
  </conditionalFormatting>
  <conditionalFormatting sqref="P297 P295 P293">
    <cfRule type="expression" dxfId="4699" priority="1225">
      <formula>P$1=""</formula>
    </cfRule>
  </conditionalFormatting>
  <conditionalFormatting sqref="P297 P295 P293">
    <cfRule type="expression" dxfId="4698" priority="1224">
      <formula>P$1=""</formula>
    </cfRule>
  </conditionalFormatting>
  <conditionalFormatting sqref="P297 P295 P293">
    <cfRule type="expression" dxfId="4697" priority="1223">
      <formula>P$1=""</formula>
    </cfRule>
  </conditionalFormatting>
  <conditionalFormatting sqref="P297 P295 P293">
    <cfRule type="expression" dxfId="4696" priority="1222">
      <formula>P$1=""</formula>
    </cfRule>
  </conditionalFormatting>
  <conditionalFormatting sqref="P293">
    <cfRule type="expression" dxfId="4695" priority="1221">
      <formula>P$1=""</formula>
    </cfRule>
  </conditionalFormatting>
  <conditionalFormatting sqref="P297 P295 P293">
    <cfRule type="expression" dxfId="4694" priority="1220">
      <formula>P$1=""</formula>
    </cfRule>
  </conditionalFormatting>
  <conditionalFormatting sqref="P297 P295 P293">
    <cfRule type="expression" dxfId="4693" priority="1219">
      <formula>P$1=""</formula>
    </cfRule>
  </conditionalFormatting>
  <conditionalFormatting sqref="P297 P295 P293">
    <cfRule type="expression" dxfId="4692" priority="1218">
      <formula>P$1=""</formula>
    </cfRule>
  </conditionalFormatting>
  <conditionalFormatting sqref="P297 P295 P293">
    <cfRule type="expression" dxfId="4691" priority="1217">
      <formula>P$1=""</formula>
    </cfRule>
  </conditionalFormatting>
  <conditionalFormatting sqref="P297 P295 P293">
    <cfRule type="expression" dxfId="4690" priority="1216">
      <formula>P$1=""</formula>
    </cfRule>
  </conditionalFormatting>
  <conditionalFormatting sqref="P293">
    <cfRule type="expression" dxfId="4689" priority="1215">
      <formula>P$1=""</formula>
    </cfRule>
  </conditionalFormatting>
  <conditionalFormatting sqref="P297 P295 P293">
    <cfRule type="expression" dxfId="4688" priority="1214">
      <formula>P$1=""</formula>
    </cfRule>
  </conditionalFormatting>
  <conditionalFormatting sqref="P297 P295 P293">
    <cfRule type="expression" dxfId="4687" priority="1213">
      <formula>P$1=""</formula>
    </cfRule>
  </conditionalFormatting>
  <conditionalFormatting sqref="P297 P295 P293">
    <cfRule type="expression" dxfId="4686" priority="1212">
      <formula>P$1=""</formula>
    </cfRule>
  </conditionalFormatting>
  <conditionalFormatting sqref="P297 P295 P293">
    <cfRule type="expression" dxfId="4685" priority="1211">
      <formula>P$1=""</formula>
    </cfRule>
  </conditionalFormatting>
  <conditionalFormatting sqref="P297 P295 P293">
    <cfRule type="expression" dxfId="4684" priority="1210">
      <formula>P$1=""</formula>
    </cfRule>
  </conditionalFormatting>
  <conditionalFormatting sqref="P297 P295 P293">
    <cfRule type="expression" dxfId="4683" priority="1209">
      <formula>P$1=""</formula>
    </cfRule>
  </conditionalFormatting>
  <conditionalFormatting sqref="P297 P295 P293">
    <cfRule type="expression" dxfId="4682" priority="1208">
      <formula>P$1=""</formula>
    </cfRule>
  </conditionalFormatting>
  <conditionalFormatting sqref="P297 P295 P293">
    <cfRule type="expression" dxfId="4681" priority="1207">
      <formula>P$1=""</formula>
    </cfRule>
  </conditionalFormatting>
  <conditionalFormatting sqref="Q297:AA297 Q295:AA295 Q293:AA293">
    <cfRule type="expression" dxfId="4680" priority="1206">
      <formula>Q$1=""</formula>
    </cfRule>
  </conditionalFormatting>
  <conditionalFormatting sqref="Q297:AA297 Q295:AA295 Q293:AA293">
    <cfRule type="expression" dxfId="4679" priority="1205">
      <formula>Q$1=""</formula>
    </cfRule>
  </conditionalFormatting>
  <conditionalFormatting sqref="Q297:AA297 Q295:AA295 Q293:AA293">
    <cfRule type="expression" dxfId="4678" priority="1204">
      <formula>Q$1=""</formula>
    </cfRule>
  </conditionalFormatting>
  <conditionalFormatting sqref="Q297:AA297 Q295:AA295 Q293:AA293">
    <cfRule type="expression" dxfId="4677" priority="1203">
      <formula>Q$1=""</formula>
    </cfRule>
  </conditionalFormatting>
  <conditionalFormatting sqref="Q297:AA297 Q295:AA295 Q293:AA293">
    <cfRule type="expression" dxfId="4676" priority="1202">
      <formula>Q$1=""</formula>
    </cfRule>
  </conditionalFormatting>
  <conditionalFormatting sqref="Q297:AA297 Q295:AA295 Q293:AA293">
    <cfRule type="expression" dxfId="4675" priority="1201">
      <formula>Q$1=""</formula>
    </cfRule>
  </conditionalFormatting>
  <conditionalFormatting sqref="Q297:AA297 Q295:AA295 Q293:AA293">
    <cfRule type="expression" dxfId="4674" priority="1200">
      <formula>Q$1=""</formula>
    </cfRule>
  </conditionalFormatting>
  <conditionalFormatting sqref="Q297:AA297 Q295:AA295 Q293:AA293">
    <cfRule type="expression" dxfId="4673" priority="1199">
      <formula>Q$1=""</formula>
    </cfRule>
  </conditionalFormatting>
  <conditionalFormatting sqref="Q293:AA293">
    <cfRule type="expression" dxfId="4672" priority="1198">
      <formula>Q$1=""</formula>
    </cfRule>
  </conditionalFormatting>
  <conditionalFormatting sqref="Q297:AA297 Q295:AA295 Q293:AA293">
    <cfRule type="expression" dxfId="4671" priority="1197">
      <formula>Q$1=""</formula>
    </cfRule>
  </conditionalFormatting>
  <conditionalFormatting sqref="Q297:AA297 Q295:AA295 Q293:AA293">
    <cfRule type="expression" dxfId="4670" priority="1196">
      <formula>Q$1=""</formula>
    </cfRule>
  </conditionalFormatting>
  <conditionalFormatting sqref="Q297:AA297 Q295:AA295 Q293:AA293">
    <cfRule type="expression" dxfId="4669" priority="1195">
      <formula>Q$1=""</formula>
    </cfRule>
  </conditionalFormatting>
  <conditionalFormatting sqref="Q297:AA297 Q295:AA295 Q293:AA293">
    <cfRule type="expression" dxfId="4668" priority="1194">
      <formula>Q$1=""</formula>
    </cfRule>
  </conditionalFormatting>
  <conditionalFormatting sqref="Q297:AA297 Q295:AA295 Q293:AA293">
    <cfRule type="expression" dxfId="4667" priority="1193">
      <formula>Q$1=""</formula>
    </cfRule>
  </conditionalFormatting>
  <conditionalFormatting sqref="Q293:AA293">
    <cfRule type="expression" dxfId="4666" priority="1192">
      <formula>Q$1=""</formula>
    </cfRule>
  </conditionalFormatting>
  <conditionalFormatting sqref="Q297:AA297 Q295:AA295 Q293:AA293">
    <cfRule type="expression" dxfId="4665" priority="1191">
      <formula>Q$1=""</formula>
    </cfRule>
  </conditionalFormatting>
  <conditionalFormatting sqref="Q297:AA297 Q295:AA295 Q293:AA293">
    <cfRule type="expression" dxfId="4664" priority="1190">
      <formula>Q$1=""</formula>
    </cfRule>
  </conditionalFormatting>
  <conditionalFormatting sqref="Q297:AA297 Q295:AA295 Q293:AA293">
    <cfRule type="expression" dxfId="4663" priority="1189">
      <formula>Q$1=""</formula>
    </cfRule>
  </conditionalFormatting>
  <conditionalFormatting sqref="Q297:AA297 Q295:AA295 Q293:AA293">
    <cfRule type="expression" dxfId="4662" priority="1188">
      <formula>Q$1=""</formula>
    </cfRule>
  </conditionalFormatting>
  <conditionalFormatting sqref="Q297:AA297 Q295:AA295 Q293:AA293">
    <cfRule type="expression" dxfId="4661" priority="1187">
      <formula>Q$1=""</formula>
    </cfRule>
  </conditionalFormatting>
  <conditionalFormatting sqref="Q297:AA297 Q295:AA295 Q293:AA293">
    <cfRule type="expression" dxfId="4660" priority="1186">
      <formula>Q$1=""</formula>
    </cfRule>
  </conditionalFormatting>
  <conditionalFormatting sqref="Q297:AA297 Q295:AA295 Q293:AA293">
    <cfRule type="expression" dxfId="4659" priority="1185">
      <formula>Q$1=""</formula>
    </cfRule>
  </conditionalFormatting>
  <conditionalFormatting sqref="Q297:AA297 Q295:AA295 Q293:AA293">
    <cfRule type="expression" dxfId="4658" priority="1184">
      <formula>Q$1=""</formula>
    </cfRule>
  </conditionalFormatting>
  <conditionalFormatting sqref="Q297:AA297 Q295:AA295 Q293:AA293">
    <cfRule type="expression" dxfId="4657" priority="1183">
      <formula>Q$1=""</formula>
    </cfRule>
  </conditionalFormatting>
  <conditionalFormatting sqref="Q297:AA297 Q295:AA295 Q293:AA293">
    <cfRule type="expression" dxfId="4656" priority="1182">
      <formula>Q$1=""</formula>
    </cfRule>
  </conditionalFormatting>
  <conditionalFormatting sqref="Q297:AA297 Q295:AA295 Q293:AA293">
    <cfRule type="expression" dxfId="4655" priority="1181">
      <formula>Q$1=""</formula>
    </cfRule>
  </conditionalFormatting>
  <conditionalFormatting sqref="Q297:AA297 Q295:AA295 Q293:AA293">
    <cfRule type="expression" dxfId="4654" priority="1180">
      <formula>Q$1=""</formula>
    </cfRule>
  </conditionalFormatting>
  <conditionalFormatting sqref="Q297:AA297 Q295:AA295 Q293:AA293">
    <cfRule type="expression" dxfId="4653" priority="1179">
      <formula>Q$1=""</formula>
    </cfRule>
  </conditionalFormatting>
  <conditionalFormatting sqref="Q297:AA297 Q295:AA295 Q293:AA293">
    <cfRule type="expression" dxfId="4652" priority="1178">
      <formula>Q$1=""</formula>
    </cfRule>
  </conditionalFormatting>
  <conditionalFormatting sqref="Q297:AA297 Q295:AA295 Q293:AA293">
    <cfRule type="expression" dxfId="4651" priority="1177">
      <formula>Q$1=""</formula>
    </cfRule>
  </conditionalFormatting>
  <conditionalFormatting sqref="Q297:AA297 Q295:AA295 Q293:AA293">
    <cfRule type="expression" dxfId="4650" priority="1176">
      <formula>Q$1=""</formula>
    </cfRule>
  </conditionalFormatting>
  <conditionalFormatting sqref="Q293:AA293">
    <cfRule type="expression" dxfId="4649" priority="1175">
      <formula>Q$1=""</formula>
    </cfRule>
  </conditionalFormatting>
  <conditionalFormatting sqref="Q297:AA297 Q295:AA295 Q293:AA293">
    <cfRule type="expression" dxfId="4648" priority="1174">
      <formula>Q$1=""</formula>
    </cfRule>
  </conditionalFormatting>
  <conditionalFormatting sqref="Q297:AA297 Q295:AA295 Q293:AA293">
    <cfRule type="expression" dxfId="4647" priority="1173">
      <formula>Q$1=""</formula>
    </cfRule>
  </conditionalFormatting>
  <conditionalFormatting sqref="Q297:AA297 Q295:AA295 Q293:AA293">
    <cfRule type="expression" dxfId="4646" priority="1172">
      <formula>Q$1=""</formula>
    </cfRule>
  </conditionalFormatting>
  <conditionalFormatting sqref="Q297:AA297 Q295:AA295 Q293:AA293">
    <cfRule type="expression" dxfId="4645" priority="1171">
      <formula>Q$1=""</formula>
    </cfRule>
  </conditionalFormatting>
  <conditionalFormatting sqref="Q297:AA297 Q295:AA295 Q293:AA293">
    <cfRule type="expression" dxfId="4644" priority="1170">
      <formula>Q$1=""</formula>
    </cfRule>
  </conditionalFormatting>
  <conditionalFormatting sqref="Q293:AA293">
    <cfRule type="expression" dxfId="4643" priority="1169">
      <formula>Q$1=""</formula>
    </cfRule>
  </conditionalFormatting>
  <conditionalFormatting sqref="Q297:AA297 Q295:AA295 Q293:AA293">
    <cfRule type="expression" dxfId="4642" priority="1168">
      <formula>Q$1=""</formula>
    </cfRule>
  </conditionalFormatting>
  <conditionalFormatting sqref="Q297:AA297 Q295:AA295 Q293:AA293">
    <cfRule type="expression" dxfId="4641" priority="1167">
      <formula>Q$1=""</formula>
    </cfRule>
  </conditionalFormatting>
  <conditionalFormatting sqref="Q297:AA297 Q295:AA295 Q293:AA293">
    <cfRule type="expression" dxfId="4640" priority="1166">
      <formula>Q$1=""</formula>
    </cfRule>
  </conditionalFormatting>
  <conditionalFormatting sqref="Q297:AA297 Q295:AA295 Q293:AA293">
    <cfRule type="expression" dxfId="4639" priority="1165">
      <formula>Q$1=""</formula>
    </cfRule>
  </conditionalFormatting>
  <conditionalFormatting sqref="Q297:AA297 Q295:AA295 Q293:AA293">
    <cfRule type="expression" dxfId="4638" priority="1164">
      <formula>Q$1=""</formula>
    </cfRule>
  </conditionalFormatting>
  <conditionalFormatting sqref="Q297:AA297 Q295:AA295 Q293:AA293">
    <cfRule type="expression" dxfId="4637" priority="1163">
      <formula>Q$1=""</formula>
    </cfRule>
  </conditionalFormatting>
  <conditionalFormatting sqref="Q297:AA297 Q295:AA295 Q293:AA293">
    <cfRule type="expression" dxfId="4636" priority="1162">
      <formula>Q$1=""</formula>
    </cfRule>
  </conditionalFormatting>
  <conditionalFormatting sqref="Q297:AA297 Q295:AA295 Q293:AA293">
    <cfRule type="expression" dxfId="4635" priority="1161">
      <formula>Q$1=""</formula>
    </cfRule>
  </conditionalFormatting>
  <conditionalFormatting sqref="P301:AA301">
    <cfRule type="expression" dxfId="4634" priority="1160">
      <formula>P$1=""</formula>
    </cfRule>
  </conditionalFormatting>
  <conditionalFormatting sqref="P303:AA303">
    <cfRule type="expression" dxfId="4633" priority="1159">
      <formula>P$1=""</formula>
    </cfRule>
  </conditionalFormatting>
  <conditionalFormatting sqref="P305:AA305">
    <cfRule type="expression" dxfId="4632" priority="1158">
      <formula>P$1=""</formula>
    </cfRule>
  </conditionalFormatting>
  <conditionalFormatting sqref="P307:AA307">
    <cfRule type="expression" dxfId="4631" priority="1157">
      <formula>P$1=""</formula>
    </cfRule>
  </conditionalFormatting>
  <conditionalFormatting sqref="P303:AA303 P305:AA305 P307:AA307">
    <cfRule type="expression" dxfId="4630" priority="1156">
      <formula>P$1=""</formula>
    </cfRule>
  </conditionalFormatting>
  <conditionalFormatting sqref="P303:AA303 P305:AA305 P307:AA307">
    <cfRule type="expression" dxfId="4629" priority="1155">
      <formula>P$1=""</formula>
    </cfRule>
  </conditionalFormatting>
  <conditionalFormatting sqref="P303:AA303 P305:AA305 P307:AA307">
    <cfRule type="expression" dxfId="4628" priority="1154">
      <formula>P$1=""</formula>
    </cfRule>
  </conditionalFormatting>
  <conditionalFormatting sqref="P303:AA303 P305:AA305 P307:AA307">
    <cfRule type="expression" dxfId="4627" priority="1153">
      <formula>P$1=""</formula>
    </cfRule>
  </conditionalFormatting>
  <conditionalFormatting sqref="P303:AA303 P305:AA305 P307:AA307">
    <cfRule type="expression" dxfId="4626" priority="1152">
      <formula>P$1=""</formula>
    </cfRule>
  </conditionalFormatting>
  <conditionalFormatting sqref="P305:AA305 P307:AA307">
    <cfRule type="expression" dxfId="4625" priority="1151">
      <formula>P$1=""</formula>
    </cfRule>
  </conditionalFormatting>
  <conditionalFormatting sqref="P303:AA303">
    <cfRule type="expression" dxfId="4624" priority="1150">
      <formula>P$1=""</formula>
    </cfRule>
  </conditionalFormatting>
  <conditionalFormatting sqref="P305:AA305 P307:AA307">
    <cfRule type="expression" dxfId="4623" priority="1149">
      <formula>P$1=""</formula>
    </cfRule>
  </conditionalFormatting>
  <conditionalFormatting sqref="P305:AA305 P307:AA307">
    <cfRule type="expression" dxfId="4622" priority="1148">
      <formula>P$1=""</formula>
    </cfRule>
  </conditionalFormatting>
  <conditionalFormatting sqref="P307:AA307">
    <cfRule type="expression" dxfId="4621" priority="1147">
      <formula>P$1=""</formula>
    </cfRule>
  </conditionalFormatting>
  <conditionalFormatting sqref="P307:AA307">
    <cfRule type="expression" dxfId="4620" priority="1146">
      <formula>P$1=""</formula>
    </cfRule>
  </conditionalFormatting>
  <conditionalFormatting sqref="P307:AA307">
    <cfRule type="expression" dxfId="4619" priority="1145">
      <formula>P$1=""</formula>
    </cfRule>
  </conditionalFormatting>
  <conditionalFormatting sqref="P307:AA307">
    <cfRule type="expression" dxfId="4618" priority="1144">
      <formula>P$1=""</formula>
    </cfRule>
  </conditionalFormatting>
  <conditionalFormatting sqref="P301:AA301">
    <cfRule type="expression" dxfId="4617" priority="1143">
      <formula>P$1=""</formula>
    </cfRule>
  </conditionalFormatting>
  <conditionalFormatting sqref="P301:AA301">
    <cfRule type="expression" dxfId="4616" priority="1142">
      <formula>P$1=""</formula>
    </cfRule>
  </conditionalFormatting>
  <conditionalFormatting sqref="P301:AA301">
    <cfRule type="expression" dxfId="4615" priority="1141">
      <formula>P$1=""</formula>
    </cfRule>
  </conditionalFormatting>
  <conditionalFormatting sqref="P301:AA301">
    <cfRule type="expression" dxfId="4614" priority="1140">
      <formula>P$1=""</formula>
    </cfRule>
  </conditionalFormatting>
  <conditionalFormatting sqref="P301:AA301">
    <cfRule type="expression" dxfId="4613" priority="1139">
      <formula>P$1=""</formula>
    </cfRule>
  </conditionalFormatting>
  <conditionalFormatting sqref="P301:AA301">
    <cfRule type="expression" dxfId="4612" priority="1138">
      <formula>P$1=""</formula>
    </cfRule>
  </conditionalFormatting>
  <conditionalFormatting sqref="P301:AA301">
    <cfRule type="expression" dxfId="4611" priority="1137">
      <formula>P$1=""</formula>
    </cfRule>
  </conditionalFormatting>
  <conditionalFormatting sqref="P305:AA305 P307:AA307">
    <cfRule type="expression" dxfId="4610" priority="1136">
      <formula>P$1=""</formula>
    </cfRule>
  </conditionalFormatting>
  <conditionalFormatting sqref="P305:AA305 P307:AA307">
    <cfRule type="expression" dxfId="4609" priority="1135">
      <formula>P$1=""</formula>
    </cfRule>
  </conditionalFormatting>
  <conditionalFormatting sqref="P305:AA305 P307:AA307">
    <cfRule type="expression" dxfId="4608" priority="1134">
      <formula>P$1=""</formula>
    </cfRule>
  </conditionalFormatting>
  <conditionalFormatting sqref="P305:AA305 P307:AA307">
    <cfRule type="expression" dxfId="4607" priority="1133">
      <formula>P$1=""</formula>
    </cfRule>
  </conditionalFormatting>
  <conditionalFormatting sqref="P303:AA303 P305 P307">
    <cfRule type="expression" dxfId="4606" priority="1132">
      <formula>P$1=""</formula>
    </cfRule>
  </conditionalFormatting>
  <conditionalFormatting sqref="P303:AA303 P305 P307">
    <cfRule type="expression" dxfId="4605" priority="1131">
      <formula>P$1=""</formula>
    </cfRule>
  </conditionalFormatting>
  <conditionalFormatting sqref="P303:AA303 P305 P307">
    <cfRule type="expression" dxfId="4604" priority="1130">
      <formula>P$1=""</formula>
    </cfRule>
  </conditionalFormatting>
  <conditionalFormatting sqref="P303:AA303 P305 P307">
    <cfRule type="expression" dxfId="4603" priority="1129">
      <formula>P$1=""</formula>
    </cfRule>
  </conditionalFormatting>
  <conditionalFormatting sqref="P303:AA303 P305 P307">
    <cfRule type="expression" dxfId="4602" priority="1128">
      <formula>P$1=""</formula>
    </cfRule>
  </conditionalFormatting>
  <conditionalFormatting sqref="P303:AA303 P305 P307">
    <cfRule type="expression" dxfId="4601" priority="1127">
      <formula>P$1=""</formula>
    </cfRule>
  </conditionalFormatting>
  <conditionalFormatting sqref="P303:AA303 P305 P307">
    <cfRule type="expression" dxfId="4600" priority="1126">
      <formula>P$1=""</formula>
    </cfRule>
  </conditionalFormatting>
  <conditionalFormatting sqref="P303:AA303 P305 P307">
    <cfRule type="expression" dxfId="4599" priority="1125">
      <formula>P$1=""</formula>
    </cfRule>
  </conditionalFormatting>
  <conditionalFormatting sqref="Q303:AA303">
    <cfRule type="expression" dxfId="4598" priority="1124">
      <formula>Q$1=""</formula>
    </cfRule>
  </conditionalFormatting>
  <conditionalFormatting sqref="Q303:AA303">
    <cfRule type="expression" dxfId="4597" priority="1123">
      <formula>Q$1=""</formula>
    </cfRule>
  </conditionalFormatting>
  <conditionalFormatting sqref="Q303:AA303">
    <cfRule type="expression" dxfId="4596" priority="1122">
      <formula>Q$1=""</formula>
    </cfRule>
  </conditionalFormatting>
  <conditionalFormatting sqref="Q303:AA303">
    <cfRule type="expression" dxfId="4595" priority="1121">
      <formula>Q$1=""</formula>
    </cfRule>
  </conditionalFormatting>
  <conditionalFormatting sqref="Q303:AA303">
    <cfRule type="expression" dxfId="4594" priority="1120">
      <formula>Q$1=""</formula>
    </cfRule>
  </conditionalFormatting>
  <conditionalFormatting sqref="Q303:AA303">
    <cfRule type="expression" dxfId="4593" priority="1119">
      <formula>Q$1=""</formula>
    </cfRule>
  </conditionalFormatting>
  <conditionalFormatting sqref="Q303:AA303">
    <cfRule type="expression" dxfId="4592" priority="1118">
      <formula>Q$1=""</formula>
    </cfRule>
  </conditionalFormatting>
  <conditionalFormatting sqref="Q303:AA303">
    <cfRule type="expression" dxfId="4591" priority="1117">
      <formula>Q$1=""</formula>
    </cfRule>
  </conditionalFormatting>
  <conditionalFormatting sqref="Q305:AA305 Q307:AA307">
    <cfRule type="expression" dxfId="4590" priority="1116">
      <formula>Q$1=""</formula>
    </cfRule>
  </conditionalFormatting>
  <conditionalFormatting sqref="Q305:AA305 Q307:AA307">
    <cfRule type="expression" dxfId="4589" priority="1115">
      <formula>Q$1=""</formula>
    </cfRule>
  </conditionalFormatting>
  <conditionalFormatting sqref="Q305:AA305 Q307:AA307">
    <cfRule type="expression" dxfId="4588" priority="1114">
      <formula>Q$1=""</formula>
    </cfRule>
  </conditionalFormatting>
  <conditionalFormatting sqref="Q305:AA305 Q307:AA307">
    <cfRule type="expression" dxfId="4587" priority="1113">
      <formula>Q$1=""</formula>
    </cfRule>
  </conditionalFormatting>
  <conditionalFormatting sqref="Q305:AA305 Q307:AA307">
    <cfRule type="expression" dxfId="4586" priority="1112">
      <formula>Q$1=""</formula>
    </cfRule>
  </conditionalFormatting>
  <conditionalFormatting sqref="Q305:AA305 Q307:AA307">
    <cfRule type="expression" dxfId="4585" priority="1111">
      <formula>Q$1=""</formula>
    </cfRule>
  </conditionalFormatting>
  <conditionalFormatting sqref="Q305:AA305 Q307:AA307">
    <cfRule type="expression" dxfId="4584" priority="1110">
      <formula>Q$1=""</formula>
    </cfRule>
  </conditionalFormatting>
  <conditionalFormatting sqref="Q305:AA305 Q307:AA307">
    <cfRule type="expression" dxfId="4583" priority="1109">
      <formula>Q$1=""</formula>
    </cfRule>
  </conditionalFormatting>
  <conditionalFormatting sqref="Q305:AA305 Q307:AA307">
    <cfRule type="expression" dxfId="4582" priority="1108">
      <formula>Q$1=""</formula>
    </cfRule>
  </conditionalFormatting>
  <conditionalFormatting sqref="Q305:AA305 Q307:AA307">
    <cfRule type="expression" dxfId="4581" priority="1107">
      <formula>Q$1=""</formula>
    </cfRule>
  </conditionalFormatting>
  <conditionalFormatting sqref="P301:AA301">
    <cfRule type="expression" dxfId="4580" priority="1106">
      <formula>P$1=""</formula>
    </cfRule>
  </conditionalFormatting>
  <conditionalFormatting sqref="P301:AA301">
    <cfRule type="expression" dxfId="4579" priority="1105">
      <formula>P$1=""</formula>
    </cfRule>
  </conditionalFormatting>
  <conditionalFormatting sqref="P301:AA301">
    <cfRule type="expression" dxfId="4578" priority="1104">
      <formula>P$1=""</formula>
    </cfRule>
  </conditionalFormatting>
  <conditionalFormatting sqref="P301:AA301">
    <cfRule type="expression" dxfId="4577" priority="1103">
      <formula>P$1=""</formula>
    </cfRule>
  </conditionalFormatting>
  <conditionalFormatting sqref="P301:AA301">
    <cfRule type="expression" dxfId="4576" priority="1102">
      <formula>P$1=""</formula>
    </cfRule>
  </conditionalFormatting>
  <conditionalFormatting sqref="P301:AA301">
    <cfRule type="expression" dxfId="4575" priority="1101">
      <formula>P$1=""</formula>
    </cfRule>
  </conditionalFormatting>
  <conditionalFormatting sqref="P301:AA301">
    <cfRule type="expression" dxfId="4574" priority="1100">
      <formula>P$1=""</formula>
    </cfRule>
  </conditionalFormatting>
  <conditionalFormatting sqref="P301:AA301">
    <cfRule type="expression" dxfId="4573" priority="1099">
      <formula>P$1=""</formula>
    </cfRule>
  </conditionalFormatting>
  <conditionalFormatting sqref="P303:AA303">
    <cfRule type="expression" dxfId="4572" priority="1098">
      <formula>P$1=""</formula>
    </cfRule>
  </conditionalFormatting>
  <conditionalFormatting sqref="P303:AA303">
    <cfRule type="expression" dxfId="4571" priority="1097">
      <formula>P$1=""</formula>
    </cfRule>
  </conditionalFormatting>
  <conditionalFormatting sqref="P303:AA303">
    <cfRule type="expression" dxfId="4570" priority="1096">
      <formula>P$1=""</formula>
    </cfRule>
  </conditionalFormatting>
  <conditionalFormatting sqref="P303:AA303">
    <cfRule type="expression" dxfId="4569" priority="1095">
      <formula>P$1=""</formula>
    </cfRule>
  </conditionalFormatting>
  <conditionalFormatting sqref="P303:AA303">
    <cfRule type="expression" dxfId="4568" priority="1094">
      <formula>P$1=""</formula>
    </cfRule>
  </conditionalFormatting>
  <conditionalFormatting sqref="P303:AA303">
    <cfRule type="expression" dxfId="4567" priority="1093">
      <formula>P$1=""</formula>
    </cfRule>
  </conditionalFormatting>
  <conditionalFormatting sqref="P303:AA303">
    <cfRule type="expression" dxfId="4566" priority="1092">
      <formula>P$1=""</formula>
    </cfRule>
  </conditionalFormatting>
  <conditionalFormatting sqref="P303:AA303">
    <cfRule type="expression" dxfId="4565" priority="1091">
      <formula>P$1=""</formula>
    </cfRule>
  </conditionalFormatting>
  <conditionalFormatting sqref="P303:AA303">
    <cfRule type="expression" dxfId="4564" priority="1090">
      <formula>P$1=""</formula>
    </cfRule>
  </conditionalFormatting>
  <conditionalFormatting sqref="P303:AA303">
    <cfRule type="expression" dxfId="4563" priority="1089">
      <formula>P$1=""</formula>
    </cfRule>
  </conditionalFormatting>
  <conditionalFormatting sqref="P303:AA303">
    <cfRule type="expression" dxfId="4562" priority="1088">
      <formula>P$1=""</formula>
    </cfRule>
  </conditionalFormatting>
  <conditionalFormatting sqref="P303:AA303">
    <cfRule type="expression" dxfId="4561" priority="1087">
      <formula>P$1=""</formula>
    </cfRule>
  </conditionalFormatting>
  <conditionalFormatting sqref="P303:AA303">
    <cfRule type="expression" dxfId="4560" priority="1086">
      <formula>P$1=""</formula>
    </cfRule>
  </conditionalFormatting>
  <conditionalFormatting sqref="P303:AA303">
    <cfRule type="expression" dxfId="4559" priority="1085">
      <formula>P$1=""</formula>
    </cfRule>
  </conditionalFormatting>
  <conditionalFormatting sqref="P303:AA303">
    <cfRule type="expression" dxfId="4558" priority="1084">
      <formula>P$1=""</formula>
    </cfRule>
  </conditionalFormatting>
  <conditionalFormatting sqref="P303:AA303">
    <cfRule type="expression" dxfId="4557" priority="1083">
      <formula>P$1=""</formula>
    </cfRule>
  </conditionalFormatting>
  <conditionalFormatting sqref="P307 P305">
    <cfRule type="expression" dxfId="4556" priority="1082">
      <formula>P$1=""</formula>
    </cfRule>
  </conditionalFormatting>
  <conditionalFormatting sqref="P307 P305">
    <cfRule type="expression" dxfId="4555" priority="1081">
      <formula>P$1=""</formula>
    </cfRule>
  </conditionalFormatting>
  <conditionalFormatting sqref="P307 P305">
    <cfRule type="expression" dxfId="4554" priority="1080">
      <formula>P$1=""</formula>
    </cfRule>
  </conditionalFormatting>
  <conditionalFormatting sqref="P307 P305">
    <cfRule type="expression" dxfId="4553" priority="1079">
      <formula>P$1=""</formula>
    </cfRule>
  </conditionalFormatting>
  <conditionalFormatting sqref="P307 P305">
    <cfRule type="expression" dxfId="4552" priority="1078">
      <formula>P$1=""</formula>
    </cfRule>
  </conditionalFormatting>
  <conditionalFormatting sqref="P307 P305">
    <cfRule type="expression" dxfId="4551" priority="1077">
      <formula>P$1=""</formula>
    </cfRule>
  </conditionalFormatting>
  <conditionalFormatting sqref="P307 P305">
    <cfRule type="expression" dxfId="4550" priority="1076">
      <formula>P$1=""</formula>
    </cfRule>
  </conditionalFormatting>
  <conditionalFormatting sqref="P307 P305">
    <cfRule type="expression" dxfId="4549" priority="1075">
      <formula>P$1=""</formula>
    </cfRule>
  </conditionalFormatting>
  <conditionalFormatting sqref="P307 P305">
    <cfRule type="expression" dxfId="4548" priority="1074">
      <formula>P$1=""</formula>
    </cfRule>
  </conditionalFormatting>
  <conditionalFormatting sqref="P307 P305">
    <cfRule type="expression" dxfId="4547" priority="1073">
      <formula>P$1=""</formula>
    </cfRule>
  </conditionalFormatting>
  <conditionalFormatting sqref="P307 P305">
    <cfRule type="expression" dxfId="4546" priority="1072">
      <formula>P$1=""</formula>
    </cfRule>
  </conditionalFormatting>
  <conditionalFormatting sqref="P307 P305">
    <cfRule type="expression" dxfId="4545" priority="1071">
      <formula>P$1=""</formula>
    </cfRule>
  </conditionalFormatting>
  <conditionalFormatting sqref="P307 P305">
    <cfRule type="expression" dxfId="4544" priority="1070">
      <formula>P$1=""</formula>
    </cfRule>
  </conditionalFormatting>
  <conditionalFormatting sqref="P307 P305">
    <cfRule type="expression" dxfId="4543" priority="1069">
      <formula>P$1=""</formula>
    </cfRule>
  </conditionalFormatting>
  <conditionalFormatting sqref="P307 P305">
    <cfRule type="expression" dxfId="4542" priority="1068">
      <formula>P$1=""</formula>
    </cfRule>
  </conditionalFormatting>
  <conditionalFormatting sqref="P307 P305">
    <cfRule type="expression" dxfId="4541" priority="1067">
      <formula>P$1=""</formula>
    </cfRule>
  </conditionalFormatting>
  <conditionalFormatting sqref="P307 P305">
    <cfRule type="expression" dxfId="4540" priority="1066">
      <formula>P$1=""</formula>
    </cfRule>
  </conditionalFormatting>
  <conditionalFormatting sqref="P307 P305">
    <cfRule type="expression" dxfId="4539" priority="1065">
      <formula>P$1=""</formula>
    </cfRule>
  </conditionalFormatting>
  <conditionalFormatting sqref="Q307:AA307 Q305:AA305">
    <cfRule type="expression" dxfId="4538" priority="1064">
      <formula>Q$1=""</formula>
    </cfRule>
  </conditionalFormatting>
  <conditionalFormatting sqref="Q307:AA307 Q305:AA305">
    <cfRule type="expression" dxfId="4537" priority="1063">
      <formula>Q$1=""</formula>
    </cfRule>
  </conditionalFormatting>
  <conditionalFormatting sqref="Q307:AA307 Q305:AA305">
    <cfRule type="expression" dxfId="4536" priority="1062">
      <formula>Q$1=""</formula>
    </cfRule>
  </conditionalFormatting>
  <conditionalFormatting sqref="Q307:AA307 Q305:AA305">
    <cfRule type="expression" dxfId="4535" priority="1061">
      <formula>Q$1=""</formula>
    </cfRule>
  </conditionalFormatting>
  <conditionalFormatting sqref="Q307:AA307 Q305:AA305">
    <cfRule type="expression" dxfId="4534" priority="1060">
      <formula>Q$1=""</formula>
    </cfRule>
  </conditionalFormatting>
  <conditionalFormatting sqref="Q307:AA307 Q305:AA305">
    <cfRule type="expression" dxfId="4533" priority="1059">
      <formula>Q$1=""</formula>
    </cfRule>
  </conditionalFormatting>
  <conditionalFormatting sqref="Q307:AA307 Q305:AA305">
    <cfRule type="expression" dxfId="4532" priority="1058">
      <formula>Q$1=""</formula>
    </cfRule>
  </conditionalFormatting>
  <conditionalFormatting sqref="Q307:AA307 Q305:AA305">
    <cfRule type="expression" dxfId="4531" priority="1057">
      <formula>Q$1=""</formula>
    </cfRule>
  </conditionalFormatting>
  <conditionalFormatting sqref="Q307:AA307 Q305:AA305">
    <cfRule type="expression" dxfId="4530" priority="1056">
      <formula>Q$1=""</formula>
    </cfRule>
  </conditionalFormatting>
  <conditionalFormatting sqref="Q307:AA307 Q305:AA305">
    <cfRule type="expression" dxfId="4529" priority="1055">
      <formula>Q$1=""</formula>
    </cfRule>
  </conditionalFormatting>
  <conditionalFormatting sqref="Q307:AA307 Q305:AA305">
    <cfRule type="expression" dxfId="4528" priority="1054">
      <formula>Q$1=""</formula>
    </cfRule>
  </conditionalFormatting>
  <conditionalFormatting sqref="Q307:AA307 Q305:AA305">
    <cfRule type="expression" dxfId="4527" priority="1053">
      <formula>Q$1=""</formula>
    </cfRule>
  </conditionalFormatting>
  <conditionalFormatting sqref="Q307:AA307 Q305:AA305">
    <cfRule type="expression" dxfId="4526" priority="1052">
      <formula>Q$1=""</formula>
    </cfRule>
  </conditionalFormatting>
  <conditionalFormatting sqref="Q307:AA307 Q305:AA305">
    <cfRule type="expression" dxfId="4525" priority="1051">
      <formula>Q$1=""</formula>
    </cfRule>
  </conditionalFormatting>
  <conditionalFormatting sqref="Q307:AA307 Q305:AA305">
    <cfRule type="expression" dxfId="4524" priority="1050">
      <formula>Q$1=""</formula>
    </cfRule>
  </conditionalFormatting>
  <conditionalFormatting sqref="Q307:AA307 Q305:AA305">
    <cfRule type="expression" dxfId="4523" priority="1049">
      <formula>Q$1=""</formula>
    </cfRule>
  </conditionalFormatting>
  <conditionalFormatting sqref="Q307:AA307 Q305:AA305">
    <cfRule type="expression" dxfId="4522" priority="1048">
      <formula>Q$1=""</formula>
    </cfRule>
  </conditionalFormatting>
  <conditionalFormatting sqref="Q307:AA307 Q305:AA305">
    <cfRule type="expression" dxfId="4521" priority="1047">
      <formula>Q$1=""</formula>
    </cfRule>
  </conditionalFormatting>
  <conditionalFormatting sqref="Q307:AA307 Q305:AA305">
    <cfRule type="expression" dxfId="4520" priority="1046">
      <formula>Q$1=""</formula>
    </cfRule>
  </conditionalFormatting>
  <conditionalFormatting sqref="Q307:AA307 Q305:AA305">
    <cfRule type="expression" dxfId="4519" priority="1045">
      <formula>Q$1=""</formula>
    </cfRule>
  </conditionalFormatting>
  <conditionalFormatting sqref="Q307:AA307 Q305:AA305">
    <cfRule type="expression" dxfId="4518" priority="1044">
      <formula>Q$1=""</formula>
    </cfRule>
  </conditionalFormatting>
  <conditionalFormatting sqref="Q307:AA307 Q305:AA305">
    <cfRule type="expression" dxfId="4517" priority="1043">
      <formula>Q$1=""</formula>
    </cfRule>
  </conditionalFormatting>
  <conditionalFormatting sqref="Q307:AA307 Q305:AA305">
    <cfRule type="expression" dxfId="4516" priority="1042">
      <formula>Q$1=""</formula>
    </cfRule>
  </conditionalFormatting>
  <conditionalFormatting sqref="Q307:AA307 Q305:AA305">
    <cfRule type="expression" dxfId="4515" priority="1041">
      <formula>Q$1=""</formula>
    </cfRule>
  </conditionalFormatting>
  <conditionalFormatting sqref="Q307:AA307 Q305:AA305">
    <cfRule type="expression" dxfId="4514" priority="1040">
      <formula>Q$1=""</formula>
    </cfRule>
  </conditionalFormatting>
  <conditionalFormatting sqref="Q307:AA307 Q305:AA305">
    <cfRule type="expression" dxfId="4513" priority="1039">
      <formula>Q$1=""</formula>
    </cfRule>
  </conditionalFormatting>
  <conditionalFormatting sqref="Q307:AA307 Q305:AA305">
    <cfRule type="expression" dxfId="4512" priority="1038">
      <formula>Q$1=""</formula>
    </cfRule>
  </conditionalFormatting>
  <conditionalFormatting sqref="Q307:AA307 Q305:AA305">
    <cfRule type="expression" dxfId="4511" priority="1037">
      <formula>Q$1=""</formula>
    </cfRule>
  </conditionalFormatting>
  <conditionalFormatting sqref="Q307:AA307 Q305:AA305">
    <cfRule type="expression" dxfId="4510" priority="1036">
      <formula>Q$1=""</formula>
    </cfRule>
  </conditionalFormatting>
  <conditionalFormatting sqref="Q307:AA307 Q305:AA305">
    <cfRule type="expression" dxfId="4509" priority="1035">
      <formula>Q$1=""</formula>
    </cfRule>
  </conditionalFormatting>
  <conditionalFormatting sqref="Q307:AA307 Q305:AA305">
    <cfRule type="expression" dxfId="4508" priority="1034">
      <formula>Q$1=""</formula>
    </cfRule>
  </conditionalFormatting>
  <conditionalFormatting sqref="Q307:AA307 Q305:AA305">
    <cfRule type="expression" dxfId="4507" priority="1033">
      <formula>Q$1=""</formula>
    </cfRule>
  </conditionalFormatting>
  <conditionalFormatting sqref="Q307:AA307 Q305:AA305">
    <cfRule type="expression" dxfId="4506" priority="1032">
      <formula>Q$1=""</formula>
    </cfRule>
  </conditionalFormatting>
  <conditionalFormatting sqref="Q307:AA307 Q305:AA305">
    <cfRule type="expression" dxfId="4505" priority="1031">
      <formula>Q$1=""</formula>
    </cfRule>
  </conditionalFormatting>
  <conditionalFormatting sqref="P301:AA301">
    <cfRule type="expression" dxfId="4504" priority="1030">
      <formula>P$1=""</formula>
    </cfRule>
  </conditionalFormatting>
  <conditionalFormatting sqref="P301:AA301">
    <cfRule type="expression" dxfId="4503" priority="1029">
      <formula>P$1=""</formula>
    </cfRule>
  </conditionalFormatting>
  <conditionalFormatting sqref="P301:AA301">
    <cfRule type="expression" dxfId="4502" priority="1028">
      <formula>P$1=""</formula>
    </cfRule>
  </conditionalFormatting>
  <conditionalFormatting sqref="P301:AA301">
    <cfRule type="expression" dxfId="4501" priority="1027">
      <formula>P$1=""</formula>
    </cfRule>
  </conditionalFormatting>
  <conditionalFormatting sqref="P301:AA301">
    <cfRule type="expression" dxfId="4500" priority="1026">
      <formula>P$1=""</formula>
    </cfRule>
  </conditionalFormatting>
  <conditionalFormatting sqref="P301:AA301">
    <cfRule type="expression" dxfId="4499" priority="1025">
      <formula>P$1=""</formula>
    </cfRule>
  </conditionalFormatting>
  <conditionalFormatting sqref="P301:AA301">
    <cfRule type="expression" dxfId="4498" priority="1024">
      <formula>P$1=""</formula>
    </cfRule>
  </conditionalFormatting>
  <conditionalFormatting sqref="P301:AA301">
    <cfRule type="expression" dxfId="4497" priority="1023">
      <formula>P$1=""</formula>
    </cfRule>
  </conditionalFormatting>
  <conditionalFormatting sqref="P301:AA301">
    <cfRule type="expression" dxfId="4496" priority="1022">
      <formula>P$1=""</formula>
    </cfRule>
  </conditionalFormatting>
  <conditionalFormatting sqref="P301:AA301">
    <cfRule type="expression" dxfId="4495" priority="1021">
      <formula>P$1=""</formula>
    </cfRule>
  </conditionalFormatting>
  <conditionalFormatting sqref="P301:AA301">
    <cfRule type="expression" dxfId="4494" priority="1020">
      <formula>P$1=""</formula>
    </cfRule>
  </conditionalFormatting>
  <conditionalFormatting sqref="P301:AA301">
    <cfRule type="expression" dxfId="4493" priority="1019">
      <formula>P$1=""</formula>
    </cfRule>
  </conditionalFormatting>
  <conditionalFormatting sqref="P301:AA301">
    <cfRule type="expression" dxfId="4492" priority="1018">
      <formula>P$1=""</formula>
    </cfRule>
  </conditionalFormatting>
  <conditionalFormatting sqref="P301:AA301">
    <cfRule type="expression" dxfId="4491" priority="1017">
      <formula>P$1=""</formula>
    </cfRule>
  </conditionalFormatting>
  <conditionalFormatting sqref="P301:AA301">
    <cfRule type="expression" dxfId="4490" priority="1016">
      <formula>P$1=""</formula>
    </cfRule>
  </conditionalFormatting>
  <conditionalFormatting sqref="P301:AA301">
    <cfRule type="expression" dxfId="4489" priority="1015">
      <formula>P$1=""</formula>
    </cfRule>
  </conditionalFormatting>
  <conditionalFormatting sqref="P311:AA311">
    <cfRule type="expression" dxfId="4488" priority="1014">
      <formula>P$1=""</formula>
    </cfRule>
  </conditionalFormatting>
  <conditionalFormatting sqref="P313:AA313">
    <cfRule type="expression" dxfId="4487" priority="1013">
      <formula>P$1=""</formula>
    </cfRule>
  </conditionalFormatting>
  <conditionalFormatting sqref="P315:AA315">
    <cfRule type="expression" dxfId="4486" priority="1012">
      <formula>P$1=""</formula>
    </cfRule>
  </conditionalFormatting>
  <conditionalFormatting sqref="P317:AA317">
    <cfRule type="expression" dxfId="4485" priority="1011">
      <formula>P$1=""</formula>
    </cfRule>
  </conditionalFormatting>
  <conditionalFormatting sqref="P313:AA313 P315:AA315 P317:AA317">
    <cfRule type="expression" dxfId="4484" priority="1010">
      <formula>P$1=""</formula>
    </cfRule>
  </conditionalFormatting>
  <conditionalFormatting sqref="P313:AA313 P315:AA315 P317:AA317">
    <cfRule type="expression" dxfId="4483" priority="1009">
      <formula>P$1=""</formula>
    </cfRule>
  </conditionalFormatting>
  <conditionalFormatting sqref="P313:AA313 P315:AA315 P317:AA317">
    <cfRule type="expression" dxfId="4482" priority="1008">
      <formula>P$1=""</formula>
    </cfRule>
  </conditionalFormatting>
  <conditionalFormatting sqref="P313:AA313 P315:AA315 P317:AA317">
    <cfRule type="expression" dxfId="4481" priority="1007">
      <formula>P$1=""</formula>
    </cfRule>
  </conditionalFormatting>
  <conditionalFormatting sqref="P313:AA313 P315:AA315 P317:AA317">
    <cfRule type="expression" dxfId="4480" priority="1006">
      <formula>P$1=""</formula>
    </cfRule>
  </conditionalFormatting>
  <conditionalFormatting sqref="P315:AA315 P317:AA317">
    <cfRule type="expression" dxfId="4479" priority="1005">
      <formula>P$1=""</formula>
    </cfRule>
  </conditionalFormatting>
  <conditionalFormatting sqref="P313:AA313">
    <cfRule type="expression" dxfId="4478" priority="1004">
      <formula>P$1=""</formula>
    </cfRule>
  </conditionalFormatting>
  <conditionalFormatting sqref="P315:AA315 P317:AA317">
    <cfRule type="expression" dxfId="4477" priority="1003">
      <formula>P$1=""</formula>
    </cfRule>
  </conditionalFormatting>
  <conditionalFormatting sqref="P315:AA315 P317:AA317">
    <cfRule type="expression" dxfId="4476" priority="1002">
      <formula>P$1=""</formula>
    </cfRule>
  </conditionalFormatting>
  <conditionalFormatting sqref="P317:AA317">
    <cfRule type="expression" dxfId="4475" priority="1001">
      <formula>P$1=""</formula>
    </cfRule>
  </conditionalFormatting>
  <conditionalFormatting sqref="P317:AA317">
    <cfRule type="expression" dxfId="4474" priority="1000">
      <formula>P$1=""</formula>
    </cfRule>
  </conditionalFormatting>
  <conditionalFormatting sqref="P317:AA317">
    <cfRule type="expression" dxfId="4473" priority="999">
      <formula>P$1=""</formula>
    </cfRule>
  </conditionalFormatting>
  <conditionalFormatting sqref="P317:AA317">
    <cfRule type="expression" dxfId="4472" priority="998">
      <formula>P$1=""</formula>
    </cfRule>
  </conditionalFormatting>
  <conditionalFormatting sqref="P311:AA311">
    <cfRule type="expression" dxfId="4471" priority="997">
      <formula>P$1=""</formula>
    </cfRule>
  </conditionalFormatting>
  <conditionalFormatting sqref="P311:AA311">
    <cfRule type="expression" dxfId="4470" priority="996">
      <formula>P$1=""</formula>
    </cfRule>
  </conditionalFormatting>
  <conditionalFormatting sqref="P311:AA311">
    <cfRule type="expression" dxfId="4469" priority="995">
      <formula>P$1=""</formula>
    </cfRule>
  </conditionalFormatting>
  <conditionalFormatting sqref="P311:AA311">
    <cfRule type="expression" dxfId="4468" priority="994">
      <formula>P$1=""</formula>
    </cfRule>
  </conditionalFormatting>
  <conditionalFormatting sqref="P311:AA311">
    <cfRule type="expression" dxfId="4467" priority="993">
      <formula>P$1=""</formula>
    </cfRule>
  </conditionalFormatting>
  <conditionalFormatting sqref="P311:AA311">
    <cfRule type="expression" dxfId="4466" priority="992">
      <formula>P$1=""</formula>
    </cfRule>
  </conditionalFormatting>
  <conditionalFormatting sqref="P311:AA311">
    <cfRule type="expression" dxfId="4465" priority="991">
      <formula>P$1=""</formula>
    </cfRule>
  </conditionalFormatting>
  <conditionalFormatting sqref="P315:AA315 P317:AA317">
    <cfRule type="expression" dxfId="4464" priority="990">
      <formula>P$1=""</formula>
    </cfRule>
  </conditionalFormatting>
  <conditionalFormatting sqref="P315:AA315 P317:AA317">
    <cfRule type="expression" dxfId="4463" priority="989">
      <formula>P$1=""</formula>
    </cfRule>
  </conditionalFormatting>
  <conditionalFormatting sqref="P315:AA315 P317:AA317">
    <cfRule type="expression" dxfId="4462" priority="988">
      <formula>P$1=""</formula>
    </cfRule>
  </conditionalFormatting>
  <conditionalFormatting sqref="P315:AA315 P317:AA317">
    <cfRule type="expression" dxfId="4461" priority="987">
      <formula>P$1=""</formula>
    </cfRule>
  </conditionalFormatting>
  <conditionalFormatting sqref="P313:AA313 P315:AA315 P317:AA317">
    <cfRule type="expression" dxfId="4460" priority="986">
      <formula>P$1=""</formula>
    </cfRule>
  </conditionalFormatting>
  <conditionalFormatting sqref="P313:AA313 P315:AA315 P317:AA317">
    <cfRule type="expression" dxfId="4459" priority="985">
      <formula>P$1=""</formula>
    </cfRule>
  </conditionalFormatting>
  <conditionalFormatting sqref="P313:AA313 P315:AA315 P317:AA317">
    <cfRule type="expression" dxfId="4458" priority="984">
      <formula>P$1=""</formula>
    </cfRule>
  </conditionalFormatting>
  <conditionalFormatting sqref="P313:AA313 P315:AA315 P317:AA317">
    <cfRule type="expression" dxfId="4457" priority="983">
      <formula>P$1=""</formula>
    </cfRule>
  </conditionalFormatting>
  <conditionalFormatting sqref="P313:AA313 P315:AA315 P317:AA317">
    <cfRule type="expression" dxfId="4456" priority="982">
      <formula>P$1=""</formula>
    </cfRule>
  </conditionalFormatting>
  <conditionalFormatting sqref="P313:AA313 P315:AA315 P317:AA317">
    <cfRule type="expression" dxfId="4455" priority="981">
      <formula>P$1=""</formula>
    </cfRule>
  </conditionalFormatting>
  <conditionalFormatting sqref="P313:AA313 P315:AA315 P317:AA317">
    <cfRule type="expression" dxfId="4454" priority="980">
      <formula>P$1=""</formula>
    </cfRule>
  </conditionalFormatting>
  <conditionalFormatting sqref="P313:AA313 P315:AA315 P317:AA317">
    <cfRule type="expression" dxfId="4453" priority="979">
      <formula>P$1=""</formula>
    </cfRule>
  </conditionalFormatting>
  <conditionalFormatting sqref="Q313:AA313">
    <cfRule type="expression" dxfId="4452" priority="978">
      <formula>Q$1=""</formula>
    </cfRule>
  </conditionalFormatting>
  <conditionalFormatting sqref="Q313:AA313">
    <cfRule type="expression" dxfId="4451" priority="977">
      <formula>Q$1=""</formula>
    </cfRule>
  </conditionalFormatting>
  <conditionalFormatting sqref="Q313:AA313">
    <cfRule type="expression" dxfId="4450" priority="976">
      <formula>Q$1=""</formula>
    </cfRule>
  </conditionalFormatting>
  <conditionalFormatting sqref="Q313:AA313">
    <cfRule type="expression" dxfId="4449" priority="975">
      <formula>Q$1=""</formula>
    </cfRule>
  </conditionalFormatting>
  <conditionalFormatting sqref="Q313:AA313">
    <cfRule type="expression" dxfId="4448" priority="974">
      <formula>Q$1=""</formula>
    </cfRule>
  </conditionalFormatting>
  <conditionalFormatting sqref="Q313:AA313">
    <cfRule type="expression" dxfId="4447" priority="973">
      <formula>Q$1=""</formula>
    </cfRule>
  </conditionalFormatting>
  <conditionalFormatting sqref="Q313:AA313">
    <cfRule type="expression" dxfId="4446" priority="972">
      <formula>Q$1=""</formula>
    </cfRule>
  </conditionalFormatting>
  <conditionalFormatting sqref="Q313:AA313">
    <cfRule type="expression" dxfId="4445" priority="971">
      <formula>Q$1=""</formula>
    </cfRule>
  </conditionalFormatting>
  <conditionalFormatting sqref="Q315:AA315 Q317:AA317">
    <cfRule type="expression" dxfId="4444" priority="970">
      <formula>Q$1=""</formula>
    </cfRule>
  </conditionalFormatting>
  <conditionalFormatting sqref="Q315:AA315 Q317:AA317">
    <cfRule type="expression" dxfId="4443" priority="969">
      <formula>Q$1=""</formula>
    </cfRule>
  </conditionalFormatting>
  <conditionalFormatting sqref="Q315:AA315 Q317:AA317">
    <cfRule type="expression" dxfId="4442" priority="968">
      <formula>Q$1=""</formula>
    </cfRule>
  </conditionalFormatting>
  <conditionalFormatting sqref="Q315:AA315 Q317:AA317">
    <cfRule type="expression" dxfId="4441" priority="967">
      <formula>Q$1=""</formula>
    </cfRule>
  </conditionalFormatting>
  <conditionalFormatting sqref="Q315:AA315 Q317:AA317">
    <cfRule type="expression" dxfId="4440" priority="966">
      <formula>Q$1=""</formula>
    </cfRule>
  </conditionalFormatting>
  <conditionalFormatting sqref="Q315:AA315 Q317:AA317">
    <cfRule type="expression" dxfId="4439" priority="965">
      <formula>Q$1=""</formula>
    </cfRule>
  </conditionalFormatting>
  <conditionalFormatting sqref="Q315:AA315 Q317:AA317">
    <cfRule type="expression" dxfId="4438" priority="964">
      <formula>Q$1=""</formula>
    </cfRule>
  </conditionalFormatting>
  <conditionalFormatting sqref="Q315:AA315 Q317:AA317">
    <cfRule type="expression" dxfId="4437" priority="963">
      <formula>Q$1=""</formula>
    </cfRule>
  </conditionalFormatting>
  <conditionalFormatting sqref="Q315:AA315 Q317:AA317">
    <cfRule type="expression" dxfId="4436" priority="962">
      <formula>Q$1=""</formula>
    </cfRule>
  </conditionalFormatting>
  <conditionalFormatting sqref="Q315:AA315 Q317:AA317">
    <cfRule type="expression" dxfId="4435" priority="961">
      <formula>Q$1=""</formula>
    </cfRule>
  </conditionalFormatting>
  <conditionalFormatting sqref="P311:AA311">
    <cfRule type="expression" dxfId="4434" priority="960">
      <formula>P$1=""</formula>
    </cfRule>
  </conditionalFormatting>
  <conditionalFormatting sqref="P311:AA311">
    <cfRule type="expression" dxfId="4433" priority="959">
      <formula>P$1=""</formula>
    </cfRule>
  </conditionalFormatting>
  <conditionalFormatting sqref="P311:AA311">
    <cfRule type="expression" dxfId="4432" priority="958">
      <formula>P$1=""</formula>
    </cfRule>
  </conditionalFormatting>
  <conditionalFormatting sqref="P311:AA311">
    <cfRule type="expression" dxfId="4431" priority="957">
      <formula>P$1=""</formula>
    </cfRule>
  </conditionalFormatting>
  <conditionalFormatting sqref="P311:AA311">
    <cfRule type="expression" dxfId="4430" priority="956">
      <formula>P$1=""</formula>
    </cfRule>
  </conditionalFormatting>
  <conditionalFormatting sqref="P311:AA311">
    <cfRule type="expression" dxfId="4429" priority="955">
      <formula>P$1=""</formula>
    </cfRule>
  </conditionalFormatting>
  <conditionalFormatting sqref="P311:AA311">
    <cfRule type="expression" dxfId="4428" priority="954">
      <formula>P$1=""</formula>
    </cfRule>
  </conditionalFormatting>
  <conditionalFormatting sqref="P311:AA311">
    <cfRule type="expression" dxfId="4427" priority="953">
      <formula>P$1=""</formula>
    </cfRule>
  </conditionalFormatting>
  <conditionalFormatting sqref="P313:AA313">
    <cfRule type="expression" dxfId="4426" priority="952">
      <formula>P$1=""</formula>
    </cfRule>
  </conditionalFormatting>
  <conditionalFormatting sqref="P313:AA313">
    <cfRule type="expression" dxfId="4425" priority="951">
      <formula>P$1=""</formula>
    </cfRule>
  </conditionalFormatting>
  <conditionalFormatting sqref="P313:AA313">
    <cfRule type="expression" dxfId="4424" priority="950">
      <formula>P$1=""</formula>
    </cfRule>
  </conditionalFormatting>
  <conditionalFormatting sqref="P313:AA313">
    <cfRule type="expression" dxfId="4423" priority="949">
      <formula>P$1=""</formula>
    </cfRule>
  </conditionalFormatting>
  <conditionalFormatting sqref="P313:AA313">
    <cfRule type="expression" dxfId="4422" priority="948">
      <formula>P$1=""</formula>
    </cfRule>
  </conditionalFormatting>
  <conditionalFormatting sqref="P313:AA313">
    <cfRule type="expression" dxfId="4421" priority="947">
      <formula>P$1=""</formula>
    </cfRule>
  </conditionalFormatting>
  <conditionalFormatting sqref="P313:AA313">
    <cfRule type="expression" dxfId="4420" priority="946">
      <formula>P$1=""</formula>
    </cfRule>
  </conditionalFormatting>
  <conditionalFormatting sqref="P313:AA313">
    <cfRule type="expression" dxfId="4419" priority="945">
      <formula>P$1=""</formula>
    </cfRule>
  </conditionalFormatting>
  <conditionalFormatting sqref="P313:AA313">
    <cfRule type="expression" dxfId="4418" priority="944">
      <formula>P$1=""</formula>
    </cfRule>
  </conditionalFormatting>
  <conditionalFormatting sqref="P313:AA313">
    <cfRule type="expression" dxfId="4417" priority="943">
      <formula>P$1=""</formula>
    </cfRule>
  </conditionalFormatting>
  <conditionalFormatting sqref="P313:AA313">
    <cfRule type="expression" dxfId="4416" priority="942">
      <formula>P$1=""</formula>
    </cfRule>
  </conditionalFormatting>
  <conditionalFormatting sqref="P313:AA313">
    <cfRule type="expression" dxfId="4415" priority="941">
      <formula>P$1=""</formula>
    </cfRule>
  </conditionalFormatting>
  <conditionalFormatting sqref="P313:AA313">
    <cfRule type="expression" dxfId="4414" priority="940">
      <formula>P$1=""</formula>
    </cfRule>
  </conditionalFormatting>
  <conditionalFormatting sqref="P313:AA313">
    <cfRule type="expression" dxfId="4413" priority="939">
      <formula>P$1=""</formula>
    </cfRule>
  </conditionalFormatting>
  <conditionalFormatting sqref="P313:AA313">
    <cfRule type="expression" dxfId="4412" priority="938">
      <formula>P$1=""</formula>
    </cfRule>
  </conditionalFormatting>
  <conditionalFormatting sqref="P313:AA313">
    <cfRule type="expression" dxfId="4411" priority="937">
      <formula>P$1=""</formula>
    </cfRule>
  </conditionalFormatting>
  <conditionalFormatting sqref="P317 P315">
    <cfRule type="expression" dxfId="4410" priority="936">
      <formula>P$1=""</formula>
    </cfRule>
  </conditionalFormatting>
  <conditionalFormatting sqref="P317 P315">
    <cfRule type="expression" dxfId="4409" priority="935">
      <formula>P$1=""</formula>
    </cfRule>
  </conditionalFormatting>
  <conditionalFormatting sqref="P317 P315">
    <cfRule type="expression" dxfId="4408" priority="934">
      <formula>P$1=""</formula>
    </cfRule>
  </conditionalFormatting>
  <conditionalFormatting sqref="P317 P315">
    <cfRule type="expression" dxfId="4407" priority="933">
      <formula>P$1=""</formula>
    </cfRule>
  </conditionalFormatting>
  <conditionalFormatting sqref="P317 P315">
    <cfRule type="expression" dxfId="4406" priority="932">
      <formula>P$1=""</formula>
    </cfRule>
  </conditionalFormatting>
  <conditionalFormatting sqref="P317 P315">
    <cfRule type="expression" dxfId="4405" priority="931">
      <formula>P$1=""</formula>
    </cfRule>
  </conditionalFormatting>
  <conditionalFormatting sqref="P317 P315">
    <cfRule type="expression" dxfId="4404" priority="930">
      <formula>P$1=""</formula>
    </cfRule>
  </conditionalFormatting>
  <conditionalFormatting sqref="P317 P315">
    <cfRule type="expression" dxfId="4403" priority="929">
      <formula>P$1=""</formula>
    </cfRule>
  </conditionalFormatting>
  <conditionalFormatting sqref="P317 P315">
    <cfRule type="expression" dxfId="4402" priority="928">
      <formula>P$1=""</formula>
    </cfRule>
  </conditionalFormatting>
  <conditionalFormatting sqref="P317 P315">
    <cfRule type="expression" dxfId="4401" priority="927">
      <formula>P$1=""</formula>
    </cfRule>
  </conditionalFormatting>
  <conditionalFormatting sqref="P317 P315">
    <cfRule type="expression" dxfId="4400" priority="926">
      <formula>P$1=""</formula>
    </cfRule>
  </conditionalFormatting>
  <conditionalFormatting sqref="P317 P315">
    <cfRule type="expression" dxfId="4399" priority="925">
      <formula>P$1=""</formula>
    </cfRule>
  </conditionalFormatting>
  <conditionalFormatting sqref="P317 P315">
    <cfRule type="expression" dxfId="4398" priority="924">
      <formula>P$1=""</formula>
    </cfRule>
  </conditionalFormatting>
  <conditionalFormatting sqref="P317 P315">
    <cfRule type="expression" dxfId="4397" priority="923">
      <formula>P$1=""</formula>
    </cfRule>
  </conditionalFormatting>
  <conditionalFormatting sqref="P317 P315">
    <cfRule type="expression" dxfId="4396" priority="922">
      <formula>P$1=""</formula>
    </cfRule>
  </conditionalFormatting>
  <conditionalFormatting sqref="P317 P315">
    <cfRule type="expression" dxfId="4395" priority="921">
      <formula>P$1=""</formula>
    </cfRule>
  </conditionalFormatting>
  <conditionalFormatting sqref="P317 P315">
    <cfRule type="expression" dxfId="4394" priority="920">
      <formula>P$1=""</formula>
    </cfRule>
  </conditionalFormatting>
  <conditionalFormatting sqref="P317 P315">
    <cfRule type="expression" dxfId="4393" priority="919">
      <formula>P$1=""</formula>
    </cfRule>
  </conditionalFormatting>
  <conditionalFormatting sqref="Q317:AA317 Q315:AA315">
    <cfRule type="expression" dxfId="4392" priority="918">
      <formula>Q$1=""</formula>
    </cfRule>
  </conditionalFormatting>
  <conditionalFormatting sqref="Q317:AA317 Q315:AA315">
    <cfRule type="expression" dxfId="4391" priority="917">
      <formula>Q$1=""</formula>
    </cfRule>
  </conditionalFormatting>
  <conditionalFormatting sqref="Q317:AA317 Q315:AA315">
    <cfRule type="expression" dxfId="4390" priority="916">
      <formula>Q$1=""</formula>
    </cfRule>
  </conditionalFormatting>
  <conditionalFormatting sqref="Q317:AA317 Q315:AA315">
    <cfRule type="expression" dxfId="4389" priority="915">
      <formula>Q$1=""</formula>
    </cfRule>
  </conditionalFormatting>
  <conditionalFormatting sqref="Q317:AA317 Q315:AA315">
    <cfRule type="expression" dxfId="4388" priority="914">
      <formula>Q$1=""</formula>
    </cfRule>
  </conditionalFormatting>
  <conditionalFormatting sqref="Q317:AA317 Q315:AA315">
    <cfRule type="expression" dxfId="4387" priority="913">
      <formula>Q$1=""</formula>
    </cfRule>
  </conditionalFormatting>
  <conditionalFormatting sqref="Q317:AA317 Q315:AA315">
    <cfRule type="expression" dxfId="4386" priority="912">
      <formula>Q$1=""</formula>
    </cfRule>
  </conditionalFormatting>
  <conditionalFormatting sqref="Q317:AA317 Q315:AA315">
    <cfRule type="expression" dxfId="4385" priority="911">
      <formula>Q$1=""</formula>
    </cfRule>
  </conditionalFormatting>
  <conditionalFormatting sqref="Q317:AA317 Q315:AA315">
    <cfRule type="expression" dxfId="4384" priority="910">
      <formula>Q$1=""</formula>
    </cfRule>
  </conditionalFormatting>
  <conditionalFormatting sqref="Q317:AA317 Q315:AA315">
    <cfRule type="expression" dxfId="4383" priority="909">
      <formula>Q$1=""</formula>
    </cfRule>
  </conditionalFormatting>
  <conditionalFormatting sqref="Q317:AA317 Q315:AA315">
    <cfRule type="expression" dxfId="4382" priority="908">
      <formula>Q$1=""</formula>
    </cfRule>
  </conditionalFormatting>
  <conditionalFormatting sqref="Q317:AA317 Q315:AA315">
    <cfRule type="expression" dxfId="4381" priority="907">
      <formula>Q$1=""</formula>
    </cfRule>
  </conditionalFormatting>
  <conditionalFormatting sqref="Q317:AA317 Q315:AA315">
    <cfRule type="expression" dxfId="4380" priority="906">
      <formula>Q$1=""</formula>
    </cfRule>
  </conditionalFormatting>
  <conditionalFormatting sqref="Q317:AA317 Q315:AA315">
    <cfRule type="expression" dxfId="4379" priority="905">
      <formula>Q$1=""</formula>
    </cfRule>
  </conditionalFormatting>
  <conditionalFormatting sqref="Q317:AA317 Q315:AA315">
    <cfRule type="expression" dxfId="4378" priority="904">
      <formula>Q$1=""</formula>
    </cfRule>
  </conditionalFormatting>
  <conditionalFormatting sqref="Q317:AA317 Q315:AA315">
    <cfRule type="expression" dxfId="4377" priority="903">
      <formula>Q$1=""</formula>
    </cfRule>
  </conditionalFormatting>
  <conditionalFormatting sqref="Q317:AA317 Q315:AA315">
    <cfRule type="expression" dxfId="4376" priority="902">
      <formula>Q$1=""</formula>
    </cfRule>
  </conditionalFormatting>
  <conditionalFormatting sqref="Q317:AA317 Q315:AA315">
    <cfRule type="expression" dxfId="4375" priority="901">
      <formula>Q$1=""</formula>
    </cfRule>
  </conditionalFormatting>
  <conditionalFormatting sqref="Q317:AA317 Q315:AA315">
    <cfRule type="expression" dxfId="4374" priority="900">
      <formula>Q$1=""</formula>
    </cfRule>
  </conditionalFormatting>
  <conditionalFormatting sqref="Q317:AA317 Q315:AA315">
    <cfRule type="expression" dxfId="4373" priority="899">
      <formula>Q$1=""</formula>
    </cfRule>
  </conditionalFormatting>
  <conditionalFormatting sqref="Q317:AA317 Q315:AA315">
    <cfRule type="expression" dxfId="4372" priority="898">
      <formula>Q$1=""</formula>
    </cfRule>
  </conditionalFormatting>
  <conditionalFormatting sqref="Q317:AA317 Q315:AA315">
    <cfRule type="expression" dxfId="4371" priority="897">
      <formula>Q$1=""</formula>
    </cfRule>
  </conditionalFormatting>
  <conditionalFormatting sqref="Q317:AA317 Q315:AA315">
    <cfRule type="expression" dxfId="4370" priority="896">
      <formula>Q$1=""</formula>
    </cfRule>
  </conditionalFormatting>
  <conditionalFormatting sqref="Q317:AA317 Q315:AA315">
    <cfRule type="expression" dxfId="4369" priority="895">
      <formula>Q$1=""</formula>
    </cfRule>
  </conditionalFormatting>
  <conditionalFormatting sqref="Q317:AA317 Q315:AA315">
    <cfRule type="expression" dxfId="4368" priority="894">
      <formula>Q$1=""</formula>
    </cfRule>
  </conditionalFormatting>
  <conditionalFormatting sqref="Q317:AA317 Q315:AA315">
    <cfRule type="expression" dxfId="4367" priority="893">
      <formula>Q$1=""</formula>
    </cfRule>
  </conditionalFormatting>
  <conditionalFormatting sqref="Q317:AA317 Q315:AA315">
    <cfRule type="expression" dxfId="4366" priority="892">
      <formula>Q$1=""</formula>
    </cfRule>
  </conditionalFormatting>
  <conditionalFormatting sqref="Q317:AA317 Q315:AA315">
    <cfRule type="expression" dxfId="4365" priority="891">
      <formula>Q$1=""</formula>
    </cfRule>
  </conditionalFormatting>
  <conditionalFormatting sqref="Q317:AA317 Q315:AA315">
    <cfRule type="expression" dxfId="4364" priority="890">
      <formula>Q$1=""</formula>
    </cfRule>
  </conditionalFormatting>
  <conditionalFormatting sqref="Q317:AA317 Q315:AA315">
    <cfRule type="expression" dxfId="4363" priority="889">
      <formula>Q$1=""</formula>
    </cfRule>
  </conditionalFormatting>
  <conditionalFormatting sqref="Q317:AA317 Q315:AA315">
    <cfRule type="expression" dxfId="4362" priority="888">
      <formula>Q$1=""</formula>
    </cfRule>
  </conditionalFormatting>
  <conditionalFormatting sqref="Q317:AA317 Q315:AA315">
    <cfRule type="expression" dxfId="4361" priority="887">
      <formula>Q$1=""</formula>
    </cfRule>
  </conditionalFormatting>
  <conditionalFormatting sqref="Q317:AA317 Q315:AA315">
    <cfRule type="expression" dxfId="4360" priority="886">
      <formula>Q$1=""</formula>
    </cfRule>
  </conditionalFormatting>
  <conditionalFormatting sqref="Q317:AA317 Q315:AA315">
    <cfRule type="expression" dxfId="4359" priority="885">
      <formula>Q$1=""</formula>
    </cfRule>
  </conditionalFormatting>
  <conditionalFormatting sqref="P311:AA311">
    <cfRule type="expression" dxfId="4358" priority="884">
      <formula>P$1=""</formula>
    </cfRule>
  </conditionalFormatting>
  <conditionalFormatting sqref="P311:AA311">
    <cfRule type="expression" dxfId="4357" priority="883">
      <formula>P$1=""</formula>
    </cfRule>
  </conditionalFormatting>
  <conditionalFormatting sqref="P311:AA311">
    <cfRule type="expression" dxfId="4356" priority="882">
      <formula>P$1=""</formula>
    </cfRule>
  </conditionalFormatting>
  <conditionalFormatting sqref="P311:AA311">
    <cfRule type="expression" dxfId="4355" priority="881">
      <formula>P$1=""</formula>
    </cfRule>
  </conditionalFormatting>
  <conditionalFormatting sqref="P311:AA311">
    <cfRule type="expression" dxfId="4354" priority="880">
      <formula>P$1=""</formula>
    </cfRule>
  </conditionalFormatting>
  <conditionalFormatting sqref="P311:AA311">
    <cfRule type="expression" dxfId="4353" priority="879">
      <formula>P$1=""</formula>
    </cfRule>
  </conditionalFormatting>
  <conditionalFormatting sqref="P311:AA311">
    <cfRule type="expression" dxfId="4352" priority="878">
      <formula>P$1=""</formula>
    </cfRule>
  </conditionalFormatting>
  <conditionalFormatting sqref="P311:AA311">
    <cfRule type="expression" dxfId="4351" priority="877">
      <formula>P$1=""</formula>
    </cfRule>
  </conditionalFormatting>
  <conditionalFormatting sqref="P311:AA311">
    <cfRule type="expression" dxfId="4350" priority="876">
      <formula>P$1=""</formula>
    </cfRule>
  </conditionalFormatting>
  <conditionalFormatting sqref="P311:AA311">
    <cfRule type="expression" dxfId="4349" priority="875">
      <formula>P$1=""</formula>
    </cfRule>
  </conditionalFormatting>
  <conditionalFormatting sqref="P311:AA311">
    <cfRule type="expression" dxfId="4348" priority="874">
      <formula>P$1=""</formula>
    </cfRule>
  </conditionalFormatting>
  <conditionalFormatting sqref="P311:AA311">
    <cfRule type="expression" dxfId="4347" priority="873">
      <formula>P$1=""</formula>
    </cfRule>
  </conditionalFormatting>
  <conditionalFormatting sqref="P311:AA311">
    <cfRule type="expression" dxfId="4346" priority="872">
      <formula>P$1=""</formula>
    </cfRule>
  </conditionalFormatting>
  <conditionalFormatting sqref="P311:AA311">
    <cfRule type="expression" dxfId="4345" priority="871">
      <formula>P$1=""</formula>
    </cfRule>
  </conditionalFormatting>
  <conditionalFormatting sqref="P311:AA311">
    <cfRule type="expression" dxfId="4344" priority="870">
      <formula>P$1=""</formula>
    </cfRule>
  </conditionalFormatting>
  <conditionalFormatting sqref="P311:AA311">
    <cfRule type="expression" dxfId="4343" priority="869">
      <formula>P$1=""</formula>
    </cfRule>
  </conditionalFormatting>
  <conditionalFormatting sqref="P277:AA277 P275:AA275 P273:AA273">
    <cfRule type="expression" dxfId="4342" priority="868">
      <formula>P$1=""</formula>
    </cfRule>
  </conditionalFormatting>
  <conditionalFormatting sqref="P277:AA277 P275:AA275 P273:AA273">
    <cfRule type="expression" dxfId="4341" priority="867">
      <formula>P$1=""</formula>
    </cfRule>
  </conditionalFormatting>
  <conditionalFormatting sqref="P277:AA277 P275:AA275 P273:AA273">
    <cfRule type="expression" dxfId="4340" priority="866">
      <formula>P$1=""</formula>
    </cfRule>
  </conditionalFormatting>
  <conditionalFormatting sqref="P277:AA277 P275:AA275 P273:AA273">
    <cfRule type="expression" dxfId="4339" priority="865">
      <formula>P$1=""</formula>
    </cfRule>
  </conditionalFormatting>
  <conditionalFormatting sqref="P277:AA277 P275:AA275 P273:AA273">
    <cfRule type="expression" dxfId="4338" priority="864">
      <formula>P$1=""</formula>
    </cfRule>
  </conditionalFormatting>
  <conditionalFormatting sqref="P277:AA277 P275:AA275 P273:AA273">
    <cfRule type="expression" dxfId="4337" priority="863">
      <formula>P$1=""</formula>
    </cfRule>
  </conditionalFormatting>
  <conditionalFormatting sqref="P277:AA277 P275:AA275 P273:AA273">
    <cfRule type="expression" dxfId="4336" priority="862">
      <formula>P$1=""</formula>
    </cfRule>
  </conditionalFormatting>
  <conditionalFormatting sqref="P277:AA277 P275:AA275 P273:AA273">
    <cfRule type="expression" dxfId="4335" priority="861">
      <formula>P$1=""</formula>
    </cfRule>
  </conditionalFormatting>
  <conditionalFormatting sqref="Q307:AA307 Q305:AA305 Q303:AA303">
    <cfRule type="expression" dxfId="4334" priority="860">
      <formula>Q$1=""</formula>
    </cfRule>
  </conditionalFormatting>
  <conditionalFormatting sqref="Q307:AA307 Q305:AA305 Q303:AA303">
    <cfRule type="expression" dxfId="4333" priority="859">
      <formula>Q$1=""</formula>
    </cfRule>
  </conditionalFormatting>
  <conditionalFormatting sqref="Q307:AA307 Q305:AA305 Q303:AA303">
    <cfRule type="expression" dxfId="4332" priority="858">
      <formula>Q$1=""</formula>
    </cfRule>
  </conditionalFormatting>
  <conditionalFormatting sqref="Q307:AA307 Q305:AA305 Q303:AA303">
    <cfRule type="expression" dxfId="4331" priority="857">
      <formula>Q$1=""</formula>
    </cfRule>
  </conditionalFormatting>
  <conditionalFormatting sqref="Q307:AA307 Q305:AA305 Q303:AA303">
    <cfRule type="expression" dxfId="4330" priority="856">
      <formula>Q$1=""</formula>
    </cfRule>
  </conditionalFormatting>
  <conditionalFormatting sqref="Q307:AA307 Q305:AA305 Q303:AA303">
    <cfRule type="expression" dxfId="4329" priority="855">
      <formula>Q$1=""</formula>
    </cfRule>
  </conditionalFormatting>
  <conditionalFormatting sqref="Q307:AA307 Q305:AA305 Q303:AA303">
    <cfRule type="expression" dxfId="4328" priority="854">
      <formula>Q$1=""</formula>
    </cfRule>
  </conditionalFormatting>
  <conditionalFormatting sqref="Q307:AA307 Q305:AA305 Q303:AA303">
    <cfRule type="expression" dxfId="4327" priority="853">
      <formula>Q$1=""</formula>
    </cfRule>
  </conditionalFormatting>
  <conditionalFormatting sqref="Q307:AA307 Q305:AA305 Q303:AA303">
    <cfRule type="expression" dxfId="4326" priority="852">
      <formula>Q$1=""</formula>
    </cfRule>
  </conditionalFormatting>
  <conditionalFormatting sqref="Q307:AA307 Q305:AA305 Q303:AA303">
    <cfRule type="expression" dxfId="4325" priority="851">
      <formula>Q$1=""</formula>
    </cfRule>
  </conditionalFormatting>
  <conditionalFormatting sqref="Q307:AA307 Q305:AA305 Q303:AA303">
    <cfRule type="expression" dxfId="4324" priority="850">
      <formula>Q$1=""</formula>
    </cfRule>
  </conditionalFormatting>
  <conditionalFormatting sqref="Q307:AA307 Q305:AA305 Q303:AA303">
    <cfRule type="expression" dxfId="4323" priority="849">
      <formula>Q$1=""</formula>
    </cfRule>
  </conditionalFormatting>
  <conditionalFormatting sqref="Q307:AA307 Q305:AA305 Q303:AA303">
    <cfRule type="expression" dxfId="4322" priority="848">
      <formula>Q$1=""</formula>
    </cfRule>
  </conditionalFormatting>
  <conditionalFormatting sqref="Q307:AA307 Q305:AA305 Q303:AA303">
    <cfRule type="expression" dxfId="4321" priority="847">
      <formula>Q$1=""</formula>
    </cfRule>
  </conditionalFormatting>
  <conditionalFormatting sqref="Q307:AA307 Q305:AA305 Q303:AA303">
    <cfRule type="expression" dxfId="4320" priority="846">
      <formula>Q$1=""</formula>
    </cfRule>
  </conditionalFormatting>
  <conditionalFormatting sqref="Q307:AA307 Q305:AA305 Q303:AA303">
    <cfRule type="expression" dxfId="4319" priority="845">
      <formula>Q$1=""</formula>
    </cfRule>
  </conditionalFormatting>
  <conditionalFormatting sqref="Q307:AA307 Q305:AA305 Q303:AA303">
    <cfRule type="expression" dxfId="4318" priority="844">
      <formula>Q$1=""</formula>
    </cfRule>
  </conditionalFormatting>
  <conditionalFormatting sqref="Q307:AA307 Q305:AA305 Q303:AA303">
    <cfRule type="expression" dxfId="4317" priority="843">
      <formula>Q$1=""</formula>
    </cfRule>
  </conditionalFormatting>
  <conditionalFormatting sqref="Q307:AA307 Q305:AA305 Q303:AA303">
    <cfRule type="expression" dxfId="4316" priority="842">
      <formula>Q$1=""</formula>
    </cfRule>
  </conditionalFormatting>
  <conditionalFormatting sqref="Q307:AA307 Q305:AA305 Q303:AA303">
    <cfRule type="expression" dxfId="4315" priority="841">
      <formula>Q$1=""</formula>
    </cfRule>
  </conditionalFormatting>
  <conditionalFormatting sqref="Q307:AA307 Q305:AA305 Q303:AA303">
    <cfRule type="expression" dxfId="4314" priority="840">
      <formula>Q$1=""</formula>
    </cfRule>
  </conditionalFormatting>
  <conditionalFormatting sqref="Q307:AA307 Q305:AA305 Q303:AA303">
    <cfRule type="expression" dxfId="4313" priority="839">
      <formula>Q$1=""</formula>
    </cfRule>
  </conditionalFormatting>
  <conditionalFormatting sqref="Q307:AA307 Q305:AA305 Q303:AA303">
    <cfRule type="expression" dxfId="4312" priority="838">
      <formula>Q$1=""</formula>
    </cfRule>
  </conditionalFormatting>
  <conditionalFormatting sqref="Q307:AA307 Q305:AA305 Q303:AA303">
    <cfRule type="expression" dxfId="4311" priority="837">
      <formula>Q$1=""</formula>
    </cfRule>
  </conditionalFormatting>
  <conditionalFormatting sqref="Q307:AA307 Q305:AA305 Q303:AA303">
    <cfRule type="expression" dxfId="4310" priority="836">
      <formula>Q$1=""</formula>
    </cfRule>
  </conditionalFormatting>
  <conditionalFormatting sqref="Q307:AA307 Q305:AA305 Q303:AA303">
    <cfRule type="expression" dxfId="4309" priority="835">
      <formula>Q$1=""</formula>
    </cfRule>
  </conditionalFormatting>
  <conditionalFormatting sqref="Q307:AA307 Q305:AA305 Q303:AA303">
    <cfRule type="expression" dxfId="4308" priority="834">
      <formula>Q$1=""</formula>
    </cfRule>
  </conditionalFormatting>
  <conditionalFormatting sqref="Q307:AA307 Q305:AA305 Q303:AA303">
    <cfRule type="expression" dxfId="4307" priority="833">
      <formula>Q$1=""</formula>
    </cfRule>
  </conditionalFormatting>
  <conditionalFormatting sqref="Q307:AA307 Q305:AA305 Q303:AA303">
    <cfRule type="expression" dxfId="4306" priority="832">
      <formula>Q$1=""</formula>
    </cfRule>
  </conditionalFormatting>
  <conditionalFormatting sqref="Q307:AA307 Q305:AA305 Q303:AA303">
    <cfRule type="expression" dxfId="4305" priority="831">
      <formula>Q$1=""</formula>
    </cfRule>
  </conditionalFormatting>
  <conditionalFormatting sqref="Q307:AA307 Q305:AA305 Q303:AA303">
    <cfRule type="expression" dxfId="4304" priority="830">
      <formula>Q$1=""</formula>
    </cfRule>
  </conditionalFormatting>
  <conditionalFormatting sqref="Q307:AA307 Q305:AA305 Q303:AA303">
    <cfRule type="expression" dxfId="4303" priority="829">
      <formula>Q$1=""</formula>
    </cfRule>
  </conditionalFormatting>
  <conditionalFormatting sqref="P307 P305">
    <cfRule type="expression" dxfId="4302" priority="828">
      <formula>P$1=""</formula>
    </cfRule>
  </conditionalFormatting>
  <conditionalFormatting sqref="P307 P305">
    <cfRule type="expression" dxfId="4301" priority="827">
      <formula>P$1=""</formula>
    </cfRule>
  </conditionalFormatting>
  <conditionalFormatting sqref="P307 P305">
    <cfRule type="expression" dxfId="4300" priority="826">
      <formula>P$1=""</formula>
    </cfRule>
  </conditionalFormatting>
  <conditionalFormatting sqref="P307 P305">
    <cfRule type="expression" dxfId="4299" priority="825">
      <formula>P$1=""</formula>
    </cfRule>
  </conditionalFormatting>
  <conditionalFormatting sqref="P307 P305">
    <cfRule type="expression" dxfId="4298" priority="824">
      <formula>P$1=""</formula>
    </cfRule>
  </conditionalFormatting>
  <conditionalFormatting sqref="P307 P305">
    <cfRule type="expression" dxfId="4297" priority="823">
      <formula>P$1=""</formula>
    </cfRule>
  </conditionalFormatting>
  <conditionalFormatting sqref="P307 P305">
    <cfRule type="expression" dxfId="4296" priority="822">
      <formula>P$1=""</formula>
    </cfRule>
  </conditionalFormatting>
  <conditionalFormatting sqref="P307 P305">
    <cfRule type="expression" dxfId="4295" priority="821">
      <formula>P$1=""</formula>
    </cfRule>
  </conditionalFormatting>
  <conditionalFormatting sqref="P307 P305">
    <cfRule type="expression" dxfId="4294" priority="820">
      <formula>P$1=""</formula>
    </cfRule>
  </conditionalFormatting>
  <conditionalFormatting sqref="P307 P305">
    <cfRule type="expression" dxfId="4293" priority="819">
      <formula>P$1=""</formula>
    </cfRule>
  </conditionalFormatting>
  <conditionalFormatting sqref="P307 P305">
    <cfRule type="expression" dxfId="4292" priority="818">
      <formula>P$1=""</formula>
    </cfRule>
  </conditionalFormatting>
  <conditionalFormatting sqref="P307 P305">
    <cfRule type="expression" dxfId="4291" priority="817">
      <formula>P$1=""</formula>
    </cfRule>
  </conditionalFormatting>
  <conditionalFormatting sqref="P307 P305">
    <cfRule type="expression" dxfId="4290" priority="816">
      <formula>P$1=""</formula>
    </cfRule>
  </conditionalFormatting>
  <conditionalFormatting sqref="P307 P305">
    <cfRule type="expression" dxfId="4289" priority="815">
      <formula>P$1=""</formula>
    </cfRule>
  </conditionalFormatting>
  <conditionalFormatting sqref="P307 P305">
    <cfRule type="expression" dxfId="4288" priority="814">
      <formula>P$1=""</formula>
    </cfRule>
  </conditionalFormatting>
  <conditionalFormatting sqref="P307 P305">
    <cfRule type="expression" dxfId="4287" priority="813">
      <formula>P$1=""</formula>
    </cfRule>
  </conditionalFormatting>
  <conditionalFormatting sqref="P307 P305">
    <cfRule type="expression" dxfId="4286" priority="812">
      <formula>P$1=""</formula>
    </cfRule>
  </conditionalFormatting>
  <conditionalFormatting sqref="P307 P305">
    <cfRule type="expression" dxfId="4285" priority="811">
      <formula>P$1=""</formula>
    </cfRule>
  </conditionalFormatting>
  <conditionalFormatting sqref="P313:AA313">
    <cfRule type="expression" dxfId="4284" priority="810">
      <formula>P$1=""</formula>
    </cfRule>
  </conditionalFormatting>
  <conditionalFormatting sqref="P313:AA313">
    <cfRule type="expression" dxfId="4283" priority="809">
      <formula>P$1=""</formula>
    </cfRule>
  </conditionalFormatting>
  <conditionalFormatting sqref="P313:AA313">
    <cfRule type="expression" dxfId="4282" priority="808">
      <formula>P$1=""</formula>
    </cfRule>
  </conditionalFormatting>
  <conditionalFormatting sqref="P313:AA313">
    <cfRule type="expression" dxfId="4281" priority="807">
      <formula>P$1=""</formula>
    </cfRule>
  </conditionalFormatting>
  <conditionalFormatting sqref="P313:AA313">
    <cfRule type="expression" dxfId="4280" priority="806">
      <formula>P$1=""</formula>
    </cfRule>
  </conditionalFormatting>
  <conditionalFormatting sqref="P313:AA313">
    <cfRule type="expression" dxfId="4279" priority="805">
      <formula>P$1=""</formula>
    </cfRule>
  </conditionalFormatting>
  <conditionalFormatting sqref="P313:AA313">
    <cfRule type="expression" dxfId="4278" priority="804">
      <formula>P$1=""</formula>
    </cfRule>
  </conditionalFormatting>
  <conditionalFormatting sqref="P313:AA313">
    <cfRule type="expression" dxfId="4277" priority="803">
      <formula>P$1=""</formula>
    </cfRule>
  </conditionalFormatting>
  <conditionalFormatting sqref="P313:AA313">
    <cfRule type="expression" dxfId="4276" priority="802">
      <formula>P$1=""</formula>
    </cfRule>
  </conditionalFormatting>
  <conditionalFormatting sqref="P313:AA313">
    <cfRule type="expression" dxfId="4275" priority="801">
      <formula>P$1=""</formula>
    </cfRule>
  </conditionalFormatting>
  <conditionalFormatting sqref="P313:AA313">
    <cfRule type="expression" dxfId="4274" priority="800">
      <formula>P$1=""</formula>
    </cfRule>
  </conditionalFormatting>
  <conditionalFormatting sqref="P313:AA313">
    <cfRule type="expression" dxfId="4273" priority="799">
      <formula>P$1=""</formula>
    </cfRule>
  </conditionalFormatting>
  <conditionalFormatting sqref="P313:AA313">
    <cfRule type="expression" dxfId="4272" priority="798">
      <formula>P$1=""</formula>
    </cfRule>
  </conditionalFormatting>
  <conditionalFormatting sqref="P313:AA313">
    <cfRule type="expression" dxfId="4271" priority="797">
      <formula>P$1=""</formula>
    </cfRule>
  </conditionalFormatting>
  <conditionalFormatting sqref="P313:AA313">
    <cfRule type="expression" dxfId="4270" priority="796">
      <formula>P$1=""</formula>
    </cfRule>
  </conditionalFormatting>
  <conditionalFormatting sqref="P313:AA313">
    <cfRule type="expression" dxfId="4269" priority="795">
      <formula>P$1=""</formula>
    </cfRule>
  </conditionalFormatting>
  <conditionalFormatting sqref="P313:AA313">
    <cfRule type="expression" dxfId="4268" priority="794">
      <formula>P$1=""</formula>
    </cfRule>
  </conditionalFormatting>
  <conditionalFormatting sqref="P313:AA313">
    <cfRule type="expression" dxfId="4267" priority="793">
      <formula>P$1=""</formula>
    </cfRule>
  </conditionalFormatting>
  <conditionalFormatting sqref="P313:AA313">
    <cfRule type="expression" dxfId="4266" priority="792">
      <formula>P$1=""</formula>
    </cfRule>
  </conditionalFormatting>
  <conditionalFormatting sqref="P313:AA313">
    <cfRule type="expression" dxfId="4265" priority="791">
      <formula>P$1=""</formula>
    </cfRule>
  </conditionalFormatting>
  <conditionalFormatting sqref="P313:AA313">
    <cfRule type="expression" dxfId="4264" priority="790">
      <formula>P$1=""</formula>
    </cfRule>
  </conditionalFormatting>
  <conditionalFormatting sqref="P313:AA313">
    <cfRule type="expression" dxfId="4263" priority="789">
      <formula>P$1=""</formula>
    </cfRule>
  </conditionalFormatting>
  <conditionalFormatting sqref="P313:AA313">
    <cfRule type="expression" dxfId="4262" priority="788">
      <formula>P$1=""</formula>
    </cfRule>
  </conditionalFormatting>
  <conditionalFormatting sqref="P313:AA313">
    <cfRule type="expression" dxfId="4261" priority="787">
      <formula>P$1=""</formula>
    </cfRule>
  </conditionalFormatting>
  <conditionalFormatting sqref="P313:AA313">
    <cfRule type="expression" dxfId="4260" priority="786">
      <formula>P$1=""</formula>
    </cfRule>
  </conditionalFormatting>
  <conditionalFormatting sqref="P313:AA313">
    <cfRule type="expression" dxfId="4259" priority="785">
      <formula>P$1=""</formula>
    </cfRule>
  </conditionalFormatting>
  <conditionalFormatting sqref="P313:AA313">
    <cfRule type="expression" dxfId="4258" priority="784">
      <formula>P$1=""</formula>
    </cfRule>
  </conditionalFormatting>
  <conditionalFormatting sqref="P313:AA313">
    <cfRule type="expression" dxfId="4257" priority="783">
      <formula>P$1=""</formula>
    </cfRule>
  </conditionalFormatting>
  <conditionalFormatting sqref="P313:AA313">
    <cfRule type="expression" dxfId="4256" priority="782">
      <formula>P$1=""</formula>
    </cfRule>
  </conditionalFormatting>
  <conditionalFormatting sqref="P313:AA313">
    <cfRule type="expression" dxfId="4255" priority="781">
      <formula>P$1=""</formula>
    </cfRule>
  </conditionalFormatting>
  <conditionalFormatting sqref="P313:AA313">
    <cfRule type="expression" dxfId="4254" priority="780">
      <formula>P$1=""</formula>
    </cfRule>
  </conditionalFormatting>
  <conditionalFormatting sqref="P313:AA313">
    <cfRule type="expression" dxfId="4253" priority="779">
      <formula>P$1=""</formula>
    </cfRule>
  </conditionalFormatting>
  <conditionalFormatting sqref="P313:AA313">
    <cfRule type="expression" dxfId="4252" priority="778">
      <formula>P$1=""</formula>
    </cfRule>
  </conditionalFormatting>
  <conditionalFormatting sqref="P313:AA313">
    <cfRule type="expression" dxfId="4251" priority="777">
      <formula>P$1=""</formula>
    </cfRule>
  </conditionalFormatting>
  <conditionalFormatting sqref="P313:AA313">
    <cfRule type="expression" dxfId="4250" priority="776">
      <formula>P$1=""</formula>
    </cfRule>
  </conditionalFormatting>
  <conditionalFormatting sqref="P313:AA313">
    <cfRule type="expression" dxfId="4249" priority="775">
      <formula>P$1=""</formula>
    </cfRule>
  </conditionalFormatting>
  <conditionalFormatting sqref="P313:AA313">
    <cfRule type="expression" dxfId="4248" priority="774">
      <formula>P$1=""</formula>
    </cfRule>
  </conditionalFormatting>
  <conditionalFormatting sqref="P313:AA313">
    <cfRule type="expression" dxfId="4247" priority="773">
      <formula>P$1=""</formula>
    </cfRule>
  </conditionalFormatting>
  <conditionalFormatting sqref="P313:AA313">
    <cfRule type="expression" dxfId="4246" priority="772">
      <formula>P$1=""</formula>
    </cfRule>
  </conditionalFormatting>
  <conditionalFormatting sqref="P313:AA313">
    <cfRule type="expression" dxfId="4245" priority="771">
      <formula>P$1=""</formula>
    </cfRule>
  </conditionalFormatting>
  <conditionalFormatting sqref="P313:AA313">
    <cfRule type="expression" dxfId="4244" priority="770">
      <formula>P$1=""</formula>
    </cfRule>
  </conditionalFormatting>
  <conditionalFormatting sqref="P313:AA313">
    <cfRule type="expression" dxfId="4243" priority="769">
      <formula>P$1=""</formula>
    </cfRule>
  </conditionalFormatting>
  <conditionalFormatting sqref="P313:AA313">
    <cfRule type="expression" dxfId="4242" priority="768">
      <formula>P$1=""</formula>
    </cfRule>
  </conditionalFormatting>
  <conditionalFormatting sqref="P313:AA313">
    <cfRule type="expression" dxfId="4241" priority="767">
      <formula>P$1=""</formula>
    </cfRule>
  </conditionalFormatting>
  <conditionalFormatting sqref="P313:AA313">
    <cfRule type="expression" dxfId="4240" priority="766">
      <formula>P$1=""</formula>
    </cfRule>
  </conditionalFormatting>
  <conditionalFormatting sqref="P313:AA313">
    <cfRule type="expression" dxfId="4239" priority="765">
      <formula>P$1=""</formula>
    </cfRule>
  </conditionalFormatting>
  <conditionalFormatting sqref="P313:AA313">
    <cfRule type="expression" dxfId="4238" priority="764">
      <formula>P$1=""</formula>
    </cfRule>
  </conditionalFormatting>
  <conditionalFormatting sqref="P313:AA313">
    <cfRule type="expression" dxfId="4237" priority="763">
      <formula>P$1=""</formula>
    </cfRule>
  </conditionalFormatting>
  <conditionalFormatting sqref="P313:AA313">
    <cfRule type="expression" dxfId="4236" priority="762">
      <formula>P$1=""</formula>
    </cfRule>
  </conditionalFormatting>
  <conditionalFormatting sqref="P313:AA313">
    <cfRule type="expression" dxfId="4235" priority="761">
      <formula>P$1=""</formula>
    </cfRule>
  </conditionalFormatting>
  <conditionalFormatting sqref="P313:AA313">
    <cfRule type="expression" dxfId="4234" priority="760">
      <formula>P$1=""</formula>
    </cfRule>
  </conditionalFormatting>
  <conditionalFormatting sqref="P313:AA313">
    <cfRule type="expression" dxfId="4233" priority="759">
      <formula>P$1=""</formula>
    </cfRule>
  </conditionalFormatting>
  <conditionalFormatting sqref="P313:AA313">
    <cfRule type="expression" dxfId="4232" priority="758">
      <formula>P$1=""</formula>
    </cfRule>
  </conditionalFormatting>
  <conditionalFormatting sqref="P313:AA313">
    <cfRule type="expression" dxfId="4231" priority="757">
      <formula>P$1=""</formula>
    </cfRule>
  </conditionalFormatting>
  <conditionalFormatting sqref="P313:AA313">
    <cfRule type="expression" dxfId="4230" priority="756">
      <formula>P$1=""</formula>
    </cfRule>
  </conditionalFormatting>
  <conditionalFormatting sqref="P313:AA313">
    <cfRule type="expression" dxfId="4229" priority="755">
      <formula>P$1=""</formula>
    </cfRule>
  </conditionalFormatting>
  <conditionalFormatting sqref="P313:AA313">
    <cfRule type="expression" dxfId="4228" priority="754">
      <formula>P$1=""</formula>
    </cfRule>
  </conditionalFormatting>
  <conditionalFormatting sqref="P313:AA313">
    <cfRule type="expression" dxfId="4227" priority="753">
      <formula>P$1=""</formula>
    </cfRule>
  </conditionalFormatting>
  <conditionalFormatting sqref="P313:AA313">
    <cfRule type="expression" dxfId="4226" priority="752">
      <formula>P$1=""</formula>
    </cfRule>
  </conditionalFormatting>
  <conditionalFormatting sqref="P313:AA313">
    <cfRule type="expression" dxfId="4225" priority="751">
      <formula>P$1=""</formula>
    </cfRule>
  </conditionalFormatting>
  <conditionalFormatting sqref="P313:AA313">
    <cfRule type="expression" dxfId="4224" priority="750">
      <formula>P$1=""</formula>
    </cfRule>
  </conditionalFormatting>
  <conditionalFormatting sqref="P313:AA313">
    <cfRule type="expression" dxfId="4223" priority="749">
      <formula>P$1=""</formula>
    </cfRule>
  </conditionalFormatting>
  <conditionalFormatting sqref="P313:AA313">
    <cfRule type="expression" dxfId="4222" priority="748">
      <formula>P$1=""</formula>
    </cfRule>
  </conditionalFormatting>
  <conditionalFormatting sqref="P313:AA313">
    <cfRule type="expression" dxfId="4221" priority="747">
      <formula>P$1=""</formula>
    </cfRule>
  </conditionalFormatting>
  <conditionalFormatting sqref="P317:AA317 P315:AA315">
    <cfRule type="expression" dxfId="4220" priority="746">
      <formula>P$1=""</formula>
    </cfRule>
  </conditionalFormatting>
  <conditionalFormatting sqref="P317:AA317 P315:AA315">
    <cfRule type="expression" dxfId="4219" priority="745">
      <formula>P$1=""</formula>
    </cfRule>
  </conditionalFormatting>
  <conditionalFormatting sqref="Q317:AA317 Q315:AA315">
    <cfRule type="expression" dxfId="4218" priority="744">
      <formula>Q$1=""</formula>
    </cfRule>
  </conditionalFormatting>
  <conditionalFormatting sqref="Q317:AA317 Q315:AA315">
    <cfRule type="expression" dxfId="4217" priority="743">
      <formula>Q$1=""</formula>
    </cfRule>
  </conditionalFormatting>
  <conditionalFormatting sqref="Q317:AA317 Q315:AA315">
    <cfRule type="expression" dxfId="4216" priority="742">
      <formula>Q$1=""</formula>
    </cfRule>
  </conditionalFormatting>
  <conditionalFormatting sqref="Q317:AA317 Q315:AA315">
    <cfRule type="expression" dxfId="4215" priority="741">
      <formula>Q$1=""</formula>
    </cfRule>
  </conditionalFormatting>
  <conditionalFormatting sqref="Q317:AA317 Q315:AA315">
    <cfRule type="expression" dxfId="4214" priority="740">
      <formula>Q$1=""</formula>
    </cfRule>
  </conditionalFormatting>
  <conditionalFormatting sqref="Q317:AA317 Q315:AA315">
    <cfRule type="expression" dxfId="4213" priority="739">
      <formula>Q$1=""</formula>
    </cfRule>
  </conditionalFormatting>
  <conditionalFormatting sqref="Q317:AA317 Q315:AA315">
    <cfRule type="expression" dxfId="4212" priority="738">
      <formula>Q$1=""</formula>
    </cfRule>
  </conditionalFormatting>
  <conditionalFormatting sqref="Q317:AA317 Q315:AA315">
    <cfRule type="expression" dxfId="4211" priority="737">
      <formula>Q$1=""</formula>
    </cfRule>
  </conditionalFormatting>
  <conditionalFormatting sqref="P317:AA317 P315:AA315">
    <cfRule type="expression" dxfId="4210" priority="736">
      <formula>P$1=""</formula>
    </cfRule>
  </conditionalFormatting>
  <conditionalFormatting sqref="P317:AA317 P315:AA315">
    <cfRule type="expression" dxfId="4209" priority="735">
      <formula>P$1=""</formula>
    </cfRule>
  </conditionalFormatting>
  <conditionalFormatting sqref="P317:AA317 P315:AA315">
    <cfRule type="expression" dxfId="4208" priority="734">
      <formula>P$1=""</formula>
    </cfRule>
  </conditionalFormatting>
  <conditionalFormatting sqref="P317:AA317 P315:AA315">
    <cfRule type="expression" dxfId="4207" priority="733">
      <formula>P$1=""</formula>
    </cfRule>
  </conditionalFormatting>
  <conditionalFormatting sqref="P317:AA317 P315:AA315">
    <cfRule type="expression" dxfId="4206" priority="732">
      <formula>P$1=""</formula>
    </cfRule>
  </conditionalFormatting>
  <conditionalFormatting sqref="P317:AA317 P315:AA315">
    <cfRule type="expression" dxfId="4205" priority="731">
      <formula>P$1=""</formula>
    </cfRule>
  </conditionalFormatting>
  <conditionalFormatting sqref="P317:AA317 P315:AA315">
    <cfRule type="expression" dxfId="4204" priority="730">
      <formula>P$1=""</formula>
    </cfRule>
  </conditionalFormatting>
  <conditionalFormatting sqref="P317:AA317 P315:AA315">
    <cfRule type="expression" dxfId="4203" priority="729">
      <formula>P$1=""</formula>
    </cfRule>
  </conditionalFormatting>
  <conditionalFormatting sqref="P317:AA317 P315:AA315">
    <cfRule type="expression" dxfId="4202" priority="728">
      <formula>P$1=""</formula>
    </cfRule>
  </conditionalFormatting>
  <conditionalFormatting sqref="P317:AA317 P315:AA315">
    <cfRule type="expression" dxfId="4201" priority="727">
      <formula>P$1=""</formula>
    </cfRule>
  </conditionalFormatting>
  <conditionalFormatting sqref="P317:AA317 P315:AA315">
    <cfRule type="expression" dxfId="4200" priority="726">
      <formula>P$1=""</formula>
    </cfRule>
  </conditionalFormatting>
  <conditionalFormatting sqref="P317:AA317 P315:AA315">
    <cfRule type="expression" dxfId="4199" priority="725">
      <formula>P$1=""</formula>
    </cfRule>
  </conditionalFormatting>
  <conditionalFormatting sqref="P317:AA317 P315:AA315">
    <cfRule type="expression" dxfId="4198" priority="724">
      <formula>P$1=""</formula>
    </cfRule>
  </conditionalFormatting>
  <conditionalFormatting sqref="P317:AA317 P315:AA315">
    <cfRule type="expression" dxfId="4197" priority="723">
      <formula>P$1=""</formula>
    </cfRule>
  </conditionalFormatting>
  <conditionalFormatting sqref="P317:AA317 P315:AA315">
    <cfRule type="expression" dxfId="4196" priority="722">
      <formula>P$1=""</formula>
    </cfRule>
  </conditionalFormatting>
  <conditionalFormatting sqref="P317:AA317 P315:AA315">
    <cfRule type="expression" dxfId="4195" priority="721">
      <formula>P$1=""</formula>
    </cfRule>
  </conditionalFormatting>
  <conditionalFormatting sqref="P317:AA317 P315:AA315">
    <cfRule type="expression" dxfId="4194" priority="720">
      <formula>P$1=""</formula>
    </cfRule>
  </conditionalFormatting>
  <conditionalFormatting sqref="P317:AA317 P315:AA315">
    <cfRule type="expression" dxfId="4193" priority="719">
      <formula>P$1=""</formula>
    </cfRule>
  </conditionalFormatting>
  <conditionalFormatting sqref="P317:AA317 P315:AA315">
    <cfRule type="expression" dxfId="4192" priority="718">
      <formula>P$1=""</formula>
    </cfRule>
  </conditionalFormatting>
  <conditionalFormatting sqref="P317:AA317 P315:AA315">
    <cfRule type="expression" dxfId="4191" priority="717">
      <formula>P$1=""</formula>
    </cfRule>
  </conditionalFormatting>
  <conditionalFormatting sqref="P317:AA317 P315:AA315">
    <cfRule type="expression" dxfId="4190" priority="716">
      <formula>P$1=""</formula>
    </cfRule>
  </conditionalFormatting>
  <conditionalFormatting sqref="P317:AA317 P315:AA315">
    <cfRule type="expression" dxfId="4189" priority="715">
      <formula>P$1=""</formula>
    </cfRule>
  </conditionalFormatting>
  <conditionalFormatting sqref="P317:AA317 P315:AA315">
    <cfRule type="expression" dxfId="4188" priority="714">
      <formula>P$1=""</formula>
    </cfRule>
  </conditionalFormatting>
  <conditionalFormatting sqref="P317:AA317 P315:AA315">
    <cfRule type="expression" dxfId="4187" priority="713">
      <formula>P$1=""</formula>
    </cfRule>
  </conditionalFormatting>
  <conditionalFormatting sqref="P317:AA317 P315:AA315">
    <cfRule type="expression" dxfId="4186" priority="712">
      <formula>P$1=""</formula>
    </cfRule>
  </conditionalFormatting>
  <conditionalFormatting sqref="P317:AA317 P315:AA315">
    <cfRule type="expression" dxfId="4185" priority="711">
      <formula>P$1=""</formula>
    </cfRule>
  </conditionalFormatting>
  <conditionalFormatting sqref="P317:AA317 P315:AA315">
    <cfRule type="expression" dxfId="4184" priority="710">
      <formula>P$1=""</formula>
    </cfRule>
  </conditionalFormatting>
  <conditionalFormatting sqref="P317:AA317 P315:AA315">
    <cfRule type="expression" dxfId="4183" priority="709">
      <formula>P$1=""</formula>
    </cfRule>
  </conditionalFormatting>
  <conditionalFormatting sqref="P317:AA317 P315:AA315">
    <cfRule type="expression" dxfId="4182" priority="708">
      <formula>P$1=""</formula>
    </cfRule>
  </conditionalFormatting>
  <conditionalFormatting sqref="P317:AA317 P315:AA315">
    <cfRule type="expression" dxfId="4181" priority="707">
      <formula>P$1=""</formula>
    </cfRule>
  </conditionalFormatting>
  <conditionalFormatting sqref="P317:AA317 P315:AA315">
    <cfRule type="expression" dxfId="4180" priority="706">
      <formula>P$1=""</formula>
    </cfRule>
  </conditionalFormatting>
  <conditionalFormatting sqref="P317:AA317 P315:AA315">
    <cfRule type="expression" dxfId="4179" priority="705">
      <formula>P$1=""</formula>
    </cfRule>
  </conditionalFormatting>
  <conditionalFormatting sqref="P317:AA317 P315:AA315">
    <cfRule type="expression" dxfId="4178" priority="704">
      <formula>P$1=""</formula>
    </cfRule>
  </conditionalFormatting>
  <conditionalFormatting sqref="P317:AA317 P315:AA315">
    <cfRule type="expression" dxfId="4177" priority="703">
      <formula>P$1=""</formula>
    </cfRule>
  </conditionalFormatting>
  <conditionalFormatting sqref="P317:AA317 P315:AA315">
    <cfRule type="expression" dxfId="4176" priority="702">
      <formula>P$1=""</formula>
    </cfRule>
  </conditionalFormatting>
  <conditionalFormatting sqref="P317:AA317 P315:AA315">
    <cfRule type="expression" dxfId="4175" priority="701">
      <formula>P$1=""</formula>
    </cfRule>
  </conditionalFormatting>
  <conditionalFormatting sqref="P317:AA317 P315:AA315">
    <cfRule type="expression" dxfId="4174" priority="700">
      <formula>P$1=""</formula>
    </cfRule>
  </conditionalFormatting>
  <conditionalFormatting sqref="P317:AA317 P315:AA315">
    <cfRule type="expression" dxfId="4173" priority="699">
      <formula>P$1=""</formula>
    </cfRule>
  </conditionalFormatting>
  <conditionalFormatting sqref="P317:AA317 P315:AA315">
    <cfRule type="expression" dxfId="4172" priority="698">
      <formula>P$1=""</formula>
    </cfRule>
  </conditionalFormatting>
  <conditionalFormatting sqref="P317:AA317 P315:AA315">
    <cfRule type="expression" dxfId="4171" priority="697">
      <formula>P$1=""</formula>
    </cfRule>
  </conditionalFormatting>
  <conditionalFormatting sqref="P317:AA317 P315:AA315">
    <cfRule type="expression" dxfId="4170" priority="696">
      <formula>P$1=""</formula>
    </cfRule>
  </conditionalFormatting>
  <conditionalFormatting sqref="P317:AA317 P315:AA315">
    <cfRule type="expression" dxfId="4169" priority="695">
      <formula>P$1=""</formula>
    </cfRule>
  </conditionalFormatting>
  <conditionalFormatting sqref="P317:AA317 P315:AA315">
    <cfRule type="expression" dxfId="4168" priority="694">
      <formula>P$1=""</formula>
    </cfRule>
  </conditionalFormatting>
  <conditionalFormatting sqref="P317:AA317 P315:AA315">
    <cfRule type="expression" dxfId="4167" priority="693">
      <formula>P$1=""</formula>
    </cfRule>
  </conditionalFormatting>
  <conditionalFormatting sqref="P317:AA317 P315:AA315">
    <cfRule type="expression" dxfId="4166" priority="692">
      <formula>P$1=""</formula>
    </cfRule>
  </conditionalFormatting>
  <conditionalFormatting sqref="P317:AA317 P315:AA315">
    <cfRule type="expression" dxfId="4165" priority="691">
      <formula>P$1=""</formula>
    </cfRule>
  </conditionalFormatting>
  <conditionalFormatting sqref="P317:AA317 P315:AA315">
    <cfRule type="expression" dxfId="4164" priority="690">
      <formula>P$1=""</formula>
    </cfRule>
  </conditionalFormatting>
  <conditionalFormatting sqref="P317:AA317 P315:AA315">
    <cfRule type="expression" dxfId="4163" priority="689">
      <formula>P$1=""</formula>
    </cfRule>
  </conditionalFormatting>
  <conditionalFormatting sqref="P317:AA317 P315:AA315">
    <cfRule type="expression" dxfId="4162" priority="688">
      <formula>P$1=""</formula>
    </cfRule>
  </conditionalFormatting>
  <conditionalFormatting sqref="P317:AA317 P315:AA315">
    <cfRule type="expression" dxfId="4161" priority="687">
      <formula>P$1=""</formula>
    </cfRule>
  </conditionalFormatting>
  <conditionalFormatting sqref="P317:AA317 P315:AA315">
    <cfRule type="expression" dxfId="4160" priority="686">
      <formula>P$1=""</formula>
    </cfRule>
  </conditionalFormatting>
  <conditionalFormatting sqref="P317:AA317 P315:AA315">
    <cfRule type="expression" dxfId="4159" priority="685">
      <formula>P$1=""</formula>
    </cfRule>
  </conditionalFormatting>
  <conditionalFormatting sqref="P317:AA317 P315:AA315">
    <cfRule type="expression" dxfId="4158" priority="684">
      <formula>P$1=""</formula>
    </cfRule>
  </conditionalFormatting>
  <conditionalFormatting sqref="P317:AA317 P315:AA315">
    <cfRule type="expression" dxfId="4157" priority="683">
      <formula>P$1=""</formula>
    </cfRule>
  </conditionalFormatting>
  <conditionalFormatting sqref="P317:AA317 P315:AA315">
    <cfRule type="expression" dxfId="4156" priority="682">
      <formula>P$1=""</formula>
    </cfRule>
  </conditionalFormatting>
  <conditionalFormatting sqref="P317:AA317 P315:AA315">
    <cfRule type="expression" dxfId="4155" priority="681">
      <formula>P$1=""</formula>
    </cfRule>
  </conditionalFormatting>
  <conditionalFormatting sqref="P317:AA317 P315:AA315">
    <cfRule type="expression" dxfId="4154" priority="680">
      <formula>P$1=""</formula>
    </cfRule>
  </conditionalFormatting>
  <conditionalFormatting sqref="P317:AA317 P315:AA315">
    <cfRule type="expression" dxfId="4153" priority="679">
      <formula>P$1=""</formula>
    </cfRule>
  </conditionalFormatting>
  <conditionalFormatting sqref="P317:AA317 P315:AA315">
    <cfRule type="expression" dxfId="4152" priority="678">
      <formula>P$1=""</formula>
    </cfRule>
  </conditionalFormatting>
  <conditionalFormatting sqref="P317:AA317 P315:AA315">
    <cfRule type="expression" dxfId="4151" priority="677">
      <formula>P$1=""</formula>
    </cfRule>
  </conditionalFormatting>
  <conditionalFormatting sqref="P317:AA317 P315:AA315">
    <cfRule type="expression" dxfId="4150" priority="676">
      <formula>P$1=""</formula>
    </cfRule>
  </conditionalFormatting>
  <conditionalFormatting sqref="P317:AA317 P315:AA315">
    <cfRule type="expression" dxfId="4149" priority="675">
      <formula>P$1=""</formula>
    </cfRule>
  </conditionalFormatting>
  <conditionalFormatting sqref="P317:AA317 P315:AA315">
    <cfRule type="expression" dxfId="4148" priority="674">
      <formula>P$1=""</formula>
    </cfRule>
  </conditionalFormatting>
  <conditionalFormatting sqref="P317:AA317 P315:AA315">
    <cfRule type="expression" dxfId="4147" priority="673">
      <formula>P$1=""</formula>
    </cfRule>
  </conditionalFormatting>
  <conditionalFormatting sqref="P317:AA317 P315:AA315">
    <cfRule type="expression" dxfId="4146" priority="672">
      <formula>P$1=""</formula>
    </cfRule>
  </conditionalFormatting>
  <conditionalFormatting sqref="P317:AA317 P315:AA315">
    <cfRule type="expression" dxfId="4145" priority="671">
      <formula>P$1=""</formula>
    </cfRule>
  </conditionalFormatting>
  <conditionalFormatting sqref="P317:AA317 P315:AA315">
    <cfRule type="expression" dxfId="4144" priority="670">
      <formula>P$1=""</formula>
    </cfRule>
  </conditionalFormatting>
  <conditionalFormatting sqref="P317:AA317 P315:AA315">
    <cfRule type="expression" dxfId="4143" priority="669">
      <formula>P$1=""</formula>
    </cfRule>
  </conditionalFormatting>
  <conditionalFormatting sqref="P317:AA317 P315:AA315">
    <cfRule type="expression" dxfId="4142" priority="668">
      <formula>P$1=""</formula>
    </cfRule>
  </conditionalFormatting>
  <conditionalFormatting sqref="P317:AA317 P315:AA315">
    <cfRule type="expression" dxfId="4141" priority="667">
      <formula>P$1=""</formula>
    </cfRule>
  </conditionalFormatting>
  <conditionalFormatting sqref="P317:AA317 P315:AA315">
    <cfRule type="expression" dxfId="4140" priority="666">
      <formula>P$1=""</formula>
    </cfRule>
  </conditionalFormatting>
  <conditionalFormatting sqref="P317:AA317 P315:AA315">
    <cfRule type="expression" dxfId="4139" priority="665">
      <formula>P$1=""</formula>
    </cfRule>
  </conditionalFormatting>
  <conditionalFormatting sqref="P317:AA317 P315:AA315">
    <cfRule type="expression" dxfId="4138" priority="664">
      <formula>P$1=""</formula>
    </cfRule>
  </conditionalFormatting>
  <conditionalFormatting sqref="P317:AA317 P315:AA315">
    <cfRule type="expression" dxfId="4137" priority="663">
      <formula>P$1=""</formula>
    </cfRule>
  </conditionalFormatting>
  <conditionalFormatting sqref="P317:AA317 P315:AA315">
    <cfRule type="expression" dxfId="4136" priority="662">
      <formula>P$1=""</formula>
    </cfRule>
  </conditionalFormatting>
  <conditionalFormatting sqref="P317:AA317 P315:AA315">
    <cfRule type="expression" dxfId="4135" priority="661">
      <formula>P$1=""</formula>
    </cfRule>
  </conditionalFormatting>
  <conditionalFormatting sqref="P317:AA317 P315:AA315">
    <cfRule type="expression" dxfId="4134" priority="660">
      <formula>P$1=""</formula>
    </cfRule>
  </conditionalFormatting>
  <conditionalFormatting sqref="P317:AA317 P315:AA315">
    <cfRule type="expression" dxfId="4133" priority="659">
      <formula>P$1=""</formula>
    </cfRule>
  </conditionalFormatting>
  <conditionalFormatting sqref="P317:AA317 P315:AA315">
    <cfRule type="expression" dxfId="4132" priority="658">
      <formula>P$1=""</formula>
    </cfRule>
  </conditionalFormatting>
  <conditionalFormatting sqref="P317:AA317 P315:AA315">
    <cfRule type="expression" dxfId="4131" priority="657">
      <formula>P$1=""</formula>
    </cfRule>
  </conditionalFormatting>
  <conditionalFormatting sqref="P161:AA161 P159:AA159 P157:AA157">
    <cfRule type="expression" dxfId="4130" priority="656">
      <formula>P$1=""</formula>
    </cfRule>
  </conditionalFormatting>
  <conditionalFormatting sqref="P161:AA161 P159:AA159 P157:AA157">
    <cfRule type="expression" dxfId="4129" priority="655">
      <formula>P$1=""</formula>
    </cfRule>
  </conditionalFormatting>
  <conditionalFormatting sqref="P161:AA161 P159:AA159 P157:AA157">
    <cfRule type="expression" dxfId="4128" priority="654">
      <formula>P$1=""</formula>
    </cfRule>
  </conditionalFormatting>
  <conditionalFormatting sqref="P161:AA161 P159:AA159 P157:AA157">
    <cfRule type="expression" dxfId="4127" priority="653">
      <formula>P$1=""</formula>
    </cfRule>
  </conditionalFormatting>
  <conditionalFormatting sqref="P161:AA161 P159:AA159 P157:AA157">
    <cfRule type="expression" dxfId="4126" priority="652">
      <formula>P$1=""</formula>
    </cfRule>
  </conditionalFormatting>
  <conditionalFormatting sqref="P161:AA161 P159:AA159 P157:AA157">
    <cfRule type="expression" dxfId="4125" priority="651">
      <formula>P$1=""</formula>
    </cfRule>
  </conditionalFormatting>
  <conditionalFormatting sqref="P161:AA161 P159:AA159 P157:AA157">
    <cfRule type="expression" dxfId="4124" priority="650">
      <formula>P$1=""</formula>
    </cfRule>
  </conditionalFormatting>
  <conditionalFormatting sqref="P161:AA161 P159:AA159 P157:AA157">
    <cfRule type="expression" dxfId="4123" priority="649">
      <formula>P$1=""</formula>
    </cfRule>
  </conditionalFormatting>
  <conditionalFormatting sqref="P171:AA171 P169:AA169 P167:AA167">
    <cfRule type="expression" dxfId="4122" priority="648">
      <formula>P$1=""</formula>
    </cfRule>
  </conditionalFormatting>
  <conditionalFormatting sqref="P171:AA171 P169:AA169 P167:AA167">
    <cfRule type="expression" dxfId="4121" priority="647">
      <formula>P$1=""</formula>
    </cfRule>
  </conditionalFormatting>
  <conditionalFormatting sqref="P171:AA171 P169:AA169 P167:AA167">
    <cfRule type="expression" dxfId="4120" priority="646">
      <formula>P$1=""</formula>
    </cfRule>
  </conditionalFormatting>
  <conditionalFormatting sqref="P171:AA171 P169:AA169 P167:AA167">
    <cfRule type="expression" dxfId="4119" priority="645">
      <formula>P$1=""</formula>
    </cfRule>
  </conditionalFormatting>
  <conditionalFormatting sqref="P171:AA171 P169:AA169 P167:AA167">
    <cfRule type="expression" dxfId="4118" priority="644">
      <formula>P$1=""</formula>
    </cfRule>
  </conditionalFormatting>
  <conditionalFormatting sqref="P171:AA171 P169:AA169 P167:AA167">
    <cfRule type="expression" dxfId="4117" priority="643">
      <formula>P$1=""</formula>
    </cfRule>
  </conditionalFormatting>
  <conditionalFormatting sqref="P171:AA171 P169:AA169 P167:AA167">
    <cfRule type="expression" dxfId="4116" priority="642">
      <formula>P$1=""</formula>
    </cfRule>
  </conditionalFormatting>
  <conditionalFormatting sqref="P171:AA171 P169:AA169 P167:AA167">
    <cfRule type="expression" dxfId="4115" priority="641">
      <formula>P$1=""</formula>
    </cfRule>
  </conditionalFormatting>
  <conditionalFormatting sqref="P177:AA177 P179:AA179 P181:AA181">
    <cfRule type="expression" dxfId="4114" priority="640">
      <formula>P$1=""</formula>
    </cfRule>
  </conditionalFormatting>
  <conditionalFormatting sqref="P177:AA177 P179:AA179 P181:AA181">
    <cfRule type="expression" dxfId="4113" priority="639">
      <formula>P$1=""</formula>
    </cfRule>
  </conditionalFormatting>
  <conditionalFormatting sqref="P177:AA177 P179:AA179 P181:AA181">
    <cfRule type="expression" dxfId="4112" priority="638">
      <formula>P$1=""</formula>
    </cfRule>
  </conditionalFormatting>
  <conditionalFormatting sqref="P177:AA177 P179:AA179 P181:AA181">
    <cfRule type="expression" dxfId="4111" priority="637">
      <formula>P$1=""</formula>
    </cfRule>
  </conditionalFormatting>
  <conditionalFormatting sqref="P177:AA177 P179:AA179 P181:AA181">
    <cfRule type="expression" dxfId="4110" priority="636">
      <formula>P$1=""</formula>
    </cfRule>
  </conditionalFormatting>
  <conditionalFormatting sqref="P177:AA177 P179:AA179 P181:AA181">
    <cfRule type="expression" dxfId="4109" priority="635">
      <formula>P$1=""</formula>
    </cfRule>
  </conditionalFormatting>
  <conditionalFormatting sqref="P177:AA177 P179:AA179 P181:AA181">
    <cfRule type="expression" dxfId="4108" priority="634">
      <formula>P$1=""</formula>
    </cfRule>
  </conditionalFormatting>
  <conditionalFormatting sqref="P177:AA177 P179:AA179 P181:AA181">
    <cfRule type="expression" dxfId="4107" priority="633">
      <formula>P$1=""</formula>
    </cfRule>
  </conditionalFormatting>
  <conditionalFormatting sqref="P177:AA177">
    <cfRule type="expression" dxfId="4106" priority="632">
      <formula>P$1=""</formula>
    </cfRule>
  </conditionalFormatting>
  <conditionalFormatting sqref="P177:AA177 P179:AA179 P181:AA181">
    <cfRule type="expression" dxfId="4105" priority="631">
      <formula>P$1=""</formula>
    </cfRule>
  </conditionalFormatting>
  <conditionalFormatting sqref="P177:AA177 P179:AA179 P181:AA181">
    <cfRule type="expression" dxfId="4104" priority="630">
      <formula>P$1=""</formula>
    </cfRule>
  </conditionalFormatting>
  <conditionalFormatting sqref="P177:AA177 P179:AA179 P181:AA181">
    <cfRule type="expression" dxfId="4103" priority="629">
      <formula>P$1=""</formula>
    </cfRule>
  </conditionalFormatting>
  <conditionalFormatting sqref="P177:AA177 P179:AA179 P181:AA181">
    <cfRule type="expression" dxfId="4102" priority="628">
      <formula>P$1=""</formula>
    </cfRule>
  </conditionalFormatting>
  <conditionalFormatting sqref="P177:AA177 P179:AA179 P181:AA181">
    <cfRule type="expression" dxfId="4101" priority="627">
      <formula>P$1=""</formula>
    </cfRule>
  </conditionalFormatting>
  <conditionalFormatting sqref="P177:AA177">
    <cfRule type="expression" dxfId="4100" priority="626">
      <formula>P$1=""</formula>
    </cfRule>
  </conditionalFormatting>
  <conditionalFormatting sqref="P177:AA177 P179:AA179 P181:AA181">
    <cfRule type="expression" dxfId="4099" priority="625">
      <formula>P$1=""</formula>
    </cfRule>
  </conditionalFormatting>
  <conditionalFormatting sqref="P177:AA177 P179:AA179 P181:AA181">
    <cfRule type="expression" dxfId="4098" priority="624">
      <formula>P$1=""</formula>
    </cfRule>
  </conditionalFormatting>
  <conditionalFormatting sqref="P177:AA177 P179:AA179 P181:AA181">
    <cfRule type="expression" dxfId="4097" priority="623">
      <formula>P$1=""</formula>
    </cfRule>
  </conditionalFormatting>
  <conditionalFormatting sqref="P177:AA177 P179:AA179 P181:AA181">
    <cfRule type="expression" dxfId="4096" priority="622">
      <formula>P$1=""</formula>
    </cfRule>
  </conditionalFormatting>
  <conditionalFormatting sqref="P177:AA177 P179:AA179 P181:AA181">
    <cfRule type="expression" dxfId="4095" priority="621">
      <formula>P$1=""</formula>
    </cfRule>
  </conditionalFormatting>
  <conditionalFormatting sqref="P177:AA177 P179:AA179 P181:AA181">
    <cfRule type="expression" dxfId="4094" priority="620">
      <formula>P$1=""</formula>
    </cfRule>
  </conditionalFormatting>
  <conditionalFormatting sqref="P177:AA177 P179:AA179 P181:AA181">
    <cfRule type="expression" dxfId="4093" priority="619">
      <formula>P$1=""</formula>
    </cfRule>
  </conditionalFormatting>
  <conditionalFormatting sqref="P177:AA177 P179:AA179 P181:AA181">
    <cfRule type="expression" dxfId="4092" priority="618">
      <formula>P$1=""</formula>
    </cfRule>
  </conditionalFormatting>
  <conditionalFormatting sqref="P181:AA181 P179:AA179">
    <cfRule type="expression" dxfId="4091" priority="617">
      <formula>P$1=""</formula>
    </cfRule>
  </conditionalFormatting>
  <conditionalFormatting sqref="P181:AA181 P179:AA179">
    <cfRule type="expression" dxfId="4090" priority="616">
      <formula>P$1=""</formula>
    </cfRule>
  </conditionalFormatting>
  <conditionalFormatting sqref="Q181:AA181 Q179:AA179">
    <cfRule type="expression" dxfId="4089" priority="615">
      <formula>Q$1=""</formula>
    </cfRule>
  </conditionalFormatting>
  <conditionalFormatting sqref="Q181:AA181 Q179:AA179">
    <cfRule type="expression" dxfId="4088" priority="614">
      <formula>Q$1=""</formula>
    </cfRule>
  </conditionalFormatting>
  <conditionalFormatting sqref="Q181:AA181 Q179:AA179">
    <cfRule type="expression" dxfId="4087" priority="613">
      <formula>Q$1=""</formula>
    </cfRule>
  </conditionalFormatting>
  <conditionalFormatting sqref="Q181:AA181 Q179:AA179">
    <cfRule type="expression" dxfId="4086" priority="612">
      <formula>Q$1=""</formula>
    </cfRule>
  </conditionalFormatting>
  <conditionalFormatting sqref="Q181:AA181 Q179:AA179">
    <cfRule type="expression" dxfId="4085" priority="611">
      <formula>Q$1=""</formula>
    </cfRule>
  </conditionalFormatting>
  <conditionalFormatting sqref="Q181:AA181 Q179:AA179">
    <cfRule type="expression" dxfId="4084" priority="610">
      <formula>Q$1=""</formula>
    </cfRule>
  </conditionalFormatting>
  <conditionalFormatting sqref="Q181:AA181 Q179:AA179">
    <cfRule type="expression" dxfId="4083" priority="609">
      <formula>Q$1=""</formula>
    </cfRule>
  </conditionalFormatting>
  <conditionalFormatting sqref="Q181:AA181 Q179:AA179">
    <cfRule type="expression" dxfId="4082" priority="608">
      <formula>Q$1=""</formula>
    </cfRule>
  </conditionalFormatting>
  <conditionalFormatting sqref="P181:AA181 P179:AA179">
    <cfRule type="expression" dxfId="4081" priority="607">
      <formula>P$1=""</formula>
    </cfRule>
  </conditionalFormatting>
  <conditionalFormatting sqref="P181:AA181 P179:AA179">
    <cfRule type="expression" dxfId="4080" priority="606">
      <formula>P$1=""</formula>
    </cfRule>
  </conditionalFormatting>
  <conditionalFormatting sqref="P297:AA297 P295:AA295 P293:AA293 P291:AA291">
    <cfRule type="expression" dxfId="4079" priority="605">
      <formula>P$1=""</formula>
    </cfRule>
  </conditionalFormatting>
  <conditionalFormatting sqref="P297:AA297 P295:AA295 P293:AA293 P291:AA291">
    <cfRule type="expression" dxfId="4078" priority="604">
      <formula>P$1=""</formula>
    </cfRule>
  </conditionalFormatting>
  <conditionalFormatting sqref="P297:AA297 P295:AA295 P293:AA293 P291:AA291">
    <cfRule type="expression" dxfId="4077" priority="603">
      <formula>P$1=""</formula>
    </cfRule>
  </conditionalFormatting>
  <conditionalFormatting sqref="P297:AA297 P295:AA295 P293:AA293 P291:AA291">
    <cfRule type="expression" dxfId="4076" priority="602">
      <formula>P$1=""</formula>
    </cfRule>
  </conditionalFormatting>
  <conditionalFormatting sqref="P297:AA297 P295:AA295 P293:AA293 P291:AA291">
    <cfRule type="expression" dxfId="4075" priority="601">
      <formula>P$1=""</formula>
    </cfRule>
  </conditionalFormatting>
  <conditionalFormatting sqref="P297:AA297 P295:AA295 P293:AA293 P291:AA291">
    <cfRule type="expression" dxfId="4074" priority="600">
      <formula>P$1=""</formula>
    </cfRule>
  </conditionalFormatting>
  <conditionalFormatting sqref="P297:AA297 P295:AA295 P293:AA293 P291:AA291">
    <cfRule type="expression" dxfId="4073" priority="599">
      <formula>P$1=""</formula>
    </cfRule>
  </conditionalFormatting>
  <conditionalFormatting sqref="P297:AA297 P295:AA295 P293:AA293 P291:AA291">
    <cfRule type="expression" dxfId="4072" priority="598">
      <formula>P$1=""</formula>
    </cfRule>
  </conditionalFormatting>
  <conditionalFormatting sqref="P297:AA297 P295:AA295 P293:AA293 P291:AA291">
    <cfRule type="expression" dxfId="4071" priority="597">
      <formula>P$1=""</formula>
    </cfRule>
  </conditionalFormatting>
  <conditionalFormatting sqref="P297:AA297 P295:AA295 P293:AA293 P291:AA291">
    <cfRule type="expression" dxfId="4070" priority="596">
      <formula>P$1=""</formula>
    </cfRule>
  </conditionalFormatting>
  <conditionalFormatting sqref="P297:AA297 P295:AA295 P293:AA293 P291:AA291">
    <cfRule type="expression" dxfId="4069" priority="595">
      <formula>P$1=""</formula>
    </cfRule>
  </conditionalFormatting>
  <conditionalFormatting sqref="P297:AA297 P295:AA295 P293:AA293 P291:AA291">
    <cfRule type="expression" dxfId="4068" priority="594">
      <formula>P$1=""</formula>
    </cfRule>
  </conditionalFormatting>
  <conditionalFormatting sqref="P297:AA297 P295:AA295 P293:AA293 P291:AA291">
    <cfRule type="expression" dxfId="4067" priority="593">
      <formula>P$1=""</formula>
    </cfRule>
  </conditionalFormatting>
  <conditionalFormatting sqref="P297:AA297 P295:AA295 P293:AA293 P291:AA291">
    <cfRule type="expression" dxfId="4066" priority="592">
      <formula>P$1=""</formula>
    </cfRule>
  </conditionalFormatting>
  <conditionalFormatting sqref="P297:AA297 P295:AA295 P293:AA293 P291:AA291">
    <cfRule type="expression" dxfId="4065" priority="591">
      <formula>P$1=""</formula>
    </cfRule>
  </conditionalFormatting>
  <conditionalFormatting sqref="P297:AA297 P295:AA295 P293:AA293 P291:AA291">
    <cfRule type="expression" dxfId="4064" priority="590">
      <formula>P$1=""</formula>
    </cfRule>
  </conditionalFormatting>
  <conditionalFormatting sqref="P297:AA297 P295:AA295 P293:AA293 P291:AA291">
    <cfRule type="expression" dxfId="4063" priority="589">
      <formula>P$1=""</formula>
    </cfRule>
  </conditionalFormatting>
  <conditionalFormatting sqref="P297:AA297 P295:AA295 P293:AA293 P291:AA291">
    <cfRule type="expression" dxfId="4062" priority="588">
      <formula>P$1=""</formula>
    </cfRule>
  </conditionalFormatting>
  <conditionalFormatting sqref="P297:AA297 P295:AA295 P293:AA293 P291:AA291">
    <cfRule type="expression" dxfId="4061" priority="587">
      <formula>P$1=""</formula>
    </cfRule>
  </conditionalFormatting>
  <conditionalFormatting sqref="P297:AA297 P295:AA295 P293:AA293 P291:AA291">
    <cfRule type="expression" dxfId="4060" priority="586">
      <formula>P$1=""</formula>
    </cfRule>
  </conditionalFormatting>
  <conditionalFormatting sqref="P297:AA297 P295:AA295 P293:AA293 P291:AA291">
    <cfRule type="expression" dxfId="4059" priority="585">
      <formula>P$1=""</formula>
    </cfRule>
  </conditionalFormatting>
  <conditionalFormatting sqref="P297:AA297 P295:AA295 P293:AA293 P291:AA291">
    <cfRule type="expression" dxfId="4058" priority="584">
      <formula>P$1=""</formula>
    </cfRule>
  </conditionalFormatting>
  <conditionalFormatting sqref="P297:AA297 P295:AA295 P293:AA293 P291:AA291">
    <cfRule type="expression" dxfId="4057" priority="583">
      <formula>P$1=""</formula>
    </cfRule>
  </conditionalFormatting>
  <conditionalFormatting sqref="P193:AA193">
    <cfRule type="expression" dxfId="4056" priority="582">
      <formula>P$1=""</formula>
    </cfRule>
  </conditionalFormatting>
  <conditionalFormatting sqref="P193:AA193">
    <cfRule type="expression" dxfId="4055" priority="581">
      <formula>P$1=""</formula>
    </cfRule>
  </conditionalFormatting>
  <conditionalFormatting sqref="P193:AA193">
    <cfRule type="expression" dxfId="4054" priority="580">
      <formula>P$1=""</formula>
    </cfRule>
  </conditionalFormatting>
  <conditionalFormatting sqref="P193:AA193">
    <cfRule type="expression" dxfId="4053" priority="579">
      <formula>P$1=""</formula>
    </cfRule>
  </conditionalFormatting>
  <conditionalFormatting sqref="P193:AA193">
    <cfRule type="expression" dxfId="4052" priority="578">
      <formula>P$1=""</formula>
    </cfRule>
  </conditionalFormatting>
  <conditionalFormatting sqref="P193:AA193">
    <cfRule type="expression" dxfId="4051" priority="577">
      <formula>P$1=""</formula>
    </cfRule>
  </conditionalFormatting>
  <conditionalFormatting sqref="P193:AA193">
    <cfRule type="expression" dxfId="4050" priority="576">
      <formula>P$1=""</formula>
    </cfRule>
  </conditionalFormatting>
  <conditionalFormatting sqref="P193:AA193">
    <cfRule type="expression" dxfId="4049" priority="575">
      <formula>P$1=""</formula>
    </cfRule>
  </conditionalFormatting>
  <conditionalFormatting sqref="P206:AA206">
    <cfRule type="expression" dxfId="4048" priority="574">
      <formula>P$1=""</formula>
    </cfRule>
  </conditionalFormatting>
  <conditionalFormatting sqref="P208:AA208">
    <cfRule type="expression" dxfId="4047" priority="573">
      <formula>P$1=""</formula>
    </cfRule>
  </conditionalFormatting>
  <conditionalFormatting sqref="P210:AA210">
    <cfRule type="expression" dxfId="4046" priority="572">
      <formula>P$1=""</formula>
    </cfRule>
  </conditionalFormatting>
  <conditionalFormatting sqref="P212:AA212">
    <cfRule type="expression" dxfId="4045" priority="571">
      <formula>P$1=""</formula>
    </cfRule>
  </conditionalFormatting>
  <conditionalFormatting sqref="P208:AA208 P210:AA210 P212:AA212">
    <cfRule type="expression" dxfId="4044" priority="570">
      <formula>P$1=""</formula>
    </cfRule>
  </conditionalFormatting>
  <conditionalFormatting sqref="P208:AA208 P210:AA210 P212:AA212">
    <cfRule type="expression" dxfId="4043" priority="569">
      <formula>P$1=""</formula>
    </cfRule>
  </conditionalFormatting>
  <conditionalFormatting sqref="P208:AA208 P210:AA210 P212:AA212">
    <cfRule type="expression" dxfId="4042" priority="568">
      <formula>P$1=""</formula>
    </cfRule>
  </conditionalFormatting>
  <conditionalFormatting sqref="P208:AA208 P210:AA210 P212:AA212">
    <cfRule type="expression" dxfId="4041" priority="567">
      <formula>P$1=""</formula>
    </cfRule>
  </conditionalFormatting>
  <conditionalFormatting sqref="P208:AA208 P210:AA210 P212:AA212">
    <cfRule type="expression" dxfId="4040" priority="566">
      <formula>P$1=""</formula>
    </cfRule>
  </conditionalFormatting>
  <conditionalFormatting sqref="P210:AA210 P212:AA212">
    <cfRule type="expression" dxfId="4039" priority="565">
      <formula>P$1=""</formula>
    </cfRule>
  </conditionalFormatting>
  <conditionalFormatting sqref="P208:AA208">
    <cfRule type="expression" dxfId="4038" priority="564">
      <formula>P$1=""</formula>
    </cfRule>
  </conditionalFormatting>
  <conditionalFormatting sqref="P210:AA210 P212:AA212">
    <cfRule type="expression" dxfId="4037" priority="563">
      <formula>P$1=""</formula>
    </cfRule>
  </conditionalFormatting>
  <conditionalFormatting sqref="P210:AA210 P212:AA212">
    <cfRule type="expression" dxfId="4036" priority="562">
      <formula>P$1=""</formula>
    </cfRule>
  </conditionalFormatting>
  <conditionalFormatting sqref="P212:AA212">
    <cfRule type="expression" dxfId="4035" priority="561">
      <formula>P$1=""</formula>
    </cfRule>
  </conditionalFormatting>
  <conditionalFormatting sqref="P212:AA212">
    <cfRule type="expression" dxfId="4034" priority="560">
      <formula>P$1=""</formula>
    </cfRule>
  </conditionalFormatting>
  <conditionalFormatting sqref="P212:AA212">
    <cfRule type="expression" dxfId="4033" priority="559">
      <formula>P$1=""</formula>
    </cfRule>
  </conditionalFormatting>
  <conditionalFormatting sqref="P212:AA212">
    <cfRule type="expression" dxfId="4032" priority="558">
      <formula>P$1=""</formula>
    </cfRule>
  </conditionalFormatting>
  <conditionalFormatting sqref="P206:AA206">
    <cfRule type="expression" dxfId="4031" priority="557">
      <formula>P$1=""</formula>
    </cfRule>
  </conditionalFormatting>
  <conditionalFormatting sqref="P206:AA206">
    <cfRule type="expression" dxfId="4030" priority="556">
      <formula>P$1=""</formula>
    </cfRule>
  </conditionalFormatting>
  <conditionalFormatting sqref="P206:AA206">
    <cfRule type="expression" dxfId="4029" priority="555">
      <formula>P$1=""</formula>
    </cfRule>
  </conditionalFormatting>
  <conditionalFormatting sqref="P206:AA206">
    <cfRule type="expression" dxfId="4028" priority="554">
      <formula>P$1=""</formula>
    </cfRule>
  </conditionalFormatting>
  <conditionalFormatting sqref="P206:AA206">
    <cfRule type="expression" dxfId="4027" priority="553">
      <formula>P$1=""</formula>
    </cfRule>
  </conditionalFormatting>
  <conditionalFormatting sqref="P206:AA206">
    <cfRule type="expression" dxfId="4026" priority="552">
      <formula>P$1=""</formula>
    </cfRule>
  </conditionalFormatting>
  <conditionalFormatting sqref="P206:AA206">
    <cfRule type="expression" dxfId="4025" priority="551">
      <formula>P$1=""</formula>
    </cfRule>
  </conditionalFormatting>
  <conditionalFormatting sqref="P210:AA210 P212:AA212">
    <cfRule type="expression" dxfId="4024" priority="550">
      <formula>P$1=""</formula>
    </cfRule>
  </conditionalFormatting>
  <conditionalFormatting sqref="P210:AA210 P212:AA212">
    <cfRule type="expression" dxfId="4023" priority="549">
      <formula>P$1=""</formula>
    </cfRule>
  </conditionalFormatting>
  <conditionalFormatting sqref="P210:AA210 P212:AA212">
    <cfRule type="expression" dxfId="4022" priority="548">
      <formula>P$1=""</formula>
    </cfRule>
  </conditionalFormatting>
  <conditionalFormatting sqref="P210:AA210 P212:AA212">
    <cfRule type="expression" dxfId="4021" priority="547">
      <formula>P$1=""</formula>
    </cfRule>
  </conditionalFormatting>
  <conditionalFormatting sqref="P212 P210 P208">
    <cfRule type="expression" dxfId="4020" priority="546">
      <formula>P$1=""</formula>
    </cfRule>
  </conditionalFormatting>
  <conditionalFormatting sqref="P212 P210 P208">
    <cfRule type="expression" dxfId="4019" priority="545">
      <formula>P$1=""</formula>
    </cfRule>
  </conditionalFormatting>
  <conditionalFormatting sqref="P212 P210 P208">
    <cfRule type="expression" dxfId="4018" priority="544">
      <formula>P$1=""</formula>
    </cfRule>
  </conditionalFormatting>
  <conditionalFormatting sqref="P236:AA236">
    <cfRule type="expression" dxfId="4017" priority="543">
      <formula>P$1=""</formula>
    </cfRule>
  </conditionalFormatting>
  <conditionalFormatting sqref="P238:AA238">
    <cfRule type="expression" dxfId="4016" priority="542">
      <formula>P$1=""</formula>
    </cfRule>
  </conditionalFormatting>
  <conditionalFormatting sqref="P240:AA240">
    <cfRule type="expression" dxfId="4015" priority="541">
      <formula>P$1=""</formula>
    </cfRule>
  </conditionalFormatting>
  <conditionalFormatting sqref="P242:AA242">
    <cfRule type="expression" dxfId="4014" priority="540">
      <formula>P$1=""</formula>
    </cfRule>
  </conditionalFormatting>
  <conditionalFormatting sqref="P238:AA238 P240:AA240 P242:AA242">
    <cfRule type="expression" dxfId="4013" priority="539">
      <formula>P$1=""</formula>
    </cfRule>
  </conditionalFormatting>
  <conditionalFormatting sqref="P238:AA238 P240:AA240 P242:AA242">
    <cfRule type="expression" dxfId="4012" priority="538">
      <formula>P$1=""</formula>
    </cfRule>
  </conditionalFormatting>
  <conditionalFormatting sqref="P238:AA238 P240:AA240 P242:AA242">
    <cfRule type="expression" dxfId="4011" priority="537">
      <formula>P$1=""</formula>
    </cfRule>
  </conditionalFormatting>
  <conditionalFormatting sqref="P238:AA238 P240:AA240 P242:AA242">
    <cfRule type="expression" dxfId="4010" priority="536">
      <formula>P$1=""</formula>
    </cfRule>
  </conditionalFormatting>
  <conditionalFormatting sqref="P238:AA238 P240:AA240 P242:AA242">
    <cfRule type="expression" dxfId="4009" priority="535">
      <formula>P$1=""</formula>
    </cfRule>
  </conditionalFormatting>
  <conditionalFormatting sqref="P240:AA240 P242:AA242">
    <cfRule type="expression" dxfId="4008" priority="534">
      <formula>P$1=""</formula>
    </cfRule>
  </conditionalFormatting>
  <conditionalFormatting sqref="P238:AA238">
    <cfRule type="expression" dxfId="4007" priority="533">
      <formula>P$1=""</formula>
    </cfRule>
  </conditionalFormatting>
  <conditionalFormatting sqref="P240:AA240 P242:AA242">
    <cfRule type="expression" dxfId="4006" priority="532">
      <formula>P$1=""</formula>
    </cfRule>
  </conditionalFormatting>
  <conditionalFormatting sqref="P240:AA240 P242:AA242">
    <cfRule type="expression" dxfId="4005" priority="531">
      <formula>P$1=""</formula>
    </cfRule>
  </conditionalFormatting>
  <conditionalFormatting sqref="P242:AA242">
    <cfRule type="expression" dxfId="4004" priority="530">
      <formula>P$1=""</formula>
    </cfRule>
  </conditionalFormatting>
  <conditionalFormatting sqref="P242:AA242">
    <cfRule type="expression" dxfId="4003" priority="529">
      <formula>P$1=""</formula>
    </cfRule>
  </conditionalFormatting>
  <conditionalFormatting sqref="P242:AA242">
    <cfRule type="expression" dxfId="4002" priority="528">
      <formula>P$1=""</formula>
    </cfRule>
  </conditionalFormatting>
  <conditionalFormatting sqref="P242:AA242">
    <cfRule type="expression" dxfId="4001" priority="527">
      <formula>P$1=""</formula>
    </cfRule>
  </conditionalFormatting>
  <conditionalFormatting sqref="P236:AA236">
    <cfRule type="expression" dxfId="4000" priority="526">
      <formula>P$1=""</formula>
    </cfRule>
  </conditionalFormatting>
  <conditionalFormatting sqref="P236:AA236">
    <cfRule type="expression" dxfId="3999" priority="525">
      <formula>P$1=""</formula>
    </cfRule>
  </conditionalFormatting>
  <conditionalFormatting sqref="P236:AA236">
    <cfRule type="expression" dxfId="3998" priority="524">
      <formula>P$1=""</formula>
    </cfRule>
  </conditionalFormatting>
  <conditionalFormatting sqref="P236:AA236">
    <cfRule type="expression" dxfId="3997" priority="523">
      <formula>P$1=""</formula>
    </cfRule>
  </conditionalFormatting>
  <conditionalFormatting sqref="P236:AA236">
    <cfRule type="expression" dxfId="3996" priority="522">
      <formula>P$1=""</formula>
    </cfRule>
  </conditionalFormatting>
  <conditionalFormatting sqref="P236:AA236">
    <cfRule type="expression" dxfId="3995" priority="521">
      <formula>P$1=""</formula>
    </cfRule>
  </conditionalFormatting>
  <conditionalFormatting sqref="P236:AA236">
    <cfRule type="expression" dxfId="3994" priority="520">
      <formula>P$1=""</formula>
    </cfRule>
  </conditionalFormatting>
  <conditionalFormatting sqref="P240:AA240 P242:AA242">
    <cfRule type="expression" dxfId="3993" priority="519">
      <formula>P$1=""</formula>
    </cfRule>
  </conditionalFormatting>
  <conditionalFormatting sqref="P240:AA240 P242:AA242">
    <cfRule type="expression" dxfId="3992" priority="518">
      <formula>P$1=""</formula>
    </cfRule>
  </conditionalFormatting>
  <conditionalFormatting sqref="P240:AA240 P242:AA242">
    <cfRule type="expression" dxfId="3991" priority="517">
      <formula>P$1=""</formula>
    </cfRule>
  </conditionalFormatting>
  <conditionalFormatting sqref="P240:AA240 P242:AA242">
    <cfRule type="expression" dxfId="3990" priority="516">
      <formula>P$1=""</formula>
    </cfRule>
  </conditionalFormatting>
  <conditionalFormatting sqref="P238:AA238 P240:AA240 P242:AA242">
    <cfRule type="expression" dxfId="3989" priority="515">
      <formula>P$1=""</formula>
    </cfRule>
  </conditionalFormatting>
  <conditionalFormatting sqref="P238:AA238 P240:AA240 P242:AA242">
    <cfRule type="expression" dxfId="3988" priority="514">
      <formula>P$1=""</formula>
    </cfRule>
  </conditionalFormatting>
  <conditionalFormatting sqref="P238:AA238 P240:AA240 P242:AA242">
    <cfRule type="expression" dxfId="3987" priority="513">
      <formula>P$1=""</formula>
    </cfRule>
  </conditionalFormatting>
  <conditionalFormatting sqref="P238:AA238 P240:AA240 P242:AA242">
    <cfRule type="expression" dxfId="3986" priority="512">
      <formula>P$1=""</formula>
    </cfRule>
  </conditionalFormatting>
  <conditionalFormatting sqref="P238:AA238 P240:AA240 P242:AA242">
    <cfRule type="expression" dxfId="3985" priority="511">
      <formula>P$1=""</formula>
    </cfRule>
  </conditionalFormatting>
  <conditionalFormatting sqref="P238:AA238 P240:AA240 P242:AA242">
    <cfRule type="expression" dxfId="3984" priority="510">
      <formula>P$1=""</formula>
    </cfRule>
  </conditionalFormatting>
  <conditionalFormatting sqref="P238:AA238 P240:AA240 P242:AA242">
    <cfRule type="expression" dxfId="3983" priority="509">
      <formula>P$1=""</formula>
    </cfRule>
  </conditionalFormatting>
  <conditionalFormatting sqref="P238:AA238 P240:AA240 P242:AA242">
    <cfRule type="expression" dxfId="3982" priority="508">
      <formula>P$1=""</formula>
    </cfRule>
  </conditionalFormatting>
  <conditionalFormatting sqref="Q238:AA238">
    <cfRule type="expression" dxfId="3981" priority="507">
      <formula>Q$1=""</formula>
    </cfRule>
  </conditionalFormatting>
  <conditionalFormatting sqref="Q238:AA238">
    <cfRule type="expression" dxfId="3980" priority="506">
      <formula>Q$1=""</formula>
    </cfRule>
  </conditionalFormatting>
  <conditionalFormatting sqref="Q238:AA238">
    <cfRule type="expression" dxfId="3979" priority="505">
      <formula>Q$1=""</formula>
    </cfRule>
  </conditionalFormatting>
  <conditionalFormatting sqref="Q238:AA238">
    <cfRule type="expression" dxfId="3978" priority="504">
      <formula>Q$1=""</formula>
    </cfRule>
  </conditionalFormatting>
  <conditionalFormatting sqref="Q238:AA238">
    <cfRule type="expression" dxfId="3977" priority="503">
      <formula>Q$1=""</formula>
    </cfRule>
  </conditionalFormatting>
  <conditionalFormatting sqref="Q238:AA238">
    <cfRule type="expression" dxfId="3976" priority="502">
      <formula>Q$1=""</formula>
    </cfRule>
  </conditionalFormatting>
  <conditionalFormatting sqref="Q238:AA238">
    <cfRule type="expression" dxfId="3975" priority="501">
      <formula>Q$1=""</formula>
    </cfRule>
  </conditionalFormatting>
  <conditionalFormatting sqref="Q238:AA238">
    <cfRule type="expression" dxfId="3974" priority="500">
      <formula>Q$1=""</formula>
    </cfRule>
  </conditionalFormatting>
  <conditionalFormatting sqref="Q240:AA240 Q242:AA242">
    <cfRule type="expression" dxfId="3973" priority="499">
      <formula>Q$1=""</formula>
    </cfRule>
  </conditionalFormatting>
  <conditionalFormatting sqref="Q240:AA240 Q242:AA242">
    <cfRule type="expression" dxfId="3972" priority="498">
      <formula>Q$1=""</formula>
    </cfRule>
  </conditionalFormatting>
  <conditionalFormatting sqref="Q240:AA240 Q242:AA242">
    <cfRule type="expression" dxfId="3971" priority="497">
      <formula>Q$1=""</formula>
    </cfRule>
  </conditionalFormatting>
  <conditionalFormatting sqref="Q240:AA240 Q242:AA242">
    <cfRule type="expression" dxfId="3970" priority="496">
      <formula>Q$1=""</formula>
    </cfRule>
  </conditionalFormatting>
  <conditionalFormatting sqref="Q240:AA240 Q242:AA242">
    <cfRule type="expression" dxfId="3969" priority="495">
      <formula>Q$1=""</formula>
    </cfRule>
  </conditionalFormatting>
  <conditionalFormatting sqref="Q240:AA240 Q242:AA242">
    <cfRule type="expression" dxfId="3968" priority="494">
      <formula>Q$1=""</formula>
    </cfRule>
  </conditionalFormatting>
  <conditionalFormatting sqref="Q240:AA240 Q242:AA242">
    <cfRule type="expression" dxfId="3967" priority="493">
      <formula>Q$1=""</formula>
    </cfRule>
  </conditionalFormatting>
  <conditionalFormatting sqref="Q240:AA240 Q242:AA242">
    <cfRule type="expression" dxfId="3966" priority="492">
      <formula>Q$1=""</formula>
    </cfRule>
  </conditionalFormatting>
  <conditionalFormatting sqref="Q240:AA240 Q242:AA242">
    <cfRule type="expression" dxfId="3965" priority="491">
      <formula>Q$1=""</formula>
    </cfRule>
  </conditionalFormatting>
  <conditionalFormatting sqref="Q240:AA240 Q242:AA242">
    <cfRule type="expression" dxfId="3964" priority="490">
      <formula>Q$1=""</formula>
    </cfRule>
  </conditionalFormatting>
  <conditionalFormatting sqref="P236:AA236 P240:AA240 P242:AA242">
    <cfRule type="expression" dxfId="3963" priority="489">
      <formula>P$1=""</formula>
    </cfRule>
  </conditionalFormatting>
  <conditionalFormatting sqref="P236:AA236">
    <cfRule type="expression" dxfId="3962" priority="488">
      <formula>P$1=""</formula>
    </cfRule>
  </conditionalFormatting>
  <conditionalFormatting sqref="P236:AA236">
    <cfRule type="expression" dxfId="3961" priority="487">
      <formula>P$1=""</formula>
    </cfRule>
  </conditionalFormatting>
  <conditionalFormatting sqref="P236:AA236">
    <cfRule type="expression" dxfId="3960" priority="486">
      <formula>P$1=""</formula>
    </cfRule>
  </conditionalFormatting>
  <conditionalFormatting sqref="P236:AA236">
    <cfRule type="expression" dxfId="3959" priority="485">
      <formula>P$1=""</formula>
    </cfRule>
  </conditionalFormatting>
  <conditionalFormatting sqref="P236:AA236">
    <cfRule type="expression" dxfId="3958" priority="484">
      <formula>P$1=""</formula>
    </cfRule>
  </conditionalFormatting>
  <conditionalFormatting sqref="P236:AA236 P240:AA240 P242:AA242">
    <cfRule type="expression" dxfId="3957" priority="483">
      <formula>P$1=""</formula>
    </cfRule>
  </conditionalFormatting>
  <conditionalFormatting sqref="P236:AA236">
    <cfRule type="expression" dxfId="3956" priority="482">
      <formula>P$1=""</formula>
    </cfRule>
  </conditionalFormatting>
  <conditionalFormatting sqref="P236:AA236">
    <cfRule type="expression" dxfId="3955" priority="481">
      <formula>P$1=""</formula>
    </cfRule>
  </conditionalFormatting>
  <conditionalFormatting sqref="P236:AA236">
    <cfRule type="expression" dxfId="3954" priority="480">
      <formula>P$1=""</formula>
    </cfRule>
  </conditionalFormatting>
  <conditionalFormatting sqref="P236:AA236">
    <cfRule type="expression" dxfId="3953" priority="479">
      <formula>P$1=""</formula>
    </cfRule>
  </conditionalFormatting>
  <conditionalFormatting sqref="P236:AA236">
    <cfRule type="expression" dxfId="3952" priority="478">
      <formula>P$1=""</formula>
    </cfRule>
  </conditionalFormatting>
  <conditionalFormatting sqref="P236:AA236">
    <cfRule type="expression" dxfId="3951" priority="477">
      <formula>P$1=""</formula>
    </cfRule>
  </conditionalFormatting>
  <conditionalFormatting sqref="P236:AA236">
    <cfRule type="expression" dxfId="3950" priority="476">
      <formula>P$1=""</formula>
    </cfRule>
  </conditionalFormatting>
  <conditionalFormatting sqref="P236:AA236">
    <cfRule type="expression" dxfId="3949" priority="475">
      <formula>P$1=""</formula>
    </cfRule>
  </conditionalFormatting>
  <conditionalFormatting sqref="P238:AA238 P240:AA240 P242:AA242">
    <cfRule type="expression" dxfId="3948" priority="474">
      <formula>P$1=""</formula>
    </cfRule>
  </conditionalFormatting>
  <conditionalFormatting sqref="P238:AA238 P240:AA240 P242:AA242">
    <cfRule type="expression" dxfId="3947" priority="473">
      <formula>P$1=""</formula>
    </cfRule>
  </conditionalFormatting>
  <conditionalFormatting sqref="P238:AA238 P240:AA240 P242:AA242">
    <cfRule type="expression" dxfId="3946" priority="472">
      <formula>P$1=""</formula>
    </cfRule>
  </conditionalFormatting>
  <conditionalFormatting sqref="P238:AA238 P240:AA240 P242:AA242">
    <cfRule type="expression" dxfId="3945" priority="471">
      <formula>P$1=""</formula>
    </cfRule>
  </conditionalFormatting>
  <conditionalFormatting sqref="P238:AA238 P240:AA240 P242:AA242">
    <cfRule type="expression" dxfId="3944" priority="470">
      <formula>P$1=""</formula>
    </cfRule>
  </conditionalFormatting>
  <conditionalFormatting sqref="P238:AA238 P240:AA240 P242:AA242">
    <cfRule type="expression" dxfId="3943" priority="469">
      <formula>P$1=""</formula>
    </cfRule>
  </conditionalFormatting>
  <conditionalFormatting sqref="P238:AA238 P240:AA240 P242:AA242">
    <cfRule type="expression" dxfId="3942" priority="468">
      <formula>P$1=""</formula>
    </cfRule>
  </conditionalFormatting>
  <conditionalFormatting sqref="P238:AA238 P240:AA240 P242:AA242">
    <cfRule type="expression" dxfId="3941" priority="467">
      <formula>P$1=""</formula>
    </cfRule>
  </conditionalFormatting>
  <conditionalFormatting sqref="P238:AA238">
    <cfRule type="expression" dxfId="3940" priority="466">
      <formula>P$1=""</formula>
    </cfRule>
  </conditionalFormatting>
  <conditionalFormatting sqref="P238:AA238 P240:AA240 P242:AA242">
    <cfRule type="expression" dxfId="3939" priority="465">
      <formula>P$1=""</formula>
    </cfRule>
  </conditionalFormatting>
  <conditionalFormatting sqref="P238:AA238 P240:AA240 P242:AA242">
    <cfRule type="expression" dxfId="3938" priority="464">
      <formula>P$1=""</formula>
    </cfRule>
  </conditionalFormatting>
  <conditionalFormatting sqref="P238:AA238 P240:AA240 P242:AA242">
    <cfRule type="expression" dxfId="3937" priority="463">
      <formula>P$1=""</formula>
    </cfRule>
  </conditionalFormatting>
  <conditionalFormatting sqref="P238:AA238 P240:AA240 P242:AA242">
    <cfRule type="expression" dxfId="3936" priority="462">
      <formula>P$1=""</formula>
    </cfRule>
  </conditionalFormatting>
  <conditionalFormatting sqref="P238:AA238 P240:AA240 P242:AA242">
    <cfRule type="expression" dxfId="3935" priority="461">
      <formula>P$1=""</formula>
    </cfRule>
  </conditionalFormatting>
  <conditionalFormatting sqref="P238:AA238">
    <cfRule type="expression" dxfId="3934" priority="460">
      <formula>P$1=""</formula>
    </cfRule>
  </conditionalFormatting>
  <conditionalFormatting sqref="P238:AA238 P240:AA240 P242:AA242">
    <cfRule type="expression" dxfId="3933" priority="459">
      <formula>P$1=""</formula>
    </cfRule>
  </conditionalFormatting>
  <conditionalFormatting sqref="P238:AA238 P240:AA240 P242:AA242">
    <cfRule type="expression" dxfId="3932" priority="458">
      <formula>P$1=""</formula>
    </cfRule>
  </conditionalFormatting>
  <conditionalFormatting sqref="P238:AA238 P240:AA240 P242:AA242">
    <cfRule type="expression" dxfId="3931" priority="457">
      <formula>P$1=""</formula>
    </cfRule>
  </conditionalFormatting>
  <conditionalFormatting sqref="P238:AA238 P240:AA240 P242:AA242">
    <cfRule type="expression" dxfId="3930" priority="456">
      <formula>P$1=""</formula>
    </cfRule>
  </conditionalFormatting>
  <conditionalFormatting sqref="P238:AA238 P240:AA240 P242:AA242">
    <cfRule type="expression" dxfId="3929" priority="455">
      <formula>P$1=""</formula>
    </cfRule>
  </conditionalFormatting>
  <conditionalFormatting sqref="P238:AA238 P240:AA240 P242:AA242">
    <cfRule type="expression" dxfId="3928" priority="454">
      <formula>P$1=""</formula>
    </cfRule>
  </conditionalFormatting>
  <conditionalFormatting sqref="P238:AA238 P240:AA240 P242:AA242">
    <cfRule type="expression" dxfId="3927" priority="453">
      <formula>P$1=""</formula>
    </cfRule>
  </conditionalFormatting>
  <conditionalFormatting sqref="P238:AA238 P240:AA240 P242:AA242">
    <cfRule type="expression" dxfId="3926" priority="452">
      <formula>P$1=""</formula>
    </cfRule>
  </conditionalFormatting>
  <conditionalFormatting sqref="P242:AA242 P240:AA240">
    <cfRule type="expression" dxfId="3925" priority="451">
      <formula>P$1=""</formula>
    </cfRule>
  </conditionalFormatting>
  <conditionalFormatting sqref="P242:AA242 P240:AA240">
    <cfRule type="expression" dxfId="3924" priority="450">
      <formula>P$1=""</formula>
    </cfRule>
  </conditionalFormatting>
  <conditionalFormatting sqref="Q242:AA242 Q240:AA240">
    <cfRule type="expression" dxfId="3923" priority="449">
      <formula>Q$1=""</formula>
    </cfRule>
  </conditionalFormatting>
  <conditionalFormatting sqref="Q242:AA242 Q240:AA240">
    <cfRule type="expression" dxfId="3922" priority="448">
      <formula>Q$1=""</formula>
    </cfRule>
  </conditionalFormatting>
  <conditionalFormatting sqref="Q242:AA242 Q240:AA240">
    <cfRule type="expression" dxfId="3921" priority="447">
      <formula>Q$1=""</formula>
    </cfRule>
  </conditionalFormatting>
  <conditionalFormatting sqref="Q242:AA242 Q240:AA240">
    <cfRule type="expression" dxfId="3920" priority="446">
      <formula>Q$1=""</formula>
    </cfRule>
  </conditionalFormatting>
  <conditionalFormatting sqref="Q242:AA242 Q240:AA240">
    <cfRule type="expression" dxfId="3919" priority="445">
      <formula>Q$1=""</formula>
    </cfRule>
  </conditionalFormatting>
  <conditionalFormatting sqref="Q242:AA242 Q240:AA240">
    <cfRule type="expression" dxfId="3918" priority="444">
      <formula>Q$1=""</formula>
    </cfRule>
  </conditionalFormatting>
  <conditionalFormatting sqref="Q242:AA242 Q240:AA240">
    <cfRule type="expression" dxfId="3917" priority="443">
      <formula>Q$1=""</formula>
    </cfRule>
  </conditionalFormatting>
  <conditionalFormatting sqref="Q242:AA242 Q240:AA240">
    <cfRule type="expression" dxfId="3916" priority="442">
      <formula>Q$1=""</formula>
    </cfRule>
  </conditionalFormatting>
  <conditionalFormatting sqref="P242:AA242 P240:AA240">
    <cfRule type="expression" dxfId="3915" priority="441">
      <formula>P$1=""</formula>
    </cfRule>
  </conditionalFormatting>
  <conditionalFormatting sqref="P242:AA242 P240:AA240">
    <cfRule type="expression" dxfId="3914" priority="440">
      <formula>P$1=""</formula>
    </cfRule>
  </conditionalFormatting>
  <conditionalFormatting sqref="P196:AA196">
    <cfRule type="expression" dxfId="3913" priority="439">
      <formula>P$1=""</formula>
    </cfRule>
  </conditionalFormatting>
  <conditionalFormatting sqref="P198:AA198">
    <cfRule type="expression" dxfId="3912" priority="438">
      <formula>P$1=""</formula>
    </cfRule>
  </conditionalFormatting>
  <conditionalFormatting sqref="P200:AA200">
    <cfRule type="expression" dxfId="3911" priority="437">
      <formula>P$1=""</formula>
    </cfRule>
  </conditionalFormatting>
  <conditionalFormatting sqref="P202:AA202">
    <cfRule type="expression" dxfId="3910" priority="436">
      <formula>P$1=""</formula>
    </cfRule>
  </conditionalFormatting>
  <conditionalFormatting sqref="P198:AA198 P200:AA200 P202:AA202">
    <cfRule type="expression" dxfId="3909" priority="435">
      <formula>P$1=""</formula>
    </cfRule>
  </conditionalFormatting>
  <conditionalFormatting sqref="P198:AA198 P200:AA200 P202:AA202">
    <cfRule type="expression" dxfId="3908" priority="434">
      <formula>P$1=""</formula>
    </cfRule>
  </conditionalFormatting>
  <conditionalFormatting sqref="P198:AA198 P200:AA200 P202:AA202">
    <cfRule type="expression" dxfId="3907" priority="433">
      <formula>P$1=""</formula>
    </cfRule>
  </conditionalFormatting>
  <conditionalFormatting sqref="P198:AA198 P200:AA200 P202:AA202">
    <cfRule type="expression" dxfId="3906" priority="432">
      <formula>P$1=""</formula>
    </cfRule>
  </conditionalFormatting>
  <conditionalFormatting sqref="P198:AA198 P200:AA200 P202:AA202">
    <cfRule type="expression" dxfId="3905" priority="431">
      <formula>P$1=""</formula>
    </cfRule>
  </conditionalFormatting>
  <conditionalFormatting sqref="P200:AA200 P202:AA202">
    <cfRule type="expression" dxfId="3904" priority="430">
      <formula>P$1=""</formula>
    </cfRule>
  </conditionalFormatting>
  <conditionalFormatting sqref="P198:AA198">
    <cfRule type="expression" dxfId="3903" priority="429">
      <formula>P$1=""</formula>
    </cfRule>
  </conditionalFormatting>
  <conditionalFormatting sqref="P200:AA200 P202:AA202">
    <cfRule type="expression" dxfId="3902" priority="428">
      <formula>P$1=""</formula>
    </cfRule>
  </conditionalFormatting>
  <conditionalFormatting sqref="P200:AA200 P202:AA202">
    <cfRule type="expression" dxfId="3901" priority="427">
      <formula>P$1=""</formula>
    </cfRule>
  </conditionalFormatting>
  <conditionalFormatting sqref="P202:AA202">
    <cfRule type="expression" dxfId="3900" priority="426">
      <formula>P$1=""</formula>
    </cfRule>
  </conditionalFormatting>
  <conditionalFormatting sqref="P202:AA202">
    <cfRule type="expression" dxfId="3899" priority="425">
      <formula>P$1=""</formula>
    </cfRule>
  </conditionalFormatting>
  <conditionalFormatting sqref="P202:AA202">
    <cfRule type="expression" dxfId="3898" priority="424">
      <formula>P$1=""</formula>
    </cfRule>
  </conditionalFormatting>
  <conditionalFormatting sqref="P202:AA202">
    <cfRule type="expression" dxfId="3897" priority="423">
      <formula>P$1=""</formula>
    </cfRule>
  </conditionalFormatting>
  <conditionalFormatting sqref="P196:AA196">
    <cfRule type="expression" dxfId="3896" priority="422">
      <formula>P$1=""</formula>
    </cfRule>
  </conditionalFormatting>
  <conditionalFormatting sqref="P196:AA196">
    <cfRule type="expression" dxfId="3895" priority="421">
      <formula>P$1=""</formula>
    </cfRule>
  </conditionalFormatting>
  <conditionalFormatting sqref="P196:AA196">
    <cfRule type="expression" dxfId="3894" priority="420">
      <formula>P$1=""</formula>
    </cfRule>
  </conditionalFormatting>
  <conditionalFormatting sqref="P196:AA196">
    <cfRule type="expression" dxfId="3893" priority="419">
      <formula>P$1=""</formula>
    </cfRule>
  </conditionalFormatting>
  <conditionalFormatting sqref="P196:AA196">
    <cfRule type="expression" dxfId="3892" priority="418">
      <formula>P$1=""</formula>
    </cfRule>
  </conditionalFormatting>
  <conditionalFormatting sqref="P196:AA196">
    <cfRule type="expression" dxfId="3891" priority="417">
      <formula>P$1=""</formula>
    </cfRule>
  </conditionalFormatting>
  <conditionalFormatting sqref="P196:AA196">
    <cfRule type="expression" dxfId="3890" priority="416">
      <formula>P$1=""</formula>
    </cfRule>
  </conditionalFormatting>
  <conditionalFormatting sqref="P200:AA200 P202:AA202">
    <cfRule type="expression" dxfId="3889" priority="415">
      <formula>P$1=""</formula>
    </cfRule>
  </conditionalFormatting>
  <conditionalFormatting sqref="P200:AA200 P202:AA202">
    <cfRule type="expression" dxfId="3888" priority="414">
      <formula>P$1=""</formula>
    </cfRule>
  </conditionalFormatting>
  <conditionalFormatting sqref="P200:AA200 P202:AA202">
    <cfRule type="expression" dxfId="3887" priority="413">
      <formula>P$1=""</formula>
    </cfRule>
  </conditionalFormatting>
  <conditionalFormatting sqref="P200:AA200 P202:AA202">
    <cfRule type="expression" dxfId="3886" priority="412">
      <formula>P$1=""</formula>
    </cfRule>
  </conditionalFormatting>
  <conditionalFormatting sqref="P198:AA198 P200:AA200 P202:AA202">
    <cfRule type="expression" dxfId="3885" priority="411">
      <formula>P$1=""</formula>
    </cfRule>
  </conditionalFormatting>
  <conditionalFormatting sqref="P198:AA198 P200:AA200 P202:AA202">
    <cfRule type="expression" dxfId="3884" priority="410">
      <formula>P$1=""</formula>
    </cfRule>
  </conditionalFormatting>
  <conditionalFormatting sqref="P198:AA198 P200:AA200 P202:AA202">
    <cfRule type="expression" dxfId="3883" priority="409">
      <formula>P$1=""</formula>
    </cfRule>
  </conditionalFormatting>
  <conditionalFormatting sqref="P198:AA198 P200:AA200 P202:AA202">
    <cfRule type="expression" dxfId="3882" priority="408">
      <formula>P$1=""</formula>
    </cfRule>
  </conditionalFormatting>
  <conditionalFormatting sqref="P198:AA198 P200:AA200 P202:AA202">
    <cfRule type="expression" dxfId="3881" priority="407">
      <formula>P$1=""</formula>
    </cfRule>
  </conditionalFormatting>
  <conditionalFormatting sqref="P198:AA198 P200:AA200 P202:AA202">
    <cfRule type="expression" dxfId="3880" priority="406">
      <formula>P$1=""</formula>
    </cfRule>
  </conditionalFormatting>
  <conditionalFormatting sqref="P198:AA198 P200:AA200 P202:AA202">
    <cfRule type="expression" dxfId="3879" priority="405">
      <formula>P$1=""</formula>
    </cfRule>
  </conditionalFormatting>
  <conditionalFormatting sqref="P198:AA198 P200:AA200 P202:AA202">
    <cfRule type="expression" dxfId="3878" priority="404">
      <formula>P$1=""</formula>
    </cfRule>
  </conditionalFormatting>
  <conditionalFormatting sqref="Q198:AA198">
    <cfRule type="expression" dxfId="3877" priority="403">
      <formula>Q$1=""</formula>
    </cfRule>
  </conditionalFormatting>
  <conditionalFormatting sqref="Q198:AA198">
    <cfRule type="expression" dxfId="3876" priority="402">
      <formula>Q$1=""</formula>
    </cfRule>
  </conditionalFormatting>
  <conditionalFormatting sqref="Q198:AA198">
    <cfRule type="expression" dxfId="3875" priority="401">
      <formula>Q$1=""</formula>
    </cfRule>
  </conditionalFormatting>
  <conditionalFormatting sqref="Q198:AA198">
    <cfRule type="expression" dxfId="3874" priority="400">
      <formula>Q$1=""</formula>
    </cfRule>
  </conditionalFormatting>
  <conditionalFormatting sqref="Q198:AA198">
    <cfRule type="expression" dxfId="3873" priority="399">
      <formula>Q$1=""</formula>
    </cfRule>
  </conditionalFormatting>
  <conditionalFormatting sqref="Q198:AA198">
    <cfRule type="expression" dxfId="3872" priority="398">
      <formula>Q$1=""</formula>
    </cfRule>
  </conditionalFormatting>
  <conditionalFormatting sqref="Q198:AA198">
    <cfRule type="expression" dxfId="3871" priority="397">
      <formula>Q$1=""</formula>
    </cfRule>
  </conditionalFormatting>
  <conditionalFormatting sqref="Q198:AA198">
    <cfRule type="expression" dxfId="3870" priority="396">
      <formula>Q$1=""</formula>
    </cfRule>
  </conditionalFormatting>
  <conditionalFormatting sqref="Q200:AA200 Q202:AA202">
    <cfRule type="expression" dxfId="3869" priority="395">
      <formula>Q$1=""</formula>
    </cfRule>
  </conditionalFormatting>
  <conditionalFormatting sqref="Q200:AA200 Q202:AA202">
    <cfRule type="expression" dxfId="3868" priority="394">
      <formula>Q$1=""</formula>
    </cfRule>
  </conditionalFormatting>
  <conditionalFormatting sqref="Q200:AA200 Q202:AA202">
    <cfRule type="expression" dxfId="3867" priority="393">
      <formula>Q$1=""</formula>
    </cfRule>
  </conditionalFormatting>
  <conditionalFormatting sqref="Q200:AA200 Q202:AA202">
    <cfRule type="expression" dxfId="3866" priority="392">
      <formula>Q$1=""</formula>
    </cfRule>
  </conditionalFormatting>
  <conditionalFormatting sqref="Q200:AA200 Q202:AA202">
    <cfRule type="expression" dxfId="3865" priority="391">
      <formula>Q$1=""</formula>
    </cfRule>
  </conditionalFormatting>
  <conditionalFormatting sqref="Q200:AA200 Q202:AA202">
    <cfRule type="expression" dxfId="3864" priority="390">
      <formula>Q$1=""</formula>
    </cfRule>
  </conditionalFormatting>
  <conditionalFormatting sqref="Q200:AA200 Q202:AA202">
    <cfRule type="expression" dxfId="3863" priority="389">
      <formula>Q$1=""</formula>
    </cfRule>
  </conditionalFormatting>
  <conditionalFormatting sqref="Q200:AA200 Q202:AA202">
    <cfRule type="expression" dxfId="3862" priority="388">
      <formula>Q$1=""</formula>
    </cfRule>
  </conditionalFormatting>
  <conditionalFormatting sqref="Q200:AA200 Q202:AA202">
    <cfRule type="expression" dxfId="3861" priority="387">
      <formula>Q$1=""</formula>
    </cfRule>
  </conditionalFormatting>
  <conditionalFormatting sqref="Q200:AA200 Q202:AA202">
    <cfRule type="expression" dxfId="3860" priority="386">
      <formula>Q$1=""</formula>
    </cfRule>
  </conditionalFormatting>
  <conditionalFormatting sqref="P196:AA196 P200:AA200 P202:AA202">
    <cfRule type="expression" dxfId="3859" priority="385">
      <formula>P$1=""</formula>
    </cfRule>
  </conditionalFormatting>
  <conditionalFormatting sqref="P196:AA196">
    <cfRule type="expression" dxfId="3858" priority="384">
      <formula>P$1=""</formula>
    </cfRule>
  </conditionalFormatting>
  <conditionalFormatting sqref="P196:AA196">
    <cfRule type="expression" dxfId="3857" priority="383">
      <formula>P$1=""</formula>
    </cfRule>
  </conditionalFormatting>
  <conditionalFormatting sqref="P196:AA196">
    <cfRule type="expression" dxfId="3856" priority="382">
      <formula>P$1=""</formula>
    </cfRule>
  </conditionalFormatting>
  <conditionalFormatting sqref="P196:AA196">
    <cfRule type="expression" dxfId="3855" priority="381">
      <formula>P$1=""</formula>
    </cfRule>
  </conditionalFormatting>
  <conditionalFormatting sqref="P196:AA196">
    <cfRule type="expression" dxfId="3854" priority="380">
      <formula>P$1=""</formula>
    </cfRule>
  </conditionalFormatting>
  <conditionalFormatting sqref="P196:AA196 P200:AA200 P202:AA202">
    <cfRule type="expression" dxfId="3853" priority="379">
      <formula>P$1=""</formula>
    </cfRule>
  </conditionalFormatting>
  <conditionalFormatting sqref="P196:AA196">
    <cfRule type="expression" dxfId="3852" priority="378">
      <formula>P$1=""</formula>
    </cfRule>
  </conditionalFormatting>
  <conditionalFormatting sqref="P196:AA196">
    <cfRule type="expression" dxfId="3851" priority="377">
      <formula>P$1=""</formula>
    </cfRule>
  </conditionalFormatting>
  <conditionalFormatting sqref="P196:AA196">
    <cfRule type="expression" dxfId="3850" priority="376">
      <formula>P$1=""</formula>
    </cfRule>
  </conditionalFormatting>
  <conditionalFormatting sqref="P196:AA196">
    <cfRule type="expression" dxfId="3849" priority="375">
      <formula>P$1=""</formula>
    </cfRule>
  </conditionalFormatting>
  <conditionalFormatting sqref="P196:AA196">
    <cfRule type="expression" dxfId="3848" priority="374">
      <formula>P$1=""</formula>
    </cfRule>
  </conditionalFormatting>
  <conditionalFormatting sqref="P196:AA196">
    <cfRule type="expression" dxfId="3847" priority="373">
      <formula>P$1=""</formula>
    </cfRule>
  </conditionalFormatting>
  <conditionalFormatting sqref="P196:AA196">
    <cfRule type="expression" dxfId="3846" priority="372">
      <formula>P$1=""</formula>
    </cfRule>
  </conditionalFormatting>
  <conditionalFormatting sqref="P196:AA196">
    <cfRule type="expression" dxfId="3845" priority="371">
      <formula>P$1=""</formula>
    </cfRule>
  </conditionalFormatting>
  <conditionalFormatting sqref="P198:AA198 P200:AA200 P202:AA202">
    <cfRule type="expression" dxfId="3844" priority="370">
      <formula>P$1=""</formula>
    </cfRule>
  </conditionalFormatting>
  <conditionalFormatting sqref="P198:AA198 P200:AA200 P202:AA202">
    <cfRule type="expression" dxfId="3843" priority="369">
      <formula>P$1=""</formula>
    </cfRule>
  </conditionalFormatting>
  <conditionalFormatting sqref="P198:AA198 P200:AA200 P202:AA202">
    <cfRule type="expression" dxfId="3842" priority="368">
      <formula>P$1=""</formula>
    </cfRule>
  </conditionalFormatting>
  <conditionalFormatting sqref="P198:AA198 P200:AA200 P202:AA202">
    <cfRule type="expression" dxfId="3841" priority="367">
      <formula>P$1=""</formula>
    </cfRule>
  </conditionalFormatting>
  <conditionalFormatting sqref="P198:AA198 P200:AA200 P202:AA202">
    <cfRule type="expression" dxfId="3840" priority="366">
      <formula>P$1=""</formula>
    </cfRule>
  </conditionalFormatting>
  <conditionalFormatting sqref="P198:AA198 P200:AA200 P202:AA202">
    <cfRule type="expression" dxfId="3839" priority="365">
      <formula>P$1=""</formula>
    </cfRule>
  </conditionalFormatting>
  <conditionalFormatting sqref="P198:AA198 P200:AA200 P202:AA202">
    <cfRule type="expression" dxfId="3838" priority="364">
      <formula>P$1=""</formula>
    </cfRule>
  </conditionalFormatting>
  <conditionalFormatting sqref="P198:AA198 P200:AA200 P202:AA202">
    <cfRule type="expression" dxfId="3837" priority="363">
      <formula>P$1=""</formula>
    </cfRule>
  </conditionalFormatting>
  <conditionalFormatting sqref="P198:AA198">
    <cfRule type="expression" dxfId="3836" priority="362">
      <formula>P$1=""</formula>
    </cfRule>
  </conditionalFormatting>
  <conditionalFormatting sqref="P198:AA198 P200:AA200 P202:AA202">
    <cfRule type="expression" dxfId="3835" priority="361">
      <formula>P$1=""</formula>
    </cfRule>
  </conditionalFormatting>
  <conditionalFormatting sqref="P198:AA198 P200:AA200 P202:AA202">
    <cfRule type="expression" dxfId="3834" priority="360">
      <formula>P$1=""</formula>
    </cfRule>
  </conditionalFormatting>
  <conditionalFormatting sqref="P198:AA198 P200:AA200 P202:AA202">
    <cfRule type="expression" dxfId="3833" priority="359">
      <formula>P$1=""</formula>
    </cfRule>
  </conditionalFormatting>
  <conditionalFormatting sqref="P198:AA198 P200:AA200 P202:AA202">
    <cfRule type="expression" dxfId="3832" priority="358">
      <formula>P$1=""</formula>
    </cfRule>
  </conditionalFormatting>
  <conditionalFormatting sqref="P198:AA198 P200:AA200 P202:AA202">
    <cfRule type="expression" dxfId="3831" priority="357">
      <formula>P$1=""</formula>
    </cfRule>
  </conditionalFormatting>
  <conditionalFormatting sqref="P198:AA198">
    <cfRule type="expression" dxfId="3830" priority="356">
      <formula>P$1=""</formula>
    </cfRule>
  </conditionalFormatting>
  <conditionalFormatting sqref="P198:AA198 P200:AA200 P202:AA202">
    <cfRule type="expression" dxfId="3829" priority="355">
      <formula>P$1=""</formula>
    </cfRule>
  </conditionalFormatting>
  <conditionalFormatting sqref="P198:AA198 P200:AA200 P202:AA202">
    <cfRule type="expression" dxfId="3828" priority="354">
      <formula>P$1=""</formula>
    </cfRule>
  </conditionalFormatting>
  <conditionalFormatting sqref="P198:AA198 P200:AA200 P202:AA202">
    <cfRule type="expression" dxfId="3827" priority="353">
      <formula>P$1=""</formula>
    </cfRule>
  </conditionalFormatting>
  <conditionalFormatting sqref="P198:AA198 P200:AA200 P202:AA202">
    <cfRule type="expression" dxfId="3826" priority="352">
      <formula>P$1=""</formula>
    </cfRule>
  </conditionalFormatting>
  <conditionalFormatting sqref="P198:AA198 P200:AA200 P202:AA202">
    <cfRule type="expression" dxfId="3825" priority="351">
      <formula>P$1=""</formula>
    </cfRule>
  </conditionalFormatting>
  <conditionalFormatting sqref="P198:AA198 P200:AA200 P202:AA202">
    <cfRule type="expression" dxfId="3824" priority="350">
      <formula>P$1=""</formula>
    </cfRule>
  </conditionalFormatting>
  <conditionalFormatting sqref="P198:AA198 P200:AA200 P202:AA202">
    <cfRule type="expression" dxfId="3823" priority="349">
      <formula>P$1=""</formula>
    </cfRule>
  </conditionalFormatting>
  <conditionalFormatting sqref="P198:AA198 P200:AA200 P202:AA202">
    <cfRule type="expression" dxfId="3822" priority="348">
      <formula>P$1=""</formula>
    </cfRule>
  </conditionalFormatting>
  <conditionalFormatting sqref="P202:AA202 P200:AA200">
    <cfRule type="expression" dxfId="3821" priority="347">
      <formula>P$1=""</formula>
    </cfRule>
  </conditionalFormatting>
  <conditionalFormatting sqref="P202:AA202 P200:AA200">
    <cfRule type="expression" dxfId="3820" priority="346">
      <formula>P$1=""</formula>
    </cfRule>
  </conditionalFormatting>
  <conditionalFormatting sqref="Q202:AA202 Q200:AA200">
    <cfRule type="expression" dxfId="3819" priority="345">
      <formula>Q$1=""</formula>
    </cfRule>
  </conditionalFormatting>
  <conditionalFormatting sqref="Q202:AA202 Q200:AA200">
    <cfRule type="expression" dxfId="3818" priority="344">
      <formula>Q$1=""</formula>
    </cfRule>
  </conditionalFormatting>
  <conditionalFormatting sqref="Q202:AA202 Q200:AA200">
    <cfRule type="expression" dxfId="3817" priority="343">
      <formula>Q$1=""</formula>
    </cfRule>
  </conditionalFormatting>
  <conditionalFormatting sqref="Q202:AA202 Q200:AA200">
    <cfRule type="expression" dxfId="3816" priority="342">
      <formula>Q$1=""</formula>
    </cfRule>
  </conditionalFormatting>
  <conditionalFormatting sqref="Q202:AA202 Q200:AA200">
    <cfRule type="expression" dxfId="3815" priority="341">
      <formula>Q$1=""</formula>
    </cfRule>
  </conditionalFormatting>
  <conditionalFormatting sqref="Q202:AA202 Q200:AA200">
    <cfRule type="expression" dxfId="3814" priority="340">
      <formula>Q$1=""</formula>
    </cfRule>
  </conditionalFormatting>
  <conditionalFormatting sqref="Q202:AA202 Q200:AA200">
    <cfRule type="expression" dxfId="3813" priority="339">
      <formula>Q$1=""</formula>
    </cfRule>
  </conditionalFormatting>
  <conditionalFormatting sqref="Q202:AA202 Q200:AA200">
    <cfRule type="expression" dxfId="3812" priority="338">
      <formula>Q$1=""</formula>
    </cfRule>
  </conditionalFormatting>
  <conditionalFormatting sqref="P202:AA202 P200:AA200">
    <cfRule type="expression" dxfId="3811" priority="337">
      <formula>P$1=""</formula>
    </cfRule>
  </conditionalFormatting>
  <conditionalFormatting sqref="P202:AA202 P200:AA200">
    <cfRule type="expression" dxfId="3810" priority="336">
      <formula>P$1=""</formula>
    </cfRule>
  </conditionalFormatting>
  <conditionalFormatting sqref="P202:AA202 P200:AA200 P198:AA198">
    <cfRule type="expression" dxfId="3809" priority="335">
      <formula>P$1=""</formula>
    </cfRule>
  </conditionalFormatting>
  <conditionalFormatting sqref="P202:AA202 P200:AA200 P198:AA198">
    <cfRule type="expression" dxfId="3808" priority="334">
      <formula>P$1=""</formula>
    </cfRule>
  </conditionalFormatting>
  <conditionalFormatting sqref="P202:AA202 P200:AA200 P198:AA198">
    <cfRule type="expression" dxfId="3807" priority="333">
      <formula>P$1=""</formula>
    </cfRule>
  </conditionalFormatting>
  <conditionalFormatting sqref="P202:AA202 P200:AA200 P198:AA198">
    <cfRule type="expression" dxfId="3806" priority="332">
      <formula>P$1=""</formula>
    </cfRule>
  </conditionalFormatting>
  <conditionalFormatting sqref="P202:AA202 P200:AA200 P198:AA198">
    <cfRule type="expression" dxfId="3805" priority="331">
      <formula>P$1=""</formula>
    </cfRule>
  </conditionalFormatting>
  <conditionalFormatting sqref="P202:AA202 P200:AA200 P198:AA198">
    <cfRule type="expression" dxfId="3804" priority="330">
      <formula>P$1=""</formula>
    </cfRule>
  </conditionalFormatting>
  <conditionalFormatting sqref="P202:AA202 P200:AA200 P198:AA198">
    <cfRule type="expression" dxfId="3803" priority="329">
      <formula>P$1=""</formula>
    </cfRule>
  </conditionalFormatting>
  <conditionalFormatting sqref="P202:AA202 P200:AA200 P198:AA198">
    <cfRule type="expression" dxfId="3802" priority="328">
      <formula>P$1=""</formula>
    </cfRule>
  </conditionalFormatting>
  <conditionalFormatting sqref="P198:AA198">
    <cfRule type="expression" dxfId="3801" priority="327">
      <formula>P$1=""</formula>
    </cfRule>
  </conditionalFormatting>
  <conditionalFormatting sqref="P202:AA202 P200:AA200 P198:AA198">
    <cfRule type="expression" dxfId="3800" priority="326">
      <formula>P$1=""</formula>
    </cfRule>
  </conditionalFormatting>
  <conditionalFormatting sqref="P202:AA202 P200:AA200 P198:AA198">
    <cfRule type="expression" dxfId="3799" priority="325">
      <formula>P$1=""</formula>
    </cfRule>
  </conditionalFormatting>
  <conditionalFormatting sqref="P202:AA202 P200:AA200 P198:AA198">
    <cfRule type="expression" dxfId="3798" priority="324">
      <formula>P$1=""</formula>
    </cfRule>
  </conditionalFormatting>
  <conditionalFormatting sqref="P202:AA202 P200:AA200 P198:AA198">
    <cfRule type="expression" dxfId="3797" priority="323">
      <formula>P$1=""</formula>
    </cfRule>
  </conditionalFormatting>
  <conditionalFormatting sqref="P202:AA202 P200:AA200 P198:AA198">
    <cfRule type="expression" dxfId="3796" priority="322">
      <formula>P$1=""</formula>
    </cfRule>
  </conditionalFormatting>
  <conditionalFormatting sqref="P198:AA198">
    <cfRule type="expression" dxfId="3795" priority="321">
      <formula>P$1=""</formula>
    </cfRule>
  </conditionalFormatting>
  <conditionalFormatting sqref="P202:AA202 P200:AA200 P198:AA198">
    <cfRule type="expression" dxfId="3794" priority="320">
      <formula>P$1=""</formula>
    </cfRule>
  </conditionalFormatting>
  <conditionalFormatting sqref="P202:AA202 P200:AA200 P198:AA198">
    <cfRule type="expression" dxfId="3793" priority="319">
      <formula>P$1=""</formula>
    </cfRule>
  </conditionalFormatting>
  <conditionalFormatting sqref="P202:AA202 P200:AA200 P198:AA198">
    <cfRule type="expression" dxfId="3792" priority="318">
      <formula>P$1=""</formula>
    </cfRule>
  </conditionalFormatting>
  <conditionalFormatting sqref="P202:AA202 P200:AA200 P198:AA198">
    <cfRule type="expression" dxfId="3791" priority="317">
      <formula>P$1=""</formula>
    </cfRule>
  </conditionalFormatting>
  <conditionalFormatting sqref="P202:AA202 P200:AA200 P198:AA198">
    <cfRule type="expression" dxfId="3790" priority="316">
      <formula>P$1=""</formula>
    </cfRule>
  </conditionalFormatting>
  <conditionalFormatting sqref="P202:AA202 P200:AA200 P198:AA198">
    <cfRule type="expression" dxfId="3789" priority="315">
      <formula>P$1=""</formula>
    </cfRule>
  </conditionalFormatting>
  <conditionalFormatting sqref="P202:AA202 P200:AA200 P198:AA198">
    <cfRule type="expression" dxfId="3788" priority="314">
      <formula>P$1=""</formula>
    </cfRule>
  </conditionalFormatting>
  <conditionalFormatting sqref="P202:AA202 P200:AA200 P198:AA198">
    <cfRule type="expression" dxfId="3787" priority="313">
      <formula>P$1=""</formula>
    </cfRule>
  </conditionalFormatting>
  <conditionalFormatting sqref="P216:AA216">
    <cfRule type="expression" dxfId="3786" priority="312">
      <formula>P$1=""</formula>
    </cfRule>
  </conditionalFormatting>
  <conditionalFormatting sqref="P218:AA218">
    <cfRule type="expression" dxfId="3785" priority="311">
      <formula>P$1=""</formula>
    </cfRule>
  </conditionalFormatting>
  <conditionalFormatting sqref="P220:AA220">
    <cfRule type="expression" dxfId="3784" priority="310">
      <formula>P$1=""</formula>
    </cfRule>
  </conditionalFormatting>
  <conditionalFormatting sqref="P222:AA222">
    <cfRule type="expression" dxfId="3783" priority="309">
      <formula>P$1=""</formula>
    </cfRule>
  </conditionalFormatting>
  <conditionalFormatting sqref="P218:AA218 P220:AA220 P222:AA222">
    <cfRule type="expression" dxfId="3782" priority="308">
      <formula>P$1=""</formula>
    </cfRule>
  </conditionalFormatting>
  <conditionalFormatting sqref="P218:AA218 P220:AA220 P222:AA222">
    <cfRule type="expression" dxfId="3781" priority="307">
      <formula>P$1=""</formula>
    </cfRule>
  </conditionalFormatting>
  <conditionalFormatting sqref="P218:AA218 P220:AA220 P222:AA222">
    <cfRule type="expression" dxfId="3780" priority="306">
      <formula>P$1=""</formula>
    </cfRule>
  </conditionalFormatting>
  <conditionalFormatting sqref="P218:AA218 P220:AA220 P222:AA222">
    <cfRule type="expression" dxfId="3779" priority="305">
      <formula>P$1=""</formula>
    </cfRule>
  </conditionalFormatting>
  <conditionalFormatting sqref="P218:AA218 P220:AA220 P222:AA222">
    <cfRule type="expression" dxfId="3778" priority="304">
      <formula>P$1=""</formula>
    </cfRule>
  </conditionalFormatting>
  <conditionalFormatting sqref="P220:AA220 P222:AA222">
    <cfRule type="expression" dxfId="3777" priority="303">
      <formula>P$1=""</formula>
    </cfRule>
  </conditionalFormatting>
  <conditionalFormatting sqref="P218:AA218">
    <cfRule type="expression" dxfId="3776" priority="302">
      <formula>P$1=""</formula>
    </cfRule>
  </conditionalFormatting>
  <conditionalFormatting sqref="P220:AA220 P222:AA222">
    <cfRule type="expression" dxfId="3775" priority="301">
      <formula>P$1=""</formula>
    </cfRule>
  </conditionalFormatting>
  <conditionalFormatting sqref="P220:AA220 P222:AA222">
    <cfRule type="expression" dxfId="3774" priority="300">
      <formula>P$1=""</formula>
    </cfRule>
  </conditionalFormatting>
  <conditionalFormatting sqref="P222:AA222">
    <cfRule type="expression" dxfId="3773" priority="299">
      <formula>P$1=""</formula>
    </cfRule>
  </conditionalFormatting>
  <conditionalFormatting sqref="P222:AA222">
    <cfRule type="expression" dxfId="3772" priority="298">
      <formula>P$1=""</formula>
    </cfRule>
  </conditionalFormatting>
  <conditionalFormatting sqref="P222:AA222">
    <cfRule type="expression" dxfId="3771" priority="297">
      <formula>P$1=""</formula>
    </cfRule>
  </conditionalFormatting>
  <conditionalFormatting sqref="P222:AA222">
    <cfRule type="expression" dxfId="3770" priority="296">
      <formula>P$1=""</formula>
    </cfRule>
  </conditionalFormatting>
  <conditionalFormatting sqref="P216:AA216">
    <cfRule type="expression" dxfId="3769" priority="295">
      <formula>P$1=""</formula>
    </cfRule>
  </conditionalFormatting>
  <conditionalFormatting sqref="P216:AA216">
    <cfRule type="expression" dxfId="3768" priority="294">
      <formula>P$1=""</formula>
    </cfRule>
  </conditionalFormatting>
  <conditionalFormatting sqref="P216:AA216">
    <cfRule type="expression" dxfId="3767" priority="293">
      <formula>P$1=""</formula>
    </cfRule>
  </conditionalFormatting>
  <conditionalFormatting sqref="P216:AA216">
    <cfRule type="expression" dxfId="3766" priority="292">
      <formula>P$1=""</formula>
    </cfRule>
  </conditionalFormatting>
  <conditionalFormatting sqref="P216:AA216">
    <cfRule type="expression" dxfId="3765" priority="291">
      <formula>P$1=""</formula>
    </cfRule>
  </conditionalFormatting>
  <conditionalFormatting sqref="P216:AA216">
    <cfRule type="expression" dxfId="3764" priority="290">
      <formula>P$1=""</formula>
    </cfRule>
  </conditionalFormatting>
  <conditionalFormatting sqref="P216:AA216">
    <cfRule type="expression" dxfId="3763" priority="289">
      <formula>P$1=""</formula>
    </cfRule>
  </conditionalFormatting>
  <conditionalFormatting sqref="P220:AA220 P222:AA222">
    <cfRule type="expression" dxfId="3762" priority="288">
      <formula>P$1=""</formula>
    </cfRule>
  </conditionalFormatting>
  <conditionalFormatting sqref="P220:AA220 P222:AA222">
    <cfRule type="expression" dxfId="3761" priority="287">
      <formula>P$1=""</formula>
    </cfRule>
  </conditionalFormatting>
  <conditionalFormatting sqref="P220:AA220 P222:AA222">
    <cfRule type="expression" dxfId="3760" priority="286">
      <formula>P$1=""</formula>
    </cfRule>
  </conditionalFormatting>
  <conditionalFormatting sqref="P220:AA220 P222:AA222">
    <cfRule type="expression" dxfId="3759" priority="285">
      <formula>P$1=""</formula>
    </cfRule>
  </conditionalFormatting>
  <conditionalFormatting sqref="P222 P220 P218">
    <cfRule type="expression" dxfId="3758" priority="284">
      <formula>P$1=""</formula>
    </cfRule>
  </conditionalFormatting>
  <conditionalFormatting sqref="P222 P220 P218">
    <cfRule type="expression" dxfId="3757" priority="283">
      <formula>P$1=""</formula>
    </cfRule>
  </conditionalFormatting>
  <conditionalFormatting sqref="P222 P220 P218">
    <cfRule type="expression" dxfId="3756" priority="282">
      <formula>P$1=""</formula>
    </cfRule>
  </conditionalFormatting>
  <conditionalFormatting sqref="P226:AA226">
    <cfRule type="expression" dxfId="3755" priority="281">
      <formula>P$1=""</formula>
    </cfRule>
  </conditionalFormatting>
  <conditionalFormatting sqref="P228:AA228">
    <cfRule type="expression" dxfId="3754" priority="280">
      <formula>P$1=""</formula>
    </cfRule>
  </conditionalFormatting>
  <conditionalFormatting sqref="P230:AA230">
    <cfRule type="expression" dxfId="3753" priority="279">
      <formula>P$1=""</formula>
    </cfRule>
  </conditionalFormatting>
  <conditionalFormatting sqref="P232:AA232">
    <cfRule type="expression" dxfId="3752" priority="278">
      <formula>P$1=""</formula>
    </cfRule>
  </conditionalFormatting>
  <conditionalFormatting sqref="P228:AA228 P230:AA230 P232:AA232">
    <cfRule type="expression" dxfId="3751" priority="277">
      <formula>P$1=""</formula>
    </cfRule>
  </conditionalFormatting>
  <conditionalFormatting sqref="P228:AA228 P230:AA230 P232:AA232">
    <cfRule type="expression" dxfId="3750" priority="276">
      <formula>P$1=""</formula>
    </cfRule>
  </conditionalFormatting>
  <conditionalFormatting sqref="P228:AA228 P230:AA230 P232:AA232">
    <cfRule type="expression" dxfId="3749" priority="275">
      <formula>P$1=""</formula>
    </cfRule>
  </conditionalFormatting>
  <conditionalFormatting sqref="P228:AA228 P230:AA230 P232:AA232">
    <cfRule type="expression" dxfId="3748" priority="274">
      <formula>P$1=""</formula>
    </cfRule>
  </conditionalFormatting>
  <conditionalFormatting sqref="P228:AA228 P230:AA230 P232:AA232">
    <cfRule type="expression" dxfId="3747" priority="273">
      <formula>P$1=""</formula>
    </cfRule>
  </conditionalFormatting>
  <conditionalFormatting sqref="P230:AA230 P232:AA232">
    <cfRule type="expression" dxfId="3746" priority="272">
      <formula>P$1=""</formula>
    </cfRule>
  </conditionalFormatting>
  <conditionalFormatting sqref="P228:AA228">
    <cfRule type="expression" dxfId="3745" priority="271">
      <formula>P$1=""</formula>
    </cfRule>
  </conditionalFormatting>
  <conditionalFormatting sqref="P230:AA230 P232:AA232">
    <cfRule type="expression" dxfId="3744" priority="270">
      <formula>P$1=""</formula>
    </cfRule>
  </conditionalFormatting>
  <conditionalFormatting sqref="P230:AA230 P232:AA232">
    <cfRule type="expression" dxfId="3743" priority="269">
      <formula>P$1=""</formula>
    </cfRule>
  </conditionalFormatting>
  <conditionalFormatting sqref="P232:AA232">
    <cfRule type="expression" dxfId="3742" priority="268">
      <formula>P$1=""</formula>
    </cfRule>
  </conditionalFormatting>
  <conditionalFormatting sqref="P232:AA232">
    <cfRule type="expression" dxfId="3741" priority="267">
      <formula>P$1=""</formula>
    </cfRule>
  </conditionalFormatting>
  <conditionalFormatting sqref="P232:AA232">
    <cfRule type="expression" dxfId="3740" priority="266">
      <formula>P$1=""</formula>
    </cfRule>
  </conditionalFormatting>
  <conditionalFormatting sqref="P232:AA232">
    <cfRule type="expression" dxfId="3739" priority="265">
      <formula>P$1=""</formula>
    </cfRule>
  </conditionalFormatting>
  <conditionalFormatting sqref="P226:AA226">
    <cfRule type="expression" dxfId="3738" priority="264">
      <formula>P$1=""</formula>
    </cfRule>
  </conditionalFormatting>
  <conditionalFormatting sqref="P226:AA226">
    <cfRule type="expression" dxfId="3737" priority="263">
      <formula>P$1=""</formula>
    </cfRule>
  </conditionalFormatting>
  <conditionalFormatting sqref="P226:AA226">
    <cfRule type="expression" dxfId="3736" priority="262">
      <formula>P$1=""</formula>
    </cfRule>
  </conditionalFormatting>
  <conditionalFormatting sqref="P226:AA226">
    <cfRule type="expression" dxfId="3735" priority="261">
      <formula>P$1=""</formula>
    </cfRule>
  </conditionalFormatting>
  <conditionalFormatting sqref="P226:AA226">
    <cfRule type="expression" dxfId="3734" priority="260">
      <formula>P$1=""</formula>
    </cfRule>
  </conditionalFormatting>
  <conditionalFormatting sqref="P226:AA226">
    <cfRule type="expression" dxfId="3733" priority="259">
      <formula>P$1=""</formula>
    </cfRule>
  </conditionalFormatting>
  <conditionalFormatting sqref="P226:AA226">
    <cfRule type="expression" dxfId="3732" priority="258">
      <formula>P$1=""</formula>
    </cfRule>
  </conditionalFormatting>
  <conditionalFormatting sqref="P230:AA230 P232:AA232">
    <cfRule type="expression" dxfId="3731" priority="257">
      <formula>P$1=""</formula>
    </cfRule>
  </conditionalFormatting>
  <conditionalFormatting sqref="P230:AA230 P232:AA232">
    <cfRule type="expression" dxfId="3730" priority="256">
      <formula>P$1=""</formula>
    </cfRule>
  </conditionalFormatting>
  <conditionalFormatting sqref="P230:AA230 P232:AA232">
    <cfRule type="expression" dxfId="3729" priority="255">
      <formula>P$1=""</formula>
    </cfRule>
  </conditionalFormatting>
  <conditionalFormatting sqref="P230:AA230 P232:AA232">
    <cfRule type="expression" dxfId="3728" priority="254">
      <formula>P$1=""</formula>
    </cfRule>
  </conditionalFormatting>
  <conditionalFormatting sqref="P232 P230 P228">
    <cfRule type="expression" dxfId="3727" priority="253">
      <formula>P$1=""</formula>
    </cfRule>
  </conditionalFormatting>
  <conditionalFormatting sqref="P232 P230 P228">
    <cfRule type="expression" dxfId="3726" priority="252">
      <formula>P$1=""</formula>
    </cfRule>
  </conditionalFormatting>
  <conditionalFormatting sqref="P232 P230 P228">
    <cfRule type="expression" dxfId="3725" priority="251">
      <formula>P$1=""</formula>
    </cfRule>
  </conditionalFormatting>
  <conditionalFormatting sqref="P238:AA238">
    <cfRule type="expression" dxfId="3724" priority="250">
      <formula>P$1=""</formula>
    </cfRule>
  </conditionalFormatting>
  <conditionalFormatting sqref="P238:AA238">
    <cfRule type="expression" dxfId="3723" priority="249">
      <formula>P$1=""</formula>
    </cfRule>
  </conditionalFormatting>
  <conditionalFormatting sqref="P238:AA238">
    <cfRule type="expression" dxfId="3722" priority="248">
      <formula>P$1=""</formula>
    </cfRule>
  </conditionalFormatting>
  <conditionalFormatting sqref="P238:AA238">
    <cfRule type="expression" dxfId="3721" priority="247">
      <formula>P$1=""</formula>
    </cfRule>
  </conditionalFormatting>
  <conditionalFormatting sqref="P238:AA238">
    <cfRule type="expression" dxfId="3720" priority="246">
      <formula>P$1=""</formula>
    </cfRule>
  </conditionalFormatting>
  <conditionalFormatting sqref="P238:AA238">
    <cfRule type="expression" dxfId="3719" priority="245">
      <formula>P$1=""</formula>
    </cfRule>
  </conditionalFormatting>
  <conditionalFormatting sqref="P238:AA238">
    <cfRule type="expression" dxfId="3718" priority="244">
      <formula>P$1=""</formula>
    </cfRule>
  </conditionalFormatting>
  <conditionalFormatting sqref="P238:AA238">
    <cfRule type="expression" dxfId="3717" priority="243">
      <formula>P$1=""</formula>
    </cfRule>
  </conditionalFormatting>
  <conditionalFormatting sqref="P238:AA238">
    <cfRule type="expression" dxfId="3716" priority="242">
      <formula>P$1=""</formula>
    </cfRule>
  </conditionalFormatting>
  <conditionalFormatting sqref="P238:AA238">
    <cfRule type="expression" dxfId="3715" priority="241">
      <formula>P$1=""</formula>
    </cfRule>
  </conditionalFormatting>
  <conditionalFormatting sqref="P238:AA238">
    <cfRule type="expression" dxfId="3714" priority="240">
      <formula>P$1=""</formula>
    </cfRule>
  </conditionalFormatting>
  <conditionalFormatting sqref="P238:AA238">
    <cfRule type="expression" dxfId="3713" priority="239">
      <formula>P$1=""</formula>
    </cfRule>
  </conditionalFormatting>
  <conditionalFormatting sqref="P238:AA238">
    <cfRule type="expression" dxfId="3712" priority="238">
      <formula>P$1=""</formula>
    </cfRule>
  </conditionalFormatting>
  <conditionalFormatting sqref="P238:AA238">
    <cfRule type="expression" dxfId="3711" priority="237">
      <formula>P$1=""</formula>
    </cfRule>
  </conditionalFormatting>
  <conditionalFormatting sqref="P238:AA238">
    <cfRule type="expression" dxfId="3710" priority="236">
      <formula>P$1=""</formula>
    </cfRule>
  </conditionalFormatting>
  <conditionalFormatting sqref="P238:AA238">
    <cfRule type="expression" dxfId="3709" priority="235">
      <formula>P$1=""</formula>
    </cfRule>
  </conditionalFormatting>
  <conditionalFormatting sqref="P238:AA238">
    <cfRule type="expression" dxfId="3708" priority="234">
      <formula>P$1=""</formula>
    </cfRule>
  </conditionalFormatting>
  <conditionalFormatting sqref="P238:AA238">
    <cfRule type="expression" dxfId="3707" priority="233">
      <formula>P$1=""</formula>
    </cfRule>
  </conditionalFormatting>
  <conditionalFormatting sqref="P238:AA238">
    <cfRule type="expression" dxfId="3706" priority="232">
      <formula>P$1=""</formula>
    </cfRule>
  </conditionalFormatting>
  <conditionalFormatting sqref="P238:AA238">
    <cfRule type="expression" dxfId="3705" priority="231">
      <formula>P$1=""</formula>
    </cfRule>
  </conditionalFormatting>
  <conditionalFormatting sqref="P238:AA238">
    <cfRule type="expression" dxfId="3704" priority="230">
      <formula>P$1=""</formula>
    </cfRule>
  </conditionalFormatting>
  <conditionalFormatting sqref="P238:AA238">
    <cfRule type="expression" dxfId="3703" priority="229">
      <formula>P$1=""</formula>
    </cfRule>
  </conditionalFormatting>
  <conditionalFormatting sqref="P238:AA238">
    <cfRule type="expression" dxfId="3702" priority="228">
      <formula>P$1=""</formula>
    </cfRule>
  </conditionalFormatting>
  <conditionalFormatting sqref="P240:AA240">
    <cfRule type="expression" dxfId="3701" priority="227">
      <formula>P$1=""</formula>
    </cfRule>
  </conditionalFormatting>
  <conditionalFormatting sqref="P240:AA240">
    <cfRule type="expression" dxfId="3700" priority="226">
      <formula>P$1=""</formula>
    </cfRule>
  </conditionalFormatting>
  <conditionalFormatting sqref="P240:AA240">
    <cfRule type="expression" dxfId="3699" priority="225">
      <formula>P$1=""</formula>
    </cfRule>
  </conditionalFormatting>
  <conditionalFormatting sqref="P240:AA240">
    <cfRule type="expression" dxfId="3698" priority="224">
      <formula>P$1=""</formula>
    </cfRule>
  </conditionalFormatting>
  <conditionalFormatting sqref="P240:AA240">
    <cfRule type="expression" dxfId="3697" priority="223">
      <formula>P$1=""</formula>
    </cfRule>
  </conditionalFormatting>
  <conditionalFormatting sqref="P240:AA240">
    <cfRule type="expression" dxfId="3696" priority="222">
      <formula>P$1=""</formula>
    </cfRule>
  </conditionalFormatting>
  <conditionalFormatting sqref="P240:AA240">
    <cfRule type="expression" dxfId="3695" priority="221">
      <formula>P$1=""</formula>
    </cfRule>
  </conditionalFormatting>
  <conditionalFormatting sqref="P240:AA240">
    <cfRule type="expression" dxfId="3694" priority="220">
      <formula>P$1=""</formula>
    </cfRule>
  </conditionalFormatting>
  <conditionalFormatting sqref="P240:AA240">
    <cfRule type="expression" dxfId="3693" priority="219">
      <formula>P$1=""</formula>
    </cfRule>
  </conditionalFormatting>
  <conditionalFormatting sqref="P240:AA240">
    <cfRule type="expression" dxfId="3692" priority="218">
      <formula>P$1=""</formula>
    </cfRule>
  </conditionalFormatting>
  <conditionalFormatting sqref="P240:AA240">
    <cfRule type="expression" dxfId="3691" priority="217">
      <formula>P$1=""</formula>
    </cfRule>
  </conditionalFormatting>
  <conditionalFormatting sqref="P240:AA240">
    <cfRule type="expression" dxfId="3690" priority="216">
      <formula>P$1=""</formula>
    </cfRule>
  </conditionalFormatting>
  <conditionalFormatting sqref="P240:AA240">
    <cfRule type="expression" dxfId="3689" priority="215">
      <formula>P$1=""</formula>
    </cfRule>
  </conditionalFormatting>
  <conditionalFormatting sqref="P240:AA240">
    <cfRule type="expression" dxfId="3688" priority="214">
      <formula>P$1=""</formula>
    </cfRule>
  </conditionalFormatting>
  <conditionalFormatting sqref="P240:AA240">
    <cfRule type="expression" dxfId="3687" priority="213">
      <formula>P$1=""</formula>
    </cfRule>
  </conditionalFormatting>
  <conditionalFormatting sqref="P240:AA240">
    <cfRule type="expression" dxfId="3686" priority="212">
      <formula>P$1=""</formula>
    </cfRule>
  </conditionalFormatting>
  <conditionalFormatting sqref="P240:AA240">
    <cfRule type="expression" dxfId="3685" priority="211">
      <formula>P$1=""</formula>
    </cfRule>
  </conditionalFormatting>
  <conditionalFormatting sqref="P240:AA240">
    <cfRule type="expression" dxfId="3684" priority="210">
      <formula>P$1=""</formula>
    </cfRule>
  </conditionalFormatting>
  <conditionalFormatting sqref="P240:AA240">
    <cfRule type="expression" dxfId="3683" priority="209">
      <formula>P$1=""</formula>
    </cfRule>
  </conditionalFormatting>
  <conditionalFormatting sqref="P240:AA240">
    <cfRule type="expression" dxfId="3682" priority="208">
      <formula>P$1=""</formula>
    </cfRule>
  </conditionalFormatting>
  <conditionalFormatting sqref="P240:AA240">
    <cfRule type="expression" dxfId="3681" priority="207">
      <formula>P$1=""</formula>
    </cfRule>
  </conditionalFormatting>
  <conditionalFormatting sqref="P242:AA242">
    <cfRule type="expression" dxfId="3680" priority="206">
      <formula>P$1=""</formula>
    </cfRule>
  </conditionalFormatting>
  <conditionalFormatting sqref="P242:AA242">
    <cfRule type="expression" dxfId="3679" priority="205">
      <formula>P$1=""</formula>
    </cfRule>
  </conditionalFormatting>
  <conditionalFormatting sqref="P242:AA242">
    <cfRule type="expression" dxfId="3678" priority="204">
      <formula>P$1=""</formula>
    </cfRule>
  </conditionalFormatting>
  <conditionalFormatting sqref="P242:AA242">
    <cfRule type="expression" dxfId="3677" priority="203">
      <formula>P$1=""</formula>
    </cfRule>
  </conditionalFormatting>
  <conditionalFormatting sqref="P242:AA242">
    <cfRule type="expression" dxfId="3676" priority="202">
      <formula>P$1=""</formula>
    </cfRule>
  </conditionalFormatting>
  <conditionalFormatting sqref="P242:AA242">
    <cfRule type="expression" dxfId="3675" priority="201">
      <formula>P$1=""</formula>
    </cfRule>
  </conditionalFormatting>
  <conditionalFormatting sqref="P242:AA242">
    <cfRule type="expression" dxfId="3674" priority="200">
      <formula>P$1=""</formula>
    </cfRule>
  </conditionalFormatting>
  <conditionalFormatting sqref="P242:AA242">
    <cfRule type="expression" dxfId="3673" priority="199">
      <formula>P$1=""</formula>
    </cfRule>
  </conditionalFormatting>
  <conditionalFormatting sqref="P242:AA242">
    <cfRule type="expression" dxfId="3672" priority="198">
      <formula>P$1=""</formula>
    </cfRule>
  </conditionalFormatting>
  <conditionalFormatting sqref="P242:AA242">
    <cfRule type="expression" dxfId="3671" priority="197">
      <formula>P$1=""</formula>
    </cfRule>
  </conditionalFormatting>
  <conditionalFormatting sqref="P242:AA242">
    <cfRule type="expression" dxfId="3670" priority="196">
      <formula>P$1=""</formula>
    </cfRule>
  </conditionalFormatting>
  <conditionalFormatting sqref="P242:AA242">
    <cfRule type="expression" dxfId="3669" priority="195">
      <formula>P$1=""</formula>
    </cfRule>
  </conditionalFormatting>
  <conditionalFormatting sqref="P242:AA242">
    <cfRule type="expression" dxfId="3668" priority="194">
      <formula>P$1=""</formula>
    </cfRule>
  </conditionalFormatting>
  <conditionalFormatting sqref="P242:AA242">
    <cfRule type="expression" dxfId="3667" priority="193">
      <formula>P$1=""</formula>
    </cfRule>
  </conditionalFormatting>
  <conditionalFormatting sqref="P242:AA242">
    <cfRule type="expression" dxfId="3666" priority="192">
      <formula>P$1=""</formula>
    </cfRule>
  </conditionalFormatting>
  <conditionalFormatting sqref="P242:AA242">
    <cfRule type="expression" dxfId="3665" priority="191">
      <formula>P$1=""</formula>
    </cfRule>
  </conditionalFormatting>
  <conditionalFormatting sqref="P242:AA242">
    <cfRule type="expression" dxfId="3664" priority="190">
      <formula>P$1=""</formula>
    </cfRule>
  </conditionalFormatting>
  <conditionalFormatting sqref="P242:AA242">
    <cfRule type="expression" dxfId="3663" priority="189">
      <formula>P$1=""</formula>
    </cfRule>
  </conditionalFormatting>
  <conditionalFormatting sqref="P242:AA242">
    <cfRule type="expression" dxfId="3662" priority="188">
      <formula>P$1=""</formula>
    </cfRule>
  </conditionalFormatting>
  <conditionalFormatting sqref="P242:AA242">
    <cfRule type="expression" dxfId="3661" priority="187">
      <formula>P$1=""</formula>
    </cfRule>
  </conditionalFormatting>
  <conditionalFormatting sqref="P242:AA242">
    <cfRule type="expression" dxfId="3660" priority="186">
      <formula>P$1=""</formula>
    </cfRule>
  </conditionalFormatting>
  <conditionalFormatting sqref="P246:AA246">
    <cfRule type="expression" dxfId="3659" priority="185">
      <formula>P$1=""</formula>
    </cfRule>
  </conditionalFormatting>
  <conditionalFormatting sqref="P248:AA248">
    <cfRule type="expression" dxfId="3658" priority="184">
      <formula>P$1=""</formula>
    </cfRule>
  </conditionalFormatting>
  <conditionalFormatting sqref="P250:AA250">
    <cfRule type="expression" dxfId="3657" priority="183">
      <formula>P$1=""</formula>
    </cfRule>
  </conditionalFormatting>
  <conditionalFormatting sqref="P252:AA252">
    <cfRule type="expression" dxfId="3656" priority="182">
      <formula>P$1=""</formula>
    </cfRule>
  </conditionalFormatting>
  <conditionalFormatting sqref="P248:AA248 P250:AA250 P252:AA252">
    <cfRule type="expression" dxfId="3655" priority="181">
      <formula>P$1=""</formula>
    </cfRule>
  </conditionalFormatting>
  <conditionalFormatting sqref="P248:AA248 P250:AA250 P252:AA252">
    <cfRule type="expression" dxfId="3654" priority="180">
      <formula>P$1=""</formula>
    </cfRule>
  </conditionalFormatting>
  <conditionalFormatting sqref="P248:AA248 P250:AA250 P252:AA252">
    <cfRule type="expression" dxfId="3653" priority="179">
      <formula>P$1=""</formula>
    </cfRule>
  </conditionalFormatting>
  <conditionalFormatting sqref="P248:AA248 P250:AA250 P252:AA252">
    <cfRule type="expression" dxfId="3652" priority="178">
      <formula>P$1=""</formula>
    </cfRule>
  </conditionalFormatting>
  <conditionalFormatting sqref="P248:AA248 P250:AA250 P252:AA252">
    <cfRule type="expression" dxfId="3651" priority="177">
      <formula>P$1=""</formula>
    </cfRule>
  </conditionalFormatting>
  <conditionalFormatting sqref="P250:AA250 P252:AA252">
    <cfRule type="expression" dxfId="3650" priority="176">
      <formula>P$1=""</formula>
    </cfRule>
  </conditionalFormatting>
  <conditionalFormatting sqref="P248:AA248">
    <cfRule type="expression" dxfId="3649" priority="175">
      <formula>P$1=""</formula>
    </cfRule>
  </conditionalFormatting>
  <conditionalFormatting sqref="P250:AA250 P252:AA252">
    <cfRule type="expression" dxfId="3648" priority="174">
      <formula>P$1=""</formula>
    </cfRule>
  </conditionalFormatting>
  <conditionalFormatting sqref="P250:AA250 P252:AA252">
    <cfRule type="expression" dxfId="3647" priority="173">
      <formula>P$1=""</formula>
    </cfRule>
  </conditionalFormatting>
  <conditionalFormatting sqref="P252:AA252">
    <cfRule type="expression" dxfId="3646" priority="172">
      <formula>P$1=""</formula>
    </cfRule>
  </conditionalFormatting>
  <conditionalFormatting sqref="P252:AA252">
    <cfRule type="expression" dxfId="3645" priority="171">
      <formula>P$1=""</formula>
    </cfRule>
  </conditionalFormatting>
  <conditionalFormatting sqref="P252:AA252">
    <cfRule type="expression" dxfId="3644" priority="170">
      <formula>P$1=""</formula>
    </cfRule>
  </conditionalFormatting>
  <conditionalFormatting sqref="P252:AA252">
    <cfRule type="expression" dxfId="3643" priority="169">
      <formula>P$1=""</formula>
    </cfRule>
  </conditionalFormatting>
  <conditionalFormatting sqref="P246:AA246">
    <cfRule type="expression" dxfId="3642" priority="168">
      <formula>P$1=""</formula>
    </cfRule>
  </conditionalFormatting>
  <conditionalFormatting sqref="P246:AA246">
    <cfRule type="expression" dxfId="3641" priority="167">
      <formula>P$1=""</formula>
    </cfRule>
  </conditionalFormatting>
  <conditionalFormatting sqref="P246:AA246">
    <cfRule type="expression" dxfId="3640" priority="166">
      <formula>P$1=""</formula>
    </cfRule>
  </conditionalFormatting>
  <conditionalFormatting sqref="P246:AA246">
    <cfRule type="expression" dxfId="3639" priority="165">
      <formula>P$1=""</formula>
    </cfRule>
  </conditionalFormatting>
  <conditionalFormatting sqref="P246:AA246">
    <cfRule type="expression" dxfId="3638" priority="164">
      <formula>P$1=""</formula>
    </cfRule>
  </conditionalFormatting>
  <conditionalFormatting sqref="P246:AA246">
    <cfRule type="expression" dxfId="3637" priority="163">
      <formula>P$1=""</formula>
    </cfRule>
  </conditionalFormatting>
  <conditionalFormatting sqref="P246:AA246">
    <cfRule type="expression" dxfId="3636" priority="162">
      <formula>P$1=""</formula>
    </cfRule>
  </conditionalFormatting>
  <conditionalFormatting sqref="P250:AA250 P252:AA252">
    <cfRule type="expression" dxfId="3635" priority="161">
      <formula>P$1=""</formula>
    </cfRule>
  </conditionalFormatting>
  <conditionalFormatting sqref="P250:AA250 P252:AA252">
    <cfRule type="expression" dxfId="3634" priority="160">
      <formula>P$1=""</formula>
    </cfRule>
  </conditionalFormatting>
  <conditionalFormatting sqref="P250:AA250 P252:AA252">
    <cfRule type="expression" dxfId="3633" priority="159">
      <formula>P$1=""</formula>
    </cfRule>
  </conditionalFormatting>
  <conditionalFormatting sqref="P250:AA250 P252:AA252">
    <cfRule type="expression" dxfId="3632" priority="158">
      <formula>P$1=""</formula>
    </cfRule>
  </conditionalFormatting>
  <conditionalFormatting sqref="P252 P250 P248">
    <cfRule type="expression" dxfId="3631" priority="157">
      <formula>P$1=""</formula>
    </cfRule>
  </conditionalFormatting>
  <conditionalFormatting sqref="P252 P250 P248">
    <cfRule type="expression" dxfId="3630" priority="156">
      <formula>P$1=""</formula>
    </cfRule>
  </conditionalFormatting>
  <conditionalFormatting sqref="P252 P250 P248">
    <cfRule type="expression" dxfId="3629" priority="155">
      <formula>P$1=""</formula>
    </cfRule>
  </conditionalFormatting>
  <conditionalFormatting sqref="C3:E6">
    <cfRule type="cellIs" dxfId="3628" priority="154" operator="equal">
      <formula>0</formula>
    </cfRule>
  </conditionalFormatting>
  <conditionalFormatting sqref="G6">
    <cfRule type="cellIs" dxfId="3627" priority="153" operator="equal">
      <formula>0</formula>
    </cfRule>
  </conditionalFormatting>
  <conditionalFormatting sqref="A1:D1">
    <cfRule type="cellIs" dxfId="3626" priority="152" operator="equal">
      <formula>0</formula>
    </cfRule>
  </conditionalFormatting>
  <conditionalFormatting sqref="A254:XFD264">
    <cfRule type="cellIs" dxfId="3625" priority="151" operator="equal">
      <formula>0</formula>
    </cfRule>
  </conditionalFormatting>
  <hyperlinks>
    <hyperlink ref="A1:D1" location="оглавление!A1" tooltip="оглавление" display="оглавление"/>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50" id="{E301FFE1-73A8-4950-8999-37C3E69BCC18}">
            <xm:f>отчеты!P$1=""</xm:f>
            <x14:dxf>
              <fill>
                <patternFill>
                  <bgColor theme="0"/>
                </patternFill>
              </fill>
            </x14:dxf>
          </x14:cfRule>
          <xm:sqref>P256:AA256 P262:AA262 P260:AA260 P258:AA258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418"/>
  <sheetViews>
    <sheetView workbookViewId="0">
      <pane xSplit="14" ySplit="10" topLeftCell="O11" activePane="bottomRight" state="frozen"/>
      <selection pane="topRight" activeCell="O1" sqref="O1"/>
      <selection pane="bottomLeft" activeCell="A11" sqref="A11"/>
      <selection pane="bottomRight" activeCell="A12" sqref="A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0</v>
      </c>
      <c r="Q1" s="43" t="str">
        <f t="shared" ref="Q1:AA1" si="0">IF(P1="","",IF(P1+1&gt;$J$16,"",P1+1))</f>
        <v/>
      </c>
      <c r="R1" s="43" t="str">
        <f t="shared" si="0"/>
        <v/>
      </c>
      <c r="S1" s="43" t="str">
        <f t="shared" si="0"/>
        <v/>
      </c>
      <c r="T1" s="43" t="str">
        <f t="shared" si="0"/>
        <v/>
      </c>
      <c r="U1" s="43" t="str">
        <f t="shared" si="0"/>
        <v/>
      </c>
      <c r="V1" s="43" t="str">
        <f t="shared" si="0"/>
        <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2"/>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2"/>
      <c r="H6" s="2"/>
      <c r="I6" s="28"/>
      <c r="J6" s="2"/>
      <c r="K6" s="28"/>
      <c r="L6" s="2"/>
      <c r="M6" s="52"/>
      <c r="N6" s="2"/>
      <c r="O6" s="2"/>
      <c r="P6" s="96" t="str">
        <f>IF(P$1="","",IF(P$1&gt;0,YEAR(P8)&amp;"г.",""))</f>
        <v/>
      </c>
      <c r="Q6" s="96" t="str">
        <f t="shared" ref="Q6:AA6" si="1">IF(Q$1="","",IF(Q$1&gt;0,YEAR(Q8)&amp;"г.",""))</f>
        <v/>
      </c>
      <c r="R6" s="96" t="str">
        <f t="shared" si="1"/>
        <v/>
      </c>
      <c r="S6" s="96" t="str">
        <f t="shared" si="1"/>
        <v/>
      </c>
      <c r="T6" s="96" t="str">
        <f t="shared" si="1"/>
        <v/>
      </c>
      <c r="U6" s="96" t="str">
        <f t="shared" si="1"/>
        <v/>
      </c>
      <c r="V6" s="96" t="str">
        <f t="shared" si="1"/>
        <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32</v>
      </c>
      <c r="Q7" s="94" t="str">
        <f>IF(Q$1="","",P8+1)</f>
        <v/>
      </c>
      <c r="R7" s="94" t="str">
        <f t="shared" ref="R7:AA7" si="2">IF(R$1="","",Q8+1)</f>
        <v/>
      </c>
      <c r="S7" s="94" t="str">
        <f t="shared" si="2"/>
        <v/>
      </c>
      <c r="T7" s="94" t="str">
        <f t="shared" si="2"/>
        <v/>
      </c>
      <c r="U7" s="94" t="str">
        <f t="shared" si="2"/>
        <v/>
      </c>
      <c r="V7" s="94" t="str">
        <f t="shared" si="2"/>
        <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366</v>
      </c>
      <c r="Q8" s="95" t="str">
        <f>IF(Q$1="","",EOMONTH(Q$7,11))</f>
        <v/>
      </c>
      <c r="R8" s="95" t="str">
        <f t="shared" ref="R8:AA8" si="3">IF(R$1="","",EOMONTH(R$7,11))</f>
        <v/>
      </c>
      <c r="S8" s="95" t="str">
        <f t="shared" si="3"/>
        <v/>
      </c>
      <c r="T8" s="95" t="str">
        <f t="shared" si="3"/>
        <v/>
      </c>
      <c r="U8" s="95" t="str">
        <f t="shared" si="3"/>
        <v/>
      </c>
      <c r="V8" s="95" t="str">
        <f t="shared" si="3"/>
        <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32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c r="J16" s="204">
        <f>операции!J16</f>
        <v>0</v>
      </c>
      <c r="K16" s="30"/>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сценарии!$J$5</f>
        <v>сценарий-2</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v>
      </c>
      <c r="Q20" s="102">
        <f>IF(Q$1="",0,SUMIFS(сценарии!Q:Q,сценарии!$E:$E,$E20,сценарии!$J:$J,$J20,сценарии!$M:$M,$P$19))</f>
        <v>0</v>
      </c>
      <c r="R20" s="102">
        <f>IF(R$1="",0,SUMIFS(сценарии!R:R,сценарии!$E:$E,$E20,сценарии!$J:$J,$J20,сценарии!$M:$M,$P$19))</f>
        <v>0</v>
      </c>
      <c r="S20" s="102">
        <f>IF(S$1="",0,SUMIFS(сценарии!S:S,сценарии!$E:$E,$E20,сценарии!$J:$J,$J20,сценарии!$M:$M,$P$19))</f>
        <v>0</v>
      </c>
      <c r="T20" s="102">
        <f>IF(T$1="",0,SUMIFS(сценарии!T:T,сценарии!$E:$E,$E20,сценарии!$J:$J,$J20,сценарии!$M:$M,$P$19))</f>
        <v>0</v>
      </c>
      <c r="U20" s="102">
        <f>IF(U$1="",0,SUMIFS(сценарии!U:U,сценарии!$E:$E,$E20,сценарии!$J:$J,$J20,сценарии!$M:$M,$P$19))</f>
        <v>0</v>
      </c>
      <c r="V20" s="102">
        <f>IF(V$1="",0,SUMIFS(сценарии!V:V,сценарии!$E:$E,$E20,сценарии!$J:$J,$J20,сценарии!$M:$M,$P$19))</f>
        <v>0</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v>
      </c>
      <c r="Q21" s="102">
        <f>IF(Q$1="",0,SUMIFS(сценарии!Q:Q,сценарии!$E:$E,$E21,сценарии!$J:$J,$J21,сценарии!$M:$M,$P$19))</f>
        <v>0</v>
      </c>
      <c r="R21" s="102">
        <f>IF(R$1="",0,SUMIFS(сценарии!R:R,сценарии!$E:$E,$E21,сценарии!$J:$J,$J21,сценарии!$M:$M,$P$19))</f>
        <v>0</v>
      </c>
      <c r="S21" s="102">
        <f>IF(S$1="",0,SUMIFS(сценарии!S:S,сценарии!$E:$E,$E21,сценарии!$J:$J,$J21,сценарии!$M:$M,$P$19))</f>
        <v>0</v>
      </c>
      <c r="T21" s="102">
        <f>IF(T$1="",0,SUMIFS(сценарии!T:T,сценарии!$E:$E,$E21,сценарии!$J:$J,$J21,сценарии!$M:$M,$P$19))</f>
        <v>0</v>
      </c>
      <c r="U21" s="102">
        <f>IF(U$1="",0,SUMIFS(сценарии!U:U,сценарии!$E:$E,$E21,сценарии!$J:$J,$J21,сценарии!$M:$M,$P$19))</f>
        <v>0</v>
      </c>
      <c r="V21" s="102">
        <f>IF(V$1="",0,SUMIFS(сценарии!V:V,сценарии!$E:$E,$E21,сценарии!$J:$J,$J21,сценарии!$M:$M,$P$19))</f>
        <v>0</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v>
      </c>
      <c r="Q22" s="102">
        <f>IF(Q$1="",0,SUMIFS(сценарии!Q:Q,сценарии!$E:$E,$E22,сценарии!$J:$J,$J22,сценарии!$M:$M,$P$19))</f>
        <v>0</v>
      </c>
      <c r="R22" s="102">
        <f>IF(R$1="",0,SUMIFS(сценарии!R:R,сценарии!$E:$E,$E22,сценарии!$J:$J,$J22,сценарии!$M:$M,$P$19))</f>
        <v>0</v>
      </c>
      <c r="S22" s="102">
        <f>IF(S$1="",0,SUMIFS(сценарии!S:S,сценарии!$E:$E,$E22,сценарии!$J:$J,$J22,сценарии!$M:$M,$P$19))</f>
        <v>0</v>
      </c>
      <c r="T22" s="102">
        <f>IF(T$1="",0,SUMIFS(сценарии!T:T,сценарии!$E:$E,$E22,сценарии!$J:$J,$J22,сценарии!$M:$M,$P$19))</f>
        <v>0</v>
      </c>
      <c r="U22" s="102">
        <f>IF(U$1="",0,SUMIFS(сценарии!U:U,сценарии!$E:$E,$E22,сценарии!$J:$J,$J22,сценарии!$M:$M,$P$19))</f>
        <v>0</v>
      </c>
      <c r="V22" s="102">
        <f>IF(V$1="",0,SUMIFS(сценарии!V:V,сценарии!$E:$E,$E22,сценарии!$J:$J,$J22,сценарии!$M:$M,$P$19))</f>
        <v>0</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v>
      </c>
      <c r="Q23" s="102">
        <f>IF(Q$1="",0,SUMIFS(сценарии!Q:Q,сценарии!$E:$E,$E23,сценарии!$J:$J,$J23,сценарии!$M:$M,$P$19))</f>
        <v>0</v>
      </c>
      <c r="R23" s="102">
        <f>IF(R$1="",0,SUMIFS(сценарии!R:R,сценарии!$E:$E,$E23,сценарии!$J:$J,$J23,сценарии!$M:$M,$P$19))</f>
        <v>0</v>
      </c>
      <c r="S23" s="102">
        <f>IF(S$1="",0,SUMIFS(сценарии!S:S,сценарии!$E:$E,$E23,сценарии!$J:$J,$J23,сценарии!$M:$M,$P$19))</f>
        <v>0</v>
      </c>
      <c r="T23" s="102">
        <f>IF(T$1="",0,SUMIFS(сценарии!T:T,сценарии!$E:$E,$E23,сценарии!$J:$J,$J23,сценарии!$M:$M,$P$19))</f>
        <v>0</v>
      </c>
      <c r="U23" s="102">
        <f>IF(U$1="",0,SUMIFS(сценарии!U:U,сценарии!$E:$E,$E23,сценарии!$J:$J,$J23,сценарии!$M:$M,$P$19))</f>
        <v>0</v>
      </c>
      <c r="V23" s="102">
        <f>IF(V$1="",0,SUMIFS(сценарии!V:V,сценарии!$E:$E,$E23,сценарии!$J:$J,$J23,сценарии!$M:$M,$P$19))</f>
        <v>0</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v>
      </c>
      <c r="Q24" s="102">
        <f>IF(Q$1="",0,SUMIFS(сценарии!Q:Q,сценарии!$E:$E,$E24,сценарии!$J:$J,$J24,сценарии!$M:$M,$P$19))</f>
        <v>0</v>
      </c>
      <c r="R24" s="102">
        <f>IF(R$1="",0,SUMIFS(сценарии!R:R,сценарии!$E:$E,$E24,сценарии!$J:$J,$J24,сценарии!$M:$M,$P$19))</f>
        <v>0</v>
      </c>
      <c r="S24" s="102">
        <f>IF(S$1="",0,SUMIFS(сценарии!S:S,сценарии!$E:$E,$E24,сценарии!$J:$J,$J24,сценарии!$M:$M,$P$19))</f>
        <v>0</v>
      </c>
      <c r="T24" s="102">
        <f>IF(T$1="",0,SUMIFS(сценарии!T:T,сценарии!$E:$E,$E24,сценарии!$J:$J,$J24,сценарии!$M:$M,$P$19))</f>
        <v>0</v>
      </c>
      <c r="U24" s="102">
        <f>IF(U$1="",0,SUMIFS(сценарии!U:U,сценарии!$E:$E,$E24,сценарии!$J:$J,$J24,сценарии!$M:$M,$P$19))</f>
        <v>0</v>
      </c>
      <c r="V24" s="102">
        <f>IF(V$1="",0,SUMIFS(сценарии!V:V,сценарии!$E:$E,$E24,сценарии!$J:$J,$J24,сценарии!$M:$M,$P$19))</f>
        <v>0</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v>
      </c>
      <c r="Q25" s="102">
        <f>IF(Q$1="",0,SUMIFS(сценарии!Q:Q,сценарии!$E:$E,$E25,сценарии!$J:$J,$J25,сценарии!$M:$M,$P$19))</f>
        <v>0</v>
      </c>
      <c r="R25" s="102">
        <f>IF(R$1="",0,SUMIFS(сценарии!R:R,сценарии!$E:$E,$E25,сценарии!$J:$J,$J25,сценарии!$M:$M,$P$19))</f>
        <v>0</v>
      </c>
      <c r="S25" s="102">
        <f>IF(S$1="",0,SUMIFS(сценарии!S:S,сценарии!$E:$E,$E25,сценарии!$J:$J,$J25,сценарии!$M:$M,$P$19))</f>
        <v>0</v>
      </c>
      <c r="T25" s="102">
        <f>IF(T$1="",0,SUMIFS(сценарии!T:T,сценарии!$E:$E,$E25,сценарии!$J:$J,$J25,сценарии!$M:$M,$P$19))</f>
        <v>0</v>
      </c>
      <c r="U25" s="102">
        <f>IF(U$1="",0,SUMIFS(сценарии!U:U,сценарии!$E:$E,$E25,сценарии!$J:$J,$J25,сценарии!$M:$M,$P$19))</f>
        <v>0</v>
      </c>
      <c r="V25" s="102">
        <f>IF(V$1="",0,SUMIFS(сценарии!V:V,сценарии!$E:$E,$E25,сценарии!$J:$J,$J25,сценарии!$M:$M,$P$19))</f>
        <v>0</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v>
      </c>
      <c r="Q26" s="102">
        <f>IF(Q$1="",0,SUMIFS(сценарии!Q:Q,сценарии!$E:$E,$E26,сценарии!$J:$J,$J26,сценарии!$M:$M,$P$19))</f>
        <v>0</v>
      </c>
      <c r="R26" s="102">
        <f>IF(R$1="",0,SUMIFS(сценарии!R:R,сценарии!$E:$E,$E26,сценарии!$J:$J,$J26,сценарии!$M:$M,$P$19))</f>
        <v>0</v>
      </c>
      <c r="S26" s="102">
        <f>IF(S$1="",0,SUMIFS(сценарии!S:S,сценарии!$E:$E,$E26,сценарии!$J:$J,$J26,сценарии!$M:$M,$P$19))</f>
        <v>0</v>
      </c>
      <c r="T26" s="102">
        <f>IF(T$1="",0,SUMIFS(сценарии!T:T,сценарии!$E:$E,$E26,сценарии!$J:$J,$J26,сценарии!$M:$M,$P$19))</f>
        <v>0</v>
      </c>
      <c r="U26" s="102">
        <f>IF(U$1="",0,SUMIFS(сценарии!U:U,сценарии!$E:$E,$E26,сценарии!$J:$J,$J26,сценарии!$M:$M,$P$19))</f>
        <v>0</v>
      </c>
      <c r="V26" s="102">
        <f>IF(V$1="",0,SUMIFS(сценарии!V:V,сценарии!$E:$E,$E26,сценарии!$J:$J,$J26,сценарии!$M:$M,$P$19))</f>
        <v>0</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v>
      </c>
      <c r="Q27" s="102">
        <f>IF(Q$1="",0,SUMIFS(сценарии!Q:Q,сценарии!$E:$E,$E27,сценарии!$J:$J,$J27,сценарии!$M:$M,$P$19))</f>
        <v>0</v>
      </c>
      <c r="R27" s="102">
        <f>IF(R$1="",0,SUMIFS(сценарии!R:R,сценарии!$E:$E,$E27,сценарии!$J:$J,$J27,сценарии!$M:$M,$P$19))</f>
        <v>0</v>
      </c>
      <c r="S27" s="102">
        <f>IF(S$1="",0,SUMIFS(сценарии!S:S,сценарии!$E:$E,$E27,сценарии!$J:$J,$J27,сценарии!$M:$M,$P$19))</f>
        <v>0</v>
      </c>
      <c r="T27" s="102">
        <f>IF(T$1="",0,SUMIFS(сценарии!T:T,сценарии!$E:$E,$E27,сценарии!$J:$J,$J27,сценарии!$M:$M,$P$19))</f>
        <v>0</v>
      </c>
      <c r="U27" s="102">
        <f>IF(U$1="",0,SUMIFS(сценарии!U:U,сценарии!$E:$E,$E27,сценарии!$J:$J,$J27,сценарии!$M:$M,$P$19))</f>
        <v>0</v>
      </c>
      <c r="V27" s="102">
        <f>IF(V$1="",0,SUMIFS(сценарии!V:V,сценарии!$E:$E,$E27,сценарии!$J:$J,$J27,сценарии!$M:$M,$P$19))</f>
        <v>0</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v>
      </c>
      <c r="Q28" s="102">
        <f>IF(Q$1="",0,SUMIFS(сценарии!Q:Q,сценарии!$E:$E,$E28,сценарии!$J:$J,$J28,сценарии!$M:$M,$P$19))</f>
        <v>0</v>
      </c>
      <c r="R28" s="102">
        <f>IF(R$1="",0,SUMIFS(сценарии!R:R,сценарии!$E:$E,$E28,сценарии!$J:$J,$J28,сценарии!$M:$M,$P$19))</f>
        <v>0</v>
      </c>
      <c r="S28" s="102">
        <f>IF(S$1="",0,SUMIFS(сценарии!S:S,сценарии!$E:$E,$E28,сценарии!$J:$J,$J28,сценарии!$M:$M,$P$19))</f>
        <v>0</v>
      </c>
      <c r="T28" s="102">
        <f>IF(T$1="",0,SUMIFS(сценарии!T:T,сценарии!$E:$E,$E28,сценарии!$J:$J,$J28,сценарии!$M:$M,$P$19))</f>
        <v>0</v>
      </c>
      <c r="U28" s="102">
        <f>IF(U$1="",0,SUMIFS(сценарии!U:U,сценарии!$E:$E,$E28,сценарии!$J:$J,$J28,сценарии!$M:$M,$P$19))</f>
        <v>0</v>
      </c>
      <c r="V28" s="102">
        <f>IF(V$1="",0,SUMIFS(сценарии!V:V,сценарии!$E:$E,$E28,сценарии!$J:$J,$J28,сценарии!$M:$M,$P$19))</f>
        <v>0</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v>
      </c>
      <c r="Q29" s="102">
        <f>IF(Q$1="",0,SUMIFS(сценарии!Q:Q,сценарии!$E:$E,$E29,сценарии!$J:$J,$J29,сценарии!$M:$M,$P$19))</f>
        <v>0</v>
      </c>
      <c r="R29" s="102">
        <f>IF(R$1="",0,SUMIFS(сценарии!R:R,сценарии!$E:$E,$E29,сценарии!$J:$J,$J29,сценарии!$M:$M,$P$19))</f>
        <v>0</v>
      </c>
      <c r="S29" s="102">
        <f>IF(S$1="",0,SUMIFS(сценарии!S:S,сценарии!$E:$E,$E29,сценарии!$J:$J,$J29,сценарии!$M:$M,$P$19))</f>
        <v>0</v>
      </c>
      <c r="T29" s="102">
        <f>IF(T$1="",0,SUMIFS(сценарии!T:T,сценарии!$E:$E,$E29,сценарии!$J:$J,$J29,сценарии!$M:$M,$P$19))</f>
        <v>0</v>
      </c>
      <c r="U29" s="102">
        <f>IF(U$1="",0,SUMIFS(сценарии!U:U,сценарии!$E:$E,$E29,сценарии!$J:$J,$J29,сценарии!$M:$M,$P$19))</f>
        <v>0</v>
      </c>
      <c r="V29" s="102">
        <f>IF(V$1="",0,SUMIFS(сценарии!V:V,сценарии!$E:$E,$E29,сценарии!$J:$J,$J29,сценарии!$M:$M,$P$19))</f>
        <v>0</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v>
      </c>
      <c r="Q30" s="102">
        <f>IF(Q$1="",0,SUMIFS(сценарии!Q:Q,сценарии!$E:$E,$E30,сценарии!$J:$J,$J30,сценарии!$M:$M,$P$19))</f>
        <v>0</v>
      </c>
      <c r="R30" s="102">
        <f>IF(R$1="",0,SUMIFS(сценарии!R:R,сценарии!$E:$E,$E30,сценарии!$J:$J,$J30,сценарии!$M:$M,$P$19))</f>
        <v>0</v>
      </c>
      <c r="S30" s="102">
        <f>IF(S$1="",0,SUMIFS(сценарии!S:S,сценарии!$E:$E,$E30,сценарии!$J:$J,$J30,сценарии!$M:$M,$P$19))</f>
        <v>0</v>
      </c>
      <c r="T30" s="102">
        <f>IF(T$1="",0,SUMIFS(сценарии!T:T,сценарии!$E:$E,$E30,сценарии!$J:$J,$J30,сценарии!$M:$M,$P$19))</f>
        <v>0</v>
      </c>
      <c r="U30" s="102">
        <f>IF(U$1="",0,SUMIFS(сценарии!U:U,сценарии!$E:$E,$E30,сценарии!$J:$J,$J30,сценарии!$M:$M,$P$19))</f>
        <v>0</v>
      </c>
      <c r="V30" s="102">
        <f>IF(V$1="",0,SUMIFS(сценарии!V:V,сценарии!$E:$E,$E30,сценарии!$J:$J,$J30,сценарии!$M:$M,$P$19))</f>
        <v>0</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v>
      </c>
      <c r="Q31" s="102">
        <f>IF(Q$1="",0,SUMIFS(сценарии!Q:Q,сценарии!$E:$E,$E31,сценарии!$J:$J,$J31,сценарии!$M:$M,$P$19))</f>
        <v>0</v>
      </c>
      <c r="R31" s="102">
        <f>IF(R$1="",0,SUMIFS(сценарии!R:R,сценарии!$E:$E,$E31,сценарии!$J:$J,$J31,сценарии!$M:$M,$P$19))</f>
        <v>0</v>
      </c>
      <c r="S31" s="102">
        <f>IF(S$1="",0,SUMIFS(сценарии!S:S,сценарии!$E:$E,$E31,сценарии!$J:$J,$J31,сценарии!$M:$M,$P$19))</f>
        <v>0</v>
      </c>
      <c r="T31" s="102">
        <f>IF(T$1="",0,SUMIFS(сценарии!T:T,сценарии!$E:$E,$E31,сценарии!$J:$J,$J31,сценарии!$M:$M,$P$19))</f>
        <v>0</v>
      </c>
      <c r="U31" s="102">
        <f>IF(U$1="",0,SUMIFS(сценарии!U:U,сценарии!$E:$E,$E31,сценарии!$J:$J,$J31,сценарии!$M:$M,$P$19))</f>
        <v>0</v>
      </c>
      <c r="V31" s="102">
        <f>IF(V$1="",0,SUMIFS(сценарии!V:V,сценарии!$E:$E,$E31,сценарии!$J:$J,$J31,сценарии!$M:$M,$P$19))</f>
        <v>0</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c r="J36" s="204">
        <f>операции!J36</f>
        <v>0</v>
      </c>
      <c r="K36" s="28"/>
      <c r="L36" s="2"/>
      <c r="M36" s="52"/>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c r="J37" s="204">
        <f>операции!J37</f>
        <v>0</v>
      </c>
      <c r="K37" s="28"/>
      <c r="L37" s="2"/>
      <c r="M37" s="52"/>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c r="J38" s="204">
        <f>операции!J38</f>
        <v>0</v>
      </c>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0</v>
      </c>
      <c r="N41" s="3"/>
      <c r="O41" s="3"/>
      <c r="P41" s="93">
        <f>IF(P1="",0,IF(SUM(капитал!$J$67:$J$70)=0,0,SUMPRODUCT(капитал!$J$67:$J$70,$J$36:$J$39)/SUM(капитал!$J$67:$J$70)))</f>
        <v>0</v>
      </c>
      <c r="Q41" s="93">
        <f>IF(Q1="",0,IF(SUM(капитал!$J$67:$J$70)=0,0,SUMPRODUCT(капитал!$J$67:$J$70,$J$36:$J$39)/SUM(капитал!$J$67:$J$70)))</f>
        <v>0</v>
      </c>
      <c r="R41" s="93">
        <f>IF(R1="",0,IF(SUM(капитал!$J$67:$J$70)=0,0,SUMPRODUCT(капитал!$J$67:$J$70,$J$36:$J$39)/SUM(капитал!$J$67:$J$70)))</f>
        <v>0</v>
      </c>
      <c r="S41" s="93">
        <f>IF(S1="",0,IF(SUM(капитал!$J$67:$J$70)=0,0,SUMPRODUCT(капитал!$J$67:$J$70,$J$36:$J$39)/SUM(капитал!$J$67:$J$70)))</f>
        <v>0</v>
      </c>
      <c r="T41" s="93">
        <f>IF(T1="",0,IF(SUM(капитал!$J$67:$J$70)=0,0,SUMPRODUCT(капитал!$J$67:$J$70,$J$36:$J$39)/SUM(капитал!$J$67:$J$70)))</f>
        <v>0</v>
      </c>
      <c r="U41" s="93">
        <f>IF(U1="",0,IF(SUM(капитал!$J$67:$J$70)=0,0,SUMPRODUCT(капитал!$J$67:$J$70,$J$36:$J$39)/SUM(капитал!$J$67:$J$70)))</f>
        <v>0</v>
      </c>
      <c r="V41" s="93">
        <f>IF(V1="",0,IF(SUM(капитал!$J$67:$J$70)=0,0,SUMPRODUCT(капитал!$J$67:$J$70,$J$36:$J$39)/SUM(капитал!$J$67:$J$70)))</f>
        <v>0</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0</v>
      </c>
      <c r="Q43" s="46">
        <f t="shared" ref="Q43:AA43" si="4">IF(Q$1="",0,SUM(Q44:Q55))</f>
        <v>0</v>
      </c>
      <c r="R43" s="46">
        <f t="shared" si="4"/>
        <v>0</v>
      </c>
      <c r="S43" s="46">
        <f t="shared" si="4"/>
        <v>0</v>
      </c>
      <c r="T43" s="46">
        <f t="shared" si="4"/>
        <v>0</v>
      </c>
      <c r="U43" s="46">
        <f t="shared" si="4"/>
        <v>0</v>
      </c>
      <c r="V43" s="46">
        <f t="shared" si="4"/>
        <v>0</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0</v>
      </c>
      <c r="Q44" s="101">
        <f>IF(Q$1="",0,INT(SUM(капитал!$J$67:$J$70)*DAY(EOMONTH(Q$8,$H44-MONTH(Q$8)))*Q20))</f>
        <v>0</v>
      </c>
      <c r="R44" s="101">
        <f>IF(R$1="",0,INT(SUM(капитал!$J$67:$J$70)*DAY(EOMONTH(R$8,$H44-MONTH(R$8)))*R20))</f>
        <v>0</v>
      </c>
      <c r="S44" s="101">
        <f>IF(S$1="",0,INT(SUM(капитал!$J$67:$J$70)*DAY(EOMONTH(S$8,$H44-MONTH(S$8)))*S20))</f>
        <v>0</v>
      </c>
      <c r="T44" s="101">
        <f>IF(T$1="",0,INT(SUM(капитал!$J$67:$J$70)*DAY(EOMONTH(T$8,$H44-MONTH(T$8)))*T20))</f>
        <v>0</v>
      </c>
      <c r="U44" s="101">
        <f>IF(U$1="",0,INT(SUM(капитал!$J$67:$J$70)*DAY(EOMONTH(U$8,$H44-MONTH(U$8)))*U20))</f>
        <v>0</v>
      </c>
      <c r="V44" s="101">
        <f>IF(V$1="",0,INT(SUM(капитал!$J$67:$J$70)*DAY(EOMONTH(V$8,$H44-MONTH(V$8)))*V20))</f>
        <v>0</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0</v>
      </c>
      <c r="Q45" s="101">
        <f>IF(Q$1="",0,INT(SUM(капитал!$J$67:$J$70)*DAY(EOMONTH(Q$8,$H45-MONTH(Q$8)))*Q21))</f>
        <v>0</v>
      </c>
      <c r="R45" s="101">
        <f>IF(R$1="",0,INT(SUM(капитал!$J$67:$J$70)*DAY(EOMONTH(R$8,$H45-MONTH(R$8)))*R21))</f>
        <v>0</v>
      </c>
      <c r="S45" s="101">
        <f>IF(S$1="",0,INT(SUM(капитал!$J$67:$J$70)*DAY(EOMONTH(S$8,$H45-MONTH(S$8)))*S21))</f>
        <v>0</v>
      </c>
      <c r="T45" s="101">
        <f>IF(T$1="",0,INT(SUM(капитал!$J$67:$J$70)*DAY(EOMONTH(T$8,$H45-MONTH(T$8)))*T21))</f>
        <v>0</v>
      </c>
      <c r="U45" s="101">
        <f>IF(U$1="",0,INT(SUM(капитал!$J$67:$J$70)*DAY(EOMONTH(U$8,$H45-MONTH(U$8)))*U21))</f>
        <v>0</v>
      </c>
      <c r="V45" s="101">
        <f>IF(V$1="",0,INT(SUM(капитал!$J$67:$J$70)*DAY(EOMONTH(V$8,$H45-MONTH(V$8)))*V21))</f>
        <v>0</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0</v>
      </c>
      <c r="Q46" s="101">
        <f>IF(Q$1="",0,INT(SUM(капитал!$J$67:$J$70)*DAY(EOMONTH(Q$8,$H46-MONTH(Q$8)))*Q22))</f>
        <v>0</v>
      </c>
      <c r="R46" s="101">
        <f>IF(R$1="",0,INT(SUM(капитал!$J$67:$J$70)*DAY(EOMONTH(R$8,$H46-MONTH(R$8)))*R22))</f>
        <v>0</v>
      </c>
      <c r="S46" s="101">
        <f>IF(S$1="",0,INT(SUM(капитал!$J$67:$J$70)*DAY(EOMONTH(S$8,$H46-MONTH(S$8)))*S22))</f>
        <v>0</v>
      </c>
      <c r="T46" s="101">
        <f>IF(T$1="",0,INT(SUM(капитал!$J$67:$J$70)*DAY(EOMONTH(T$8,$H46-MONTH(T$8)))*T22))</f>
        <v>0</v>
      </c>
      <c r="U46" s="101">
        <f>IF(U$1="",0,INT(SUM(капитал!$J$67:$J$70)*DAY(EOMONTH(U$8,$H46-MONTH(U$8)))*U22))</f>
        <v>0</v>
      </c>
      <c r="V46" s="101">
        <f>IF(V$1="",0,INT(SUM(капитал!$J$67:$J$70)*DAY(EOMONTH(V$8,$H46-MONTH(V$8)))*V22))</f>
        <v>0</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0</v>
      </c>
      <c r="Q47" s="101">
        <f>IF(Q$1="",0,INT(SUM(капитал!$J$67:$J$70)*DAY(EOMONTH(Q$8,$H47-MONTH(Q$8)))*Q23))</f>
        <v>0</v>
      </c>
      <c r="R47" s="101">
        <f>IF(R$1="",0,INT(SUM(капитал!$J$67:$J$70)*DAY(EOMONTH(R$8,$H47-MONTH(R$8)))*R23))</f>
        <v>0</v>
      </c>
      <c r="S47" s="101">
        <f>IF(S$1="",0,INT(SUM(капитал!$J$67:$J$70)*DAY(EOMONTH(S$8,$H47-MONTH(S$8)))*S23))</f>
        <v>0</v>
      </c>
      <c r="T47" s="101">
        <f>IF(T$1="",0,INT(SUM(капитал!$J$67:$J$70)*DAY(EOMONTH(T$8,$H47-MONTH(T$8)))*T23))</f>
        <v>0</v>
      </c>
      <c r="U47" s="101">
        <f>IF(U$1="",0,INT(SUM(капитал!$J$67:$J$70)*DAY(EOMONTH(U$8,$H47-MONTH(U$8)))*U23))</f>
        <v>0</v>
      </c>
      <c r="V47" s="101">
        <f>IF(V$1="",0,INT(SUM(капитал!$J$67:$J$70)*DAY(EOMONTH(V$8,$H47-MONTH(V$8)))*V23))</f>
        <v>0</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0</v>
      </c>
      <c r="Q48" s="101">
        <f>IF(Q$1="",0,INT(SUM(капитал!$J$67:$J$70)*DAY(EOMONTH(Q$8,$H48-MONTH(Q$8)))*Q24))</f>
        <v>0</v>
      </c>
      <c r="R48" s="101">
        <f>IF(R$1="",0,INT(SUM(капитал!$J$67:$J$70)*DAY(EOMONTH(R$8,$H48-MONTH(R$8)))*R24))</f>
        <v>0</v>
      </c>
      <c r="S48" s="101">
        <f>IF(S$1="",0,INT(SUM(капитал!$J$67:$J$70)*DAY(EOMONTH(S$8,$H48-MONTH(S$8)))*S24))</f>
        <v>0</v>
      </c>
      <c r="T48" s="101">
        <f>IF(T$1="",0,INT(SUM(капитал!$J$67:$J$70)*DAY(EOMONTH(T$8,$H48-MONTH(T$8)))*T24))</f>
        <v>0</v>
      </c>
      <c r="U48" s="101">
        <f>IF(U$1="",0,INT(SUM(капитал!$J$67:$J$70)*DAY(EOMONTH(U$8,$H48-MONTH(U$8)))*U24))</f>
        <v>0</v>
      </c>
      <c r="V48" s="101">
        <f>IF(V$1="",0,INT(SUM(капитал!$J$67:$J$70)*DAY(EOMONTH(V$8,$H48-MONTH(V$8)))*V24))</f>
        <v>0</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0</v>
      </c>
      <c r="Q49" s="101">
        <f>IF(Q$1="",0,INT(SUM(капитал!$J$67:$J$70)*DAY(EOMONTH(Q$8,$H49-MONTH(Q$8)))*Q25))</f>
        <v>0</v>
      </c>
      <c r="R49" s="101">
        <f>IF(R$1="",0,INT(SUM(капитал!$J$67:$J$70)*DAY(EOMONTH(R$8,$H49-MONTH(R$8)))*R25))</f>
        <v>0</v>
      </c>
      <c r="S49" s="101">
        <f>IF(S$1="",0,INT(SUM(капитал!$J$67:$J$70)*DAY(EOMONTH(S$8,$H49-MONTH(S$8)))*S25))</f>
        <v>0</v>
      </c>
      <c r="T49" s="101">
        <f>IF(T$1="",0,INT(SUM(капитал!$J$67:$J$70)*DAY(EOMONTH(T$8,$H49-MONTH(T$8)))*T25))</f>
        <v>0</v>
      </c>
      <c r="U49" s="101">
        <f>IF(U$1="",0,INT(SUM(капитал!$J$67:$J$70)*DAY(EOMONTH(U$8,$H49-MONTH(U$8)))*U25))</f>
        <v>0</v>
      </c>
      <c r="V49" s="101">
        <f>IF(V$1="",0,INT(SUM(капитал!$J$67:$J$70)*DAY(EOMONTH(V$8,$H49-MONTH(V$8)))*V25))</f>
        <v>0</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0</v>
      </c>
      <c r="Q50" s="101">
        <f>IF(Q$1="",0,INT(SUM(капитал!$J$67:$J$70)*DAY(EOMONTH(Q$8,$H50-MONTH(Q$8)))*Q26))</f>
        <v>0</v>
      </c>
      <c r="R50" s="101">
        <f>IF(R$1="",0,INT(SUM(капитал!$J$67:$J$70)*DAY(EOMONTH(R$8,$H50-MONTH(R$8)))*R26))</f>
        <v>0</v>
      </c>
      <c r="S50" s="101">
        <f>IF(S$1="",0,INT(SUM(капитал!$J$67:$J$70)*DAY(EOMONTH(S$8,$H50-MONTH(S$8)))*S26))</f>
        <v>0</v>
      </c>
      <c r="T50" s="101">
        <f>IF(T$1="",0,INT(SUM(капитал!$J$67:$J$70)*DAY(EOMONTH(T$8,$H50-MONTH(T$8)))*T26))</f>
        <v>0</v>
      </c>
      <c r="U50" s="101">
        <f>IF(U$1="",0,INT(SUM(капитал!$J$67:$J$70)*DAY(EOMONTH(U$8,$H50-MONTH(U$8)))*U26))</f>
        <v>0</v>
      </c>
      <c r="V50" s="101">
        <f>IF(V$1="",0,INT(SUM(капитал!$J$67:$J$70)*DAY(EOMONTH(V$8,$H50-MONTH(V$8)))*V26))</f>
        <v>0</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0</v>
      </c>
      <c r="Q51" s="101">
        <f>IF(Q$1="",0,INT(SUM(капитал!$J$67:$J$70)*DAY(EOMONTH(Q$8,$H51-MONTH(Q$8)))*Q27))</f>
        <v>0</v>
      </c>
      <c r="R51" s="101">
        <f>IF(R$1="",0,INT(SUM(капитал!$J$67:$J$70)*DAY(EOMONTH(R$8,$H51-MONTH(R$8)))*R27))</f>
        <v>0</v>
      </c>
      <c r="S51" s="101">
        <f>IF(S$1="",0,INT(SUM(капитал!$J$67:$J$70)*DAY(EOMONTH(S$8,$H51-MONTH(S$8)))*S27))</f>
        <v>0</v>
      </c>
      <c r="T51" s="101">
        <f>IF(T$1="",0,INT(SUM(капитал!$J$67:$J$70)*DAY(EOMONTH(T$8,$H51-MONTH(T$8)))*T27))</f>
        <v>0</v>
      </c>
      <c r="U51" s="101">
        <f>IF(U$1="",0,INT(SUM(капитал!$J$67:$J$70)*DAY(EOMONTH(U$8,$H51-MONTH(U$8)))*U27))</f>
        <v>0</v>
      </c>
      <c r="V51" s="101">
        <f>IF(V$1="",0,INT(SUM(капитал!$J$67:$J$70)*DAY(EOMONTH(V$8,$H51-MONTH(V$8)))*V27))</f>
        <v>0</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0</v>
      </c>
      <c r="Q52" s="101">
        <f>IF(Q$1="",0,INT(SUM(капитал!$J$67:$J$70)*DAY(EOMONTH(Q$8,$H52-MONTH(Q$8)))*Q28))</f>
        <v>0</v>
      </c>
      <c r="R52" s="101">
        <f>IF(R$1="",0,INT(SUM(капитал!$J$67:$J$70)*DAY(EOMONTH(R$8,$H52-MONTH(R$8)))*R28))</f>
        <v>0</v>
      </c>
      <c r="S52" s="101">
        <f>IF(S$1="",0,INT(SUM(капитал!$J$67:$J$70)*DAY(EOMONTH(S$8,$H52-MONTH(S$8)))*S28))</f>
        <v>0</v>
      </c>
      <c r="T52" s="101">
        <f>IF(T$1="",0,INT(SUM(капитал!$J$67:$J$70)*DAY(EOMONTH(T$8,$H52-MONTH(T$8)))*T28))</f>
        <v>0</v>
      </c>
      <c r="U52" s="101">
        <f>IF(U$1="",0,INT(SUM(капитал!$J$67:$J$70)*DAY(EOMONTH(U$8,$H52-MONTH(U$8)))*U28))</f>
        <v>0</v>
      </c>
      <c r="V52" s="101">
        <f>IF(V$1="",0,INT(SUM(капитал!$J$67:$J$70)*DAY(EOMONTH(V$8,$H52-MONTH(V$8)))*V28))</f>
        <v>0</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0</v>
      </c>
      <c r="Q53" s="101">
        <f>IF(Q$1="",0,INT(SUM(капитал!$J$67:$J$70)*DAY(EOMONTH(Q$8,$H53-MONTH(Q$8)))*Q29))</f>
        <v>0</v>
      </c>
      <c r="R53" s="101">
        <f>IF(R$1="",0,INT(SUM(капитал!$J$67:$J$70)*DAY(EOMONTH(R$8,$H53-MONTH(R$8)))*R29))</f>
        <v>0</v>
      </c>
      <c r="S53" s="101">
        <f>IF(S$1="",0,INT(SUM(капитал!$J$67:$J$70)*DAY(EOMONTH(S$8,$H53-MONTH(S$8)))*S29))</f>
        <v>0</v>
      </c>
      <c r="T53" s="101">
        <f>IF(T$1="",0,INT(SUM(капитал!$J$67:$J$70)*DAY(EOMONTH(T$8,$H53-MONTH(T$8)))*T29))</f>
        <v>0</v>
      </c>
      <c r="U53" s="101">
        <f>IF(U$1="",0,INT(SUM(капитал!$J$67:$J$70)*DAY(EOMONTH(U$8,$H53-MONTH(U$8)))*U29))</f>
        <v>0</v>
      </c>
      <c r="V53" s="101">
        <f>IF(V$1="",0,INT(SUM(капитал!$J$67:$J$70)*DAY(EOMONTH(V$8,$H53-MONTH(V$8)))*V29))</f>
        <v>0</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0</v>
      </c>
      <c r="Q54" s="101">
        <f>IF(Q$1="",0,INT(SUM(капитал!$J$67:$J$70)*DAY(EOMONTH(Q$8,$H54-MONTH(Q$8)))*Q30))</f>
        <v>0</v>
      </c>
      <c r="R54" s="101">
        <f>IF(R$1="",0,INT(SUM(капитал!$J$67:$J$70)*DAY(EOMONTH(R$8,$H54-MONTH(R$8)))*R30))</f>
        <v>0</v>
      </c>
      <c r="S54" s="101">
        <f>IF(S$1="",0,INT(SUM(капитал!$J$67:$J$70)*DAY(EOMONTH(S$8,$H54-MONTH(S$8)))*S30))</f>
        <v>0</v>
      </c>
      <c r="T54" s="101">
        <f>IF(T$1="",0,INT(SUM(капитал!$J$67:$J$70)*DAY(EOMONTH(T$8,$H54-MONTH(T$8)))*T30))</f>
        <v>0</v>
      </c>
      <c r="U54" s="101">
        <f>IF(U$1="",0,INT(SUM(капитал!$J$67:$J$70)*DAY(EOMONTH(U$8,$H54-MONTH(U$8)))*U30))</f>
        <v>0</v>
      </c>
      <c r="V54" s="101">
        <f>IF(V$1="",0,INT(SUM(капитал!$J$67:$J$70)*DAY(EOMONTH(V$8,$H54-MONTH(V$8)))*V30))</f>
        <v>0</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0</v>
      </c>
      <c r="Q55" s="101">
        <f>IF(Q$1="",0,INT(SUM(капитал!$J$67:$J$70)*DAY(EOMONTH(Q$8,$H55-MONTH(Q$8)))*Q31))</f>
        <v>0</v>
      </c>
      <c r="R55" s="101">
        <f>IF(R$1="",0,INT(SUM(капитал!$J$67:$J$70)*DAY(EOMONTH(R$8,$H55-MONTH(R$8)))*R31))</f>
        <v>0</v>
      </c>
      <c r="S55" s="101">
        <f>IF(S$1="",0,INT(SUM(капитал!$J$67:$J$70)*DAY(EOMONTH(S$8,$H55-MONTH(S$8)))*S31))</f>
        <v>0</v>
      </c>
      <c r="T55" s="101">
        <f>IF(T$1="",0,INT(SUM(капитал!$J$67:$J$70)*DAY(EOMONTH(T$8,$H55-MONTH(T$8)))*T31))</f>
        <v>0</v>
      </c>
      <c r="U55" s="101">
        <f>IF(U$1="",0,INT(SUM(капитал!$J$67:$J$70)*DAY(EOMONTH(U$8,$H55-MONTH(U$8)))*U31))</f>
        <v>0</v>
      </c>
      <c r="V55" s="101">
        <f>IF(V$1="",0,INT(SUM(капитал!$J$67:$J$70)*DAY(EOMONTH(V$8,$H55-MONTH(V$8)))*V31))</f>
        <v>0</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0</v>
      </c>
      <c r="N58" s="3"/>
      <c r="O58" s="3"/>
      <c r="P58" s="46">
        <f>IF(P$1="",0,IF(P$1=0,SUMIFS(P59:P70,H59:H70,"&gt;="&amp;MONTH($J$13)),SUM(P59:P70)))</f>
        <v>0</v>
      </c>
      <c r="Q58" s="46">
        <f t="shared" ref="Q58" si="6">IF(Q$1="",0,SUM(Q59:Q70))</f>
        <v>0</v>
      </c>
      <c r="R58" s="46">
        <f t="shared" ref="R58:AA58" si="7">IF(R$1="",0,SUM(R59:R70))</f>
        <v>0</v>
      </c>
      <c r="S58" s="46">
        <f t="shared" si="7"/>
        <v>0</v>
      </c>
      <c r="T58" s="46">
        <f t="shared" si="7"/>
        <v>0</v>
      </c>
      <c r="U58" s="46">
        <f t="shared" si="7"/>
        <v>0</v>
      </c>
      <c r="V58" s="46">
        <f t="shared" si="7"/>
        <v>0</v>
      </c>
      <c r="W58" s="46">
        <f t="shared" si="7"/>
        <v>0</v>
      </c>
      <c r="X58" s="46">
        <f t="shared" si="7"/>
        <v>0</v>
      </c>
      <c r="Y58" s="46">
        <f t="shared" si="7"/>
        <v>0</v>
      </c>
      <c r="Z58" s="46">
        <f t="shared" si="7"/>
        <v>0</v>
      </c>
      <c r="AA58" s="46">
        <f t="shared" si="7"/>
        <v>0</v>
      </c>
      <c r="AB58" s="3"/>
    </row>
    <row r="59" spans="1:28" s="23" customFormat="1" ht="10.199999999999999" x14ac:dyDescent="0.2">
      <c r="A59" s="22"/>
      <c r="B59" s="22"/>
      <c r="C59" s="22"/>
      <c r="D59" s="22"/>
      <c r="E59" s="22" t="str">
        <f t="shared" ref="E59:E70" si="8">$E$58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70" si="9">IF(P$1="",0,P$41*P44/1000)</f>
        <v>0</v>
      </c>
      <c r="Q59" s="101">
        <f t="shared" si="9"/>
        <v>0</v>
      </c>
      <c r="R59" s="101">
        <f t="shared" si="9"/>
        <v>0</v>
      </c>
      <c r="S59" s="101">
        <f t="shared" si="9"/>
        <v>0</v>
      </c>
      <c r="T59" s="101">
        <f t="shared" si="9"/>
        <v>0</v>
      </c>
      <c r="U59" s="101">
        <f t="shared" si="9"/>
        <v>0</v>
      </c>
      <c r="V59" s="101">
        <f t="shared" si="9"/>
        <v>0</v>
      </c>
      <c r="W59" s="101">
        <f t="shared" si="9"/>
        <v>0</v>
      </c>
      <c r="X59" s="101">
        <f t="shared" si="9"/>
        <v>0</v>
      </c>
      <c r="Y59" s="101">
        <f t="shared" si="9"/>
        <v>0</v>
      </c>
      <c r="Z59" s="101">
        <f t="shared" si="9"/>
        <v>0</v>
      </c>
      <c r="AA59" s="101">
        <f t="shared" si="9"/>
        <v>0</v>
      </c>
      <c r="AB59" s="22"/>
    </row>
    <row r="60" spans="1:28" s="23" customFormat="1" ht="10.199999999999999" x14ac:dyDescent="0.2">
      <c r="A60" s="22"/>
      <c r="B60" s="22"/>
      <c r="C60" s="22"/>
      <c r="D60" s="22"/>
      <c r="E60" s="22" t="str">
        <f t="shared" si="8"/>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si="9"/>
        <v>0</v>
      </c>
      <c r="Q60" s="101">
        <f t="shared" si="9"/>
        <v>0</v>
      </c>
      <c r="R60" s="101">
        <f t="shared" si="9"/>
        <v>0</v>
      </c>
      <c r="S60" s="101">
        <f t="shared" si="9"/>
        <v>0</v>
      </c>
      <c r="T60" s="101">
        <f t="shared" si="9"/>
        <v>0</v>
      </c>
      <c r="U60" s="101">
        <f t="shared" si="9"/>
        <v>0</v>
      </c>
      <c r="V60" s="101">
        <f t="shared" si="9"/>
        <v>0</v>
      </c>
      <c r="W60" s="101">
        <f t="shared" si="9"/>
        <v>0</v>
      </c>
      <c r="X60" s="101">
        <f t="shared" si="9"/>
        <v>0</v>
      </c>
      <c r="Y60" s="101">
        <f t="shared" si="9"/>
        <v>0</v>
      </c>
      <c r="Z60" s="101">
        <f t="shared" si="9"/>
        <v>0</v>
      </c>
      <c r="AA60" s="101">
        <f t="shared" si="9"/>
        <v>0</v>
      </c>
      <c r="AB60" s="22"/>
    </row>
    <row r="61" spans="1:28" s="23" customFormat="1" ht="10.199999999999999" x14ac:dyDescent="0.2">
      <c r="A61" s="22"/>
      <c r="B61" s="22"/>
      <c r="C61" s="22"/>
      <c r="D61" s="22"/>
      <c r="E61" s="22" t="str">
        <f t="shared" si="8"/>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si="9"/>
        <v>0</v>
      </c>
      <c r="Q61" s="101">
        <f t="shared" si="9"/>
        <v>0</v>
      </c>
      <c r="R61" s="101">
        <f t="shared" si="9"/>
        <v>0</v>
      </c>
      <c r="S61" s="101">
        <f t="shared" si="9"/>
        <v>0</v>
      </c>
      <c r="T61" s="101">
        <f t="shared" si="9"/>
        <v>0</v>
      </c>
      <c r="U61" s="101">
        <f t="shared" si="9"/>
        <v>0</v>
      </c>
      <c r="V61" s="101">
        <f t="shared" si="9"/>
        <v>0</v>
      </c>
      <c r="W61" s="101">
        <f t="shared" si="9"/>
        <v>0</v>
      </c>
      <c r="X61" s="101">
        <f t="shared" si="9"/>
        <v>0</v>
      </c>
      <c r="Y61" s="101">
        <f t="shared" si="9"/>
        <v>0</v>
      </c>
      <c r="Z61" s="101">
        <f t="shared" si="9"/>
        <v>0</v>
      </c>
      <c r="AA61" s="101">
        <f t="shared" si="9"/>
        <v>0</v>
      </c>
      <c r="AB61" s="22"/>
    </row>
    <row r="62" spans="1:28" s="23" customFormat="1" ht="10.199999999999999" x14ac:dyDescent="0.2">
      <c r="A62" s="22"/>
      <c r="B62" s="22"/>
      <c r="C62" s="22"/>
      <c r="D62" s="22"/>
      <c r="E62" s="22" t="str">
        <f t="shared" si="8"/>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si="9"/>
        <v>0</v>
      </c>
      <c r="Q62" s="101">
        <f t="shared" si="9"/>
        <v>0</v>
      </c>
      <c r="R62" s="101">
        <f t="shared" si="9"/>
        <v>0</v>
      </c>
      <c r="S62" s="101">
        <f t="shared" si="9"/>
        <v>0</v>
      </c>
      <c r="T62" s="101">
        <f t="shared" si="9"/>
        <v>0</v>
      </c>
      <c r="U62" s="101">
        <f t="shared" si="9"/>
        <v>0</v>
      </c>
      <c r="V62" s="101">
        <f t="shared" si="9"/>
        <v>0</v>
      </c>
      <c r="W62" s="101">
        <f t="shared" si="9"/>
        <v>0</v>
      </c>
      <c r="X62" s="101">
        <f t="shared" si="9"/>
        <v>0</v>
      </c>
      <c r="Y62" s="101">
        <f t="shared" si="9"/>
        <v>0</v>
      </c>
      <c r="Z62" s="101">
        <f t="shared" si="9"/>
        <v>0</v>
      </c>
      <c r="AA62" s="101">
        <f t="shared" si="9"/>
        <v>0</v>
      </c>
      <c r="AB62" s="22"/>
    </row>
    <row r="63" spans="1:28" s="23" customFormat="1" ht="10.199999999999999" x14ac:dyDescent="0.2">
      <c r="A63" s="22"/>
      <c r="B63" s="22"/>
      <c r="C63" s="22"/>
      <c r="D63" s="22"/>
      <c r="E63" s="22" t="str">
        <f t="shared" si="8"/>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si="9"/>
        <v>0</v>
      </c>
      <c r="Q63" s="101">
        <f t="shared" si="9"/>
        <v>0</v>
      </c>
      <c r="R63" s="101">
        <f t="shared" si="9"/>
        <v>0</v>
      </c>
      <c r="S63" s="101">
        <f t="shared" si="9"/>
        <v>0</v>
      </c>
      <c r="T63" s="101">
        <f t="shared" si="9"/>
        <v>0</v>
      </c>
      <c r="U63" s="101">
        <f t="shared" si="9"/>
        <v>0</v>
      </c>
      <c r="V63" s="101">
        <f t="shared" si="9"/>
        <v>0</v>
      </c>
      <c r="W63" s="101">
        <f t="shared" si="9"/>
        <v>0</v>
      </c>
      <c r="X63" s="101">
        <f t="shared" si="9"/>
        <v>0</v>
      </c>
      <c r="Y63" s="101">
        <f t="shared" si="9"/>
        <v>0</v>
      </c>
      <c r="Z63" s="101">
        <f t="shared" si="9"/>
        <v>0</v>
      </c>
      <c r="AA63" s="101">
        <f t="shared" si="9"/>
        <v>0</v>
      </c>
      <c r="AB63" s="22"/>
    </row>
    <row r="64" spans="1:28" s="23" customFormat="1" ht="10.199999999999999" x14ac:dyDescent="0.2">
      <c r="A64" s="22"/>
      <c r="B64" s="22"/>
      <c r="C64" s="22"/>
      <c r="D64" s="22"/>
      <c r="E64" s="22" t="str">
        <f t="shared" si="8"/>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si="9"/>
        <v>0</v>
      </c>
      <c r="Q64" s="101">
        <f t="shared" si="9"/>
        <v>0</v>
      </c>
      <c r="R64" s="101">
        <f t="shared" si="9"/>
        <v>0</v>
      </c>
      <c r="S64" s="101">
        <f t="shared" si="9"/>
        <v>0</v>
      </c>
      <c r="T64" s="101">
        <f t="shared" si="9"/>
        <v>0</v>
      </c>
      <c r="U64" s="101">
        <f t="shared" si="9"/>
        <v>0</v>
      </c>
      <c r="V64" s="101">
        <f t="shared" si="9"/>
        <v>0</v>
      </c>
      <c r="W64" s="101">
        <f t="shared" si="9"/>
        <v>0</v>
      </c>
      <c r="X64" s="101">
        <f t="shared" si="9"/>
        <v>0</v>
      </c>
      <c r="Y64" s="101">
        <f t="shared" si="9"/>
        <v>0</v>
      </c>
      <c r="Z64" s="101">
        <f t="shared" si="9"/>
        <v>0</v>
      </c>
      <c r="AA64" s="101">
        <f t="shared" si="9"/>
        <v>0</v>
      </c>
      <c r="AB64" s="22"/>
    </row>
    <row r="65" spans="1:28" s="23" customFormat="1" ht="10.199999999999999" x14ac:dyDescent="0.2">
      <c r="A65" s="22"/>
      <c r="B65" s="22"/>
      <c r="C65" s="22"/>
      <c r="D65" s="22"/>
      <c r="E65" s="22" t="str">
        <f t="shared" si="8"/>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si="9"/>
        <v>0</v>
      </c>
      <c r="Q65" s="101">
        <f t="shared" si="9"/>
        <v>0</v>
      </c>
      <c r="R65" s="101">
        <f t="shared" si="9"/>
        <v>0</v>
      </c>
      <c r="S65" s="101">
        <f t="shared" si="9"/>
        <v>0</v>
      </c>
      <c r="T65" s="101">
        <f t="shared" si="9"/>
        <v>0</v>
      </c>
      <c r="U65" s="101">
        <f t="shared" si="9"/>
        <v>0</v>
      </c>
      <c r="V65" s="101">
        <f t="shared" si="9"/>
        <v>0</v>
      </c>
      <c r="W65" s="101">
        <f t="shared" si="9"/>
        <v>0</v>
      </c>
      <c r="X65" s="101">
        <f t="shared" si="9"/>
        <v>0</v>
      </c>
      <c r="Y65" s="101">
        <f t="shared" si="9"/>
        <v>0</v>
      </c>
      <c r="Z65" s="101">
        <f t="shared" si="9"/>
        <v>0</v>
      </c>
      <c r="AA65" s="101">
        <f t="shared" si="9"/>
        <v>0</v>
      </c>
      <c r="AB65" s="22"/>
    </row>
    <row r="66" spans="1:28" s="23" customFormat="1" ht="10.199999999999999" x14ac:dyDescent="0.2">
      <c r="A66" s="22"/>
      <c r="B66" s="22"/>
      <c r="C66" s="22"/>
      <c r="D66" s="22"/>
      <c r="E66" s="22" t="str">
        <f t="shared" si="8"/>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si="9"/>
        <v>0</v>
      </c>
      <c r="Q66" s="101">
        <f t="shared" si="9"/>
        <v>0</v>
      </c>
      <c r="R66" s="101">
        <f t="shared" si="9"/>
        <v>0</v>
      </c>
      <c r="S66" s="101">
        <f t="shared" si="9"/>
        <v>0</v>
      </c>
      <c r="T66" s="101">
        <f t="shared" si="9"/>
        <v>0</v>
      </c>
      <c r="U66" s="101">
        <f t="shared" si="9"/>
        <v>0</v>
      </c>
      <c r="V66" s="101">
        <f t="shared" si="9"/>
        <v>0</v>
      </c>
      <c r="W66" s="101">
        <f t="shared" si="9"/>
        <v>0</v>
      </c>
      <c r="X66" s="101">
        <f t="shared" si="9"/>
        <v>0</v>
      </c>
      <c r="Y66" s="101">
        <f t="shared" si="9"/>
        <v>0</v>
      </c>
      <c r="Z66" s="101">
        <f t="shared" si="9"/>
        <v>0</v>
      </c>
      <c r="AA66" s="101">
        <f t="shared" si="9"/>
        <v>0</v>
      </c>
      <c r="AB66" s="22"/>
    </row>
    <row r="67" spans="1:28" s="23" customFormat="1" ht="10.199999999999999" x14ac:dyDescent="0.2">
      <c r="A67" s="22"/>
      <c r="B67" s="22"/>
      <c r="C67" s="22"/>
      <c r="D67" s="22"/>
      <c r="E67" s="22" t="str">
        <f t="shared" si="8"/>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si="9"/>
        <v>0</v>
      </c>
      <c r="Q67" s="101">
        <f t="shared" si="9"/>
        <v>0</v>
      </c>
      <c r="R67" s="101">
        <f t="shared" si="9"/>
        <v>0</v>
      </c>
      <c r="S67" s="101">
        <f t="shared" si="9"/>
        <v>0</v>
      </c>
      <c r="T67" s="101">
        <f t="shared" si="9"/>
        <v>0</v>
      </c>
      <c r="U67" s="101">
        <f t="shared" si="9"/>
        <v>0</v>
      </c>
      <c r="V67" s="101">
        <f t="shared" si="9"/>
        <v>0</v>
      </c>
      <c r="W67" s="101">
        <f t="shared" si="9"/>
        <v>0</v>
      </c>
      <c r="X67" s="101">
        <f t="shared" si="9"/>
        <v>0</v>
      </c>
      <c r="Y67" s="101">
        <f t="shared" si="9"/>
        <v>0</v>
      </c>
      <c r="Z67" s="101">
        <f t="shared" si="9"/>
        <v>0</v>
      </c>
      <c r="AA67" s="101">
        <f t="shared" si="9"/>
        <v>0</v>
      </c>
      <c r="AB67" s="22"/>
    </row>
    <row r="68" spans="1:28" s="23" customFormat="1" ht="10.199999999999999" x14ac:dyDescent="0.2">
      <c r="A68" s="22"/>
      <c r="B68" s="22"/>
      <c r="C68" s="22"/>
      <c r="D68" s="22"/>
      <c r="E68" s="22" t="str">
        <f t="shared" si="8"/>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si="9"/>
        <v>0</v>
      </c>
      <c r="Q68" s="101">
        <f t="shared" si="9"/>
        <v>0</v>
      </c>
      <c r="R68" s="101">
        <f t="shared" si="9"/>
        <v>0</v>
      </c>
      <c r="S68" s="101">
        <f t="shared" si="9"/>
        <v>0</v>
      </c>
      <c r="T68" s="101">
        <f t="shared" si="9"/>
        <v>0</v>
      </c>
      <c r="U68" s="101">
        <f t="shared" si="9"/>
        <v>0</v>
      </c>
      <c r="V68" s="101">
        <f t="shared" si="9"/>
        <v>0</v>
      </c>
      <c r="W68" s="101">
        <f t="shared" si="9"/>
        <v>0</v>
      </c>
      <c r="X68" s="101">
        <f t="shared" si="9"/>
        <v>0</v>
      </c>
      <c r="Y68" s="101">
        <f t="shared" si="9"/>
        <v>0</v>
      </c>
      <c r="Z68" s="101">
        <f t="shared" si="9"/>
        <v>0</v>
      </c>
      <c r="AA68" s="101">
        <f t="shared" si="9"/>
        <v>0</v>
      </c>
      <c r="AB68" s="22"/>
    </row>
    <row r="69" spans="1:28" s="23" customFormat="1" ht="10.199999999999999" x14ac:dyDescent="0.2">
      <c r="A69" s="22"/>
      <c r="B69" s="22"/>
      <c r="C69" s="22"/>
      <c r="D69" s="22"/>
      <c r="E69" s="22" t="str">
        <f t="shared" si="8"/>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si="9"/>
        <v>0</v>
      </c>
      <c r="Q69" s="101">
        <f t="shared" si="9"/>
        <v>0</v>
      </c>
      <c r="R69" s="101">
        <f t="shared" si="9"/>
        <v>0</v>
      </c>
      <c r="S69" s="101">
        <f t="shared" si="9"/>
        <v>0</v>
      </c>
      <c r="T69" s="101">
        <f t="shared" si="9"/>
        <v>0</v>
      </c>
      <c r="U69" s="101">
        <f t="shared" si="9"/>
        <v>0</v>
      </c>
      <c r="V69" s="101">
        <f t="shared" si="9"/>
        <v>0</v>
      </c>
      <c r="W69" s="101">
        <f t="shared" si="9"/>
        <v>0</v>
      </c>
      <c r="X69" s="101">
        <f t="shared" si="9"/>
        <v>0</v>
      </c>
      <c r="Y69" s="101">
        <f t="shared" si="9"/>
        <v>0</v>
      </c>
      <c r="Z69" s="101">
        <f t="shared" si="9"/>
        <v>0</v>
      </c>
      <c r="AA69" s="101">
        <f t="shared" si="9"/>
        <v>0</v>
      </c>
      <c r="AB69" s="22"/>
    </row>
    <row r="70" spans="1:28" s="23" customFormat="1" ht="10.199999999999999" x14ac:dyDescent="0.2">
      <c r="A70" s="22"/>
      <c r="B70" s="22"/>
      <c r="C70" s="22"/>
      <c r="D70" s="22"/>
      <c r="E70" s="22" t="str">
        <f t="shared" si="8"/>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si="9"/>
        <v>0</v>
      </c>
      <c r="Q70" s="101">
        <f t="shared" si="9"/>
        <v>0</v>
      </c>
      <c r="R70" s="101">
        <f t="shared" si="9"/>
        <v>0</v>
      </c>
      <c r="S70" s="101">
        <f t="shared" si="9"/>
        <v>0</v>
      </c>
      <c r="T70" s="101">
        <f t="shared" si="9"/>
        <v>0</v>
      </c>
      <c r="U70" s="101">
        <f t="shared" si="9"/>
        <v>0</v>
      </c>
      <c r="V70" s="101">
        <f t="shared" si="9"/>
        <v>0</v>
      </c>
      <c r="W70" s="101">
        <f t="shared" si="9"/>
        <v>0</v>
      </c>
      <c r="X70" s="101">
        <f t="shared" si="9"/>
        <v>0</v>
      </c>
      <c r="Y70" s="101">
        <f t="shared" si="9"/>
        <v>0</v>
      </c>
      <c r="Z70" s="101">
        <f t="shared" si="9"/>
        <v>0</v>
      </c>
      <c r="AA70" s="101">
        <f t="shared" si="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c r="J75" s="204">
        <f>операции!J75</f>
        <v>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c r="J76" s="204">
        <f>операции!J76</f>
        <v>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c r="J77" s="204">
        <f>операции!J77</f>
        <v>0</v>
      </c>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$P$19</f>
        <v>сценарий-2</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0</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0</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0</v>
      </c>
      <c r="N87" s="3"/>
      <c r="O87" s="3"/>
      <c r="P87" s="93">
        <f>IF(P$1="",0,IF(SUM(капитал!$J$67:$J$70)=0,0,INT(SUMPRODUCT(капитал!$J$67:$J$70,$J$82:$J$85)/SUM(капитал!$J$67:$J$70))))</f>
        <v>0</v>
      </c>
      <c r="Q87" s="93">
        <f>IF(Q$1="",0,IF(SUM(капитал!$J$67:$J$70)=0,0,INT(SUMPRODUCT(капитал!$J$67:$J$70,$J$82:$J$85)/SUM(капитал!$J$67:$J$70))))</f>
        <v>0</v>
      </c>
      <c r="R87" s="93">
        <f>IF(R$1="",0,IF(SUM(капитал!$J$67:$J$70)=0,0,INT(SUMPRODUCT(капитал!$J$67:$J$70,$J$82:$J$85)/SUM(капитал!$J$67:$J$70))))</f>
        <v>0</v>
      </c>
      <c r="S87" s="93">
        <f>IF(S$1="",0,IF(SUM(капитал!$J$67:$J$70)=0,0,INT(SUMPRODUCT(капитал!$J$67:$J$70,$J$82:$J$85)/SUM(капитал!$J$67:$J$70))))</f>
        <v>0</v>
      </c>
      <c r="T87" s="93">
        <f>IF(T$1="",0,IF(SUM(капитал!$J$67:$J$70)=0,0,INT(SUMPRODUCT(капитал!$J$67:$J$70,$J$82:$J$85)/SUM(капитал!$J$67:$J$70))))</f>
        <v>0</v>
      </c>
      <c r="U87" s="93">
        <f>IF(U$1="",0,IF(SUM(капитал!$J$67:$J$70)=0,0,INT(SUMPRODUCT(капитал!$J$67:$J$70,$J$82:$J$85)/SUM(капитал!$J$67:$J$70))))</f>
        <v>0</v>
      </c>
      <c r="V87" s="93">
        <f>IF(V$1="",0,IF(SUM(капитал!$J$67:$J$70)=0,0,INT(SUMPRODUCT(капитал!$J$67:$J$70,$J$82:$J$85)/SUM(капитал!$J$67:$J$70))))</f>
        <v>0</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0</v>
      </c>
      <c r="Q89" s="46">
        <f t="shared" ref="Q89" si="10">IF(Q$1="",0,SUM(Q90:Q101))</f>
        <v>0</v>
      </c>
      <c r="R89" s="46">
        <f t="shared" ref="R89:AA89" si="11">IF(R$1="",0,SUM(R90:R101))</f>
        <v>0</v>
      </c>
      <c r="S89" s="46">
        <f t="shared" si="11"/>
        <v>0</v>
      </c>
      <c r="T89" s="46">
        <f t="shared" si="11"/>
        <v>0</v>
      </c>
      <c r="U89" s="46">
        <f t="shared" si="11"/>
        <v>0</v>
      </c>
      <c r="V89" s="46">
        <f t="shared" si="11"/>
        <v>0</v>
      </c>
      <c r="W89" s="46">
        <f t="shared" si="11"/>
        <v>0</v>
      </c>
      <c r="X89" s="46">
        <f t="shared" si="11"/>
        <v>0</v>
      </c>
      <c r="Y89" s="46">
        <f t="shared" si="11"/>
        <v>0</v>
      </c>
      <c r="Z89" s="46">
        <f t="shared" si="11"/>
        <v>0</v>
      </c>
      <c r="AA89" s="46">
        <f t="shared" si="11"/>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0</v>
      </c>
      <c r="Q90" s="101">
        <f t="shared" ref="Q90:AA90" si="12">IF(Q$1="",0,Q44*Q$87)</f>
        <v>0</v>
      </c>
      <c r="R90" s="101">
        <f t="shared" si="12"/>
        <v>0</v>
      </c>
      <c r="S90" s="101">
        <f t="shared" si="12"/>
        <v>0</v>
      </c>
      <c r="T90" s="101">
        <f t="shared" si="12"/>
        <v>0</v>
      </c>
      <c r="U90" s="101">
        <f t="shared" si="12"/>
        <v>0</v>
      </c>
      <c r="V90" s="101">
        <f t="shared" si="12"/>
        <v>0</v>
      </c>
      <c r="W90" s="101">
        <f t="shared" si="12"/>
        <v>0</v>
      </c>
      <c r="X90" s="101">
        <f t="shared" si="12"/>
        <v>0</v>
      </c>
      <c r="Y90" s="101">
        <f t="shared" si="12"/>
        <v>0</v>
      </c>
      <c r="Z90" s="101">
        <f t="shared" si="12"/>
        <v>0</v>
      </c>
      <c r="AA90" s="101">
        <f t="shared" si="12"/>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101" si="13">IF(P$1="",0,P45*P$87)</f>
        <v>0</v>
      </c>
      <c r="Q91" s="101">
        <f t="shared" si="13"/>
        <v>0</v>
      </c>
      <c r="R91" s="101">
        <f t="shared" si="13"/>
        <v>0</v>
      </c>
      <c r="S91" s="101">
        <f t="shared" si="13"/>
        <v>0</v>
      </c>
      <c r="T91" s="101">
        <f t="shared" si="13"/>
        <v>0</v>
      </c>
      <c r="U91" s="101">
        <f t="shared" si="13"/>
        <v>0</v>
      </c>
      <c r="V91" s="101">
        <f t="shared" si="13"/>
        <v>0</v>
      </c>
      <c r="W91" s="101">
        <f t="shared" si="13"/>
        <v>0</v>
      </c>
      <c r="X91" s="101">
        <f t="shared" si="13"/>
        <v>0</v>
      </c>
      <c r="Y91" s="101">
        <f t="shared" si="13"/>
        <v>0</v>
      </c>
      <c r="Z91" s="101">
        <f t="shared" si="13"/>
        <v>0</v>
      </c>
      <c r="AA91" s="101">
        <f t="shared" si="13"/>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si="13"/>
        <v>0</v>
      </c>
      <c r="Q92" s="101">
        <f t="shared" si="13"/>
        <v>0</v>
      </c>
      <c r="R92" s="101">
        <f t="shared" si="13"/>
        <v>0</v>
      </c>
      <c r="S92" s="101">
        <f t="shared" si="13"/>
        <v>0</v>
      </c>
      <c r="T92" s="101">
        <f t="shared" si="13"/>
        <v>0</v>
      </c>
      <c r="U92" s="101">
        <f t="shared" si="13"/>
        <v>0</v>
      </c>
      <c r="V92" s="101">
        <f t="shared" si="13"/>
        <v>0</v>
      </c>
      <c r="W92" s="101">
        <f t="shared" si="13"/>
        <v>0</v>
      </c>
      <c r="X92" s="101">
        <f t="shared" si="13"/>
        <v>0</v>
      </c>
      <c r="Y92" s="101">
        <f t="shared" si="13"/>
        <v>0</v>
      </c>
      <c r="Z92" s="101">
        <f t="shared" si="13"/>
        <v>0</v>
      </c>
      <c r="AA92" s="101">
        <f t="shared" si="1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si="13"/>
        <v>0</v>
      </c>
      <c r="Q93" s="101">
        <f t="shared" si="13"/>
        <v>0</v>
      </c>
      <c r="R93" s="101">
        <f t="shared" si="13"/>
        <v>0</v>
      </c>
      <c r="S93" s="101">
        <f t="shared" si="13"/>
        <v>0</v>
      </c>
      <c r="T93" s="101">
        <f t="shared" si="13"/>
        <v>0</v>
      </c>
      <c r="U93" s="101">
        <f t="shared" si="13"/>
        <v>0</v>
      </c>
      <c r="V93" s="101">
        <f t="shared" si="13"/>
        <v>0</v>
      </c>
      <c r="W93" s="101">
        <f t="shared" si="13"/>
        <v>0</v>
      </c>
      <c r="X93" s="101">
        <f t="shared" si="13"/>
        <v>0</v>
      </c>
      <c r="Y93" s="101">
        <f t="shared" si="13"/>
        <v>0</v>
      </c>
      <c r="Z93" s="101">
        <f t="shared" si="13"/>
        <v>0</v>
      </c>
      <c r="AA93" s="101">
        <f t="shared" si="13"/>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si="13"/>
        <v>0</v>
      </c>
      <c r="Q94" s="101">
        <f t="shared" si="13"/>
        <v>0</v>
      </c>
      <c r="R94" s="101">
        <f t="shared" si="13"/>
        <v>0</v>
      </c>
      <c r="S94" s="101">
        <f t="shared" si="13"/>
        <v>0</v>
      </c>
      <c r="T94" s="101">
        <f t="shared" si="13"/>
        <v>0</v>
      </c>
      <c r="U94" s="101">
        <f t="shared" si="13"/>
        <v>0</v>
      </c>
      <c r="V94" s="101">
        <f t="shared" si="13"/>
        <v>0</v>
      </c>
      <c r="W94" s="101">
        <f t="shared" si="13"/>
        <v>0</v>
      </c>
      <c r="X94" s="101">
        <f t="shared" si="13"/>
        <v>0</v>
      </c>
      <c r="Y94" s="101">
        <f t="shared" si="13"/>
        <v>0</v>
      </c>
      <c r="Z94" s="101">
        <f t="shared" si="13"/>
        <v>0</v>
      </c>
      <c r="AA94" s="101">
        <f t="shared" si="13"/>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si="13"/>
        <v>0</v>
      </c>
      <c r="Q95" s="101">
        <f t="shared" si="13"/>
        <v>0</v>
      </c>
      <c r="R95" s="101">
        <f t="shared" si="13"/>
        <v>0</v>
      </c>
      <c r="S95" s="101">
        <f t="shared" si="13"/>
        <v>0</v>
      </c>
      <c r="T95" s="101">
        <f t="shared" si="13"/>
        <v>0</v>
      </c>
      <c r="U95" s="101">
        <f t="shared" si="13"/>
        <v>0</v>
      </c>
      <c r="V95" s="101">
        <f t="shared" si="13"/>
        <v>0</v>
      </c>
      <c r="W95" s="101">
        <f t="shared" si="13"/>
        <v>0</v>
      </c>
      <c r="X95" s="101">
        <f t="shared" si="13"/>
        <v>0</v>
      </c>
      <c r="Y95" s="101">
        <f t="shared" si="13"/>
        <v>0</v>
      </c>
      <c r="Z95" s="101">
        <f t="shared" si="13"/>
        <v>0</v>
      </c>
      <c r="AA95" s="101">
        <f t="shared" si="13"/>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si="13"/>
        <v>0</v>
      </c>
      <c r="Q96" s="101">
        <f t="shared" si="13"/>
        <v>0</v>
      </c>
      <c r="R96" s="101">
        <f t="shared" si="13"/>
        <v>0</v>
      </c>
      <c r="S96" s="101">
        <f t="shared" si="13"/>
        <v>0</v>
      </c>
      <c r="T96" s="101">
        <f t="shared" si="13"/>
        <v>0</v>
      </c>
      <c r="U96" s="101">
        <f t="shared" si="13"/>
        <v>0</v>
      </c>
      <c r="V96" s="101">
        <f t="shared" si="13"/>
        <v>0</v>
      </c>
      <c r="W96" s="101">
        <f t="shared" si="13"/>
        <v>0</v>
      </c>
      <c r="X96" s="101">
        <f t="shared" si="13"/>
        <v>0</v>
      </c>
      <c r="Y96" s="101">
        <f t="shared" si="13"/>
        <v>0</v>
      </c>
      <c r="Z96" s="101">
        <f t="shared" si="13"/>
        <v>0</v>
      </c>
      <c r="AA96" s="101">
        <f t="shared" si="13"/>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si="13"/>
        <v>0</v>
      </c>
      <c r="Q97" s="101">
        <f t="shared" si="13"/>
        <v>0</v>
      </c>
      <c r="R97" s="101">
        <f t="shared" si="13"/>
        <v>0</v>
      </c>
      <c r="S97" s="101">
        <f t="shared" si="13"/>
        <v>0</v>
      </c>
      <c r="T97" s="101">
        <f t="shared" si="13"/>
        <v>0</v>
      </c>
      <c r="U97" s="101">
        <f t="shared" si="13"/>
        <v>0</v>
      </c>
      <c r="V97" s="101">
        <f t="shared" si="13"/>
        <v>0</v>
      </c>
      <c r="W97" s="101">
        <f t="shared" si="13"/>
        <v>0</v>
      </c>
      <c r="X97" s="101">
        <f t="shared" si="13"/>
        <v>0</v>
      </c>
      <c r="Y97" s="101">
        <f t="shared" si="13"/>
        <v>0</v>
      </c>
      <c r="Z97" s="101">
        <f t="shared" si="13"/>
        <v>0</v>
      </c>
      <c r="AA97" s="101">
        <f t="shared" si="13"/>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si="13"/>
        <v>0</v>
      </c>
      <c r="Q98" s="101">
        <f t="shared" si="13"/>
        <v>0</v>
      </c>
      <c r="R98" s="101">
        <f t="shared" si="13"/>
        <v>0</v>
      </c>
      <c r="S98" s="101">
        <f t="shared" si="13"/>
        <v>0</v>
      </c>
      <c r="T98" s="101">
        <f t="shared" si="13"/>
        <v>0</v>
      </c>
      <c r="U98" s="101">
        <f t="shared" si="13"/>
        <v>0</v>
      </c>
      <c r="V98" s="101">
        <f t="shared" si="13"/>
        <v>0</v>
      </c>
      <c r="W98" s="101">
        <f t="shared" si="13"/>
        <v>0</v>
      </c>
      <c r="X98" s="101">
        <f t="shared" si="13"/>
        <v>0</v>
      </c>
      <c r="Y98" s="101">
        <f t="shared" si="13"/>
        <v>0</v>
      </c>
      <c r="Z98" s="101">
        <f t="shared" si="13"/>
        <v>0</v>
      </c>
      <c r="AA98" s="101">
        <f t="shared" si="13"/>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si="13"/>
        <v>0</v>
      </c>
      <c r="Q99" s="101">
        <f t="shared" si="13"/>
        <v>0</v>
      </c>
      <c r="R99" s="101">
        <f t="shared" si="13"/>
        <v>0</v>
      </c>
      <c r="S99" s="101">
        <f t="shared" si="13"/>
        <v>0</v>
      </c>
      <c r="T99" s="101">
        <f t="shared" si="13"/>
        <v>0</v>
      </c>
      <c r="U99" s="101">
        <f t="shared" si="13"/>
        <v>0</v>
      </c>
      <c r="V99" s="101">
        <f t="shared" si="13"/>
        <v>0</v>
      </c>
      <c r="W99" s="101">
        <f t="shared" si="13"/>
        <v>0</v>
      </c>
      <c r="X99" s="101">
        <f t="shared" si="13"/>
        <v>0</v>
      </c>
      <c r="Y99" s="101">
        <f t="shared" si="13"/>
        <v>0</v>
      </c>
      <c r="Z99" s="101">
        <f t="shared" si="13"/>
        <v>0</v>
      </c>
      <c r="AA99" s="101">
        <f t="shared" si="13"/>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si="13"/>
        <v>0</v>
      </c>
      <c r="Q100" s="101">
        <f t="shared" si="13"/>
        <v>0</v>
      </c>
      <c r="R100" s="101">
        <f t="shared" si="13"/>
        <v>0</v>
      </c>
      <c r="S100" s="101">
        <f t="shared" si="13"/>
        <v>0</v>
      </c>
      <c r="T100" s="101">
        <f t="shared" si="13"/>
        <v>0</v>
      </c>
      <c r="U100" s="101">
        <f t="shared" si="13"/>
        <v>0</v>
      </c>
      <c r="V100" s="101">
        <f t="shared" si="13"/>
        <v>0</v>
      </c>
      <c r="W100" s="101">
        <f t="shared" si="13"/>
        <v>0</v>
      </c>
      <c r="X100" s="101">
        <f t="shared" si="13"/>
        <v>0</v>
      </c>
      <c r="Y100" s="101">
        <f t="shared" si="13"/>
        <v>0</v>
      </c>
      <c r="Z100" s="101">
        <f t="shared" si="13"/>
        <v>0</v>
      </c>
      <c r="AA100" s="101">
        <f t="shared" si="13"/>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si="13"/>
        <v>0</v>
      </c>
      <c r="Q101" s="101">
        <f t="shared" si="13"/>
        <v>0</v>
      </c>
      <c r="R101" s="101">
        <f t="shared" si="13"/>
        <v>0</v>
      </c>
      <c r="S101" s="101">
        <f t="shared" si="13"/>
        <v>0</v>
      </c>
      <c r="T101" s="101">
        <f t="shared" si="13"/>
        <v>0</v>
      </c>
      <c r="U101" s="101">
        <f t="shared" si="13"/>
        <v>0</v>
      </c>
      <c r="V101" s="101">
        <f t="shared" si="13"/>
        <v>0</v>
      </c>
      <c r="W101" s="101">
        <f t="shared" si="13"/>
        <v>0</v>
      </c>
      <c r="X101" s="101">
        <f t="shared" si="13"/>
        <v>0</v>
      </c>
      <c r="Y101" s="101">
        <f t="shared" si="13"/>
        <v>0</v>
      </c>
      <c r="Z101" s="101">
        <f t="shared" si="13"/>
        <v>0</v>
      </c>
      <c r="AA101" s="101">
        <f t="shared" si="13"/>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v>
      </c>
      <c r="K104" s="28"/>
      <c r="L104" s="104" t="str">
        <f>$P$19</f>
        <v>сценарий-2</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t="str">
        <f>KPI!$E$39</f>
        <v>средний чек одной услуги</v>
      </c>
      <c r="F107" s="3"/>
      <c r="G107" s="3" t="str">
        <f>IF($E107="","",INDEX(KPI!$G:$G,SUMIFS(KPI!$B:$B,KPI!$E:$E,$E107)))</f>
        <v>руб.</v>
      </c>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x14ac:dyDescent="0.25">
      <c r="A108" s="22"/>
      <c r="B108" s="22"/>
      <c r="C108" s="22"/>
      <c r="D108" s="22"/>
      <c r="E108" s="22" t="str">
        <f>E107</f>
        <v>средний чек одной услуги</v>
      </c>
      <c r="F108" s="22"/>
      <c r="G108" s="22" t="str">
        <f>IF($E108="","",INDEX(KPI!$G:$G,SUMIFS(KPI!$B:$B,KPI!$E:$E,$E108)))</f>
        <v>руб.</v>
      </c>
      <c r="H108" s="100">
        <f>структура!$V$12</f>
        <v>1</v>
      </c>
      <c r="I108" s="31"/>
      <c r="J108" s="98" t="str">
        <f>структура!$X$12</f>
        <v>янв</v>
      </c>
      <c r="K108" s="99"/>
      <c r="L108" s="31"/>
      <c r="M108" s="204">
        <f>операции!M153</f>
        <v>0</v>
      </c>
      <c r="N108" s="22"/>
      <c r="O108" s="22"/>
      <c r="P108" s="100"/>
      <c r="Q108" s="100"/>
      <c r="R108" s="100"/>
      <c r="S108" s="100"/>
      <c r="T108" s="100"/>
      <c r="U108" s="100"/>
      <c r="V108" s="100"/>
      <c r="W108" s="100"/>
      <c r="X108" s="100"/>
      <c r="Y108" s="100"/>
      <c r="Z108" s="100"/>
      <c r="AA108" s="100"/>
      <c r="AB108" s="22"/>
    </row>
    <row r="109" spans="1:28" s="23" customFormat="1" x14ac:dyDescent="0.25">
      <c r="A109" s="22"/>
      <c r="B109" s="22"/>
      <c r="C109" s="22"/>
      <c r="D109" s="22"/>
      <c r="E109" s="22" t="str">
        <f>E107</f>
        <v>средний чек одной услуги</v>
      </c>
      <c r="F109" s="22"/>
      <c r="G109" s="22" t="str">
        <f>IF($E109="","",INDEX(KPI!$G:$G,SUMIFS(KPI!$B:$B,KPI!$E:$E,$E109)))</f>
        <v>руб.</v>
      </c>
      <c r="H109" s="100">
        <f>структура!$V$13</f>
        <v>2</v>
      </c>
      <c r="I109" s="31"/>
      <c r="J109" s="98" t="str">
        <f>структура!$X$13</f>
        <v>фев</v>
      </c>
      <c r="K109" s="99"/>
      <c r="L109" s="31"/>
      <c r="M109" s="204">
        <f>операции!M154</f>
        <v>0</v>
      </c>
      <c r="N109" s="22"/>
      <c r="O109" s="22"/>
      <c r="P109" s="100"/>
      <c r="Q109" s="100"/>
      <c r="R109" s="100"/>
      <c r="S109" s="100"/>
      <c r="T109" s="100"/>
      <c r="U109" s="100"/>
      <c r="V109" s="100"/>
      <c r="W109" s="100"/>
      <c r="X109" s="100"/>
      <c r="Y109" s="100"/>
      <c r="Z109" s="100"/>
      <c r="AA109" s="100"/>
      <c r="AB109" s="22"/>
    </row>
    <row r="110" spans="1:28" s="23" customFormat="1" x14ac:dyDescent="0.25">
      <c r="A110" s="22"/>
      <c r="B110" s="22"/>
      <c r="C110" s="22"/>
      <c r="D110" s="22"/>
      <c r="E110" s="22" t="str">
        <f>E107</f>
        <v>средний чек одной услуги</v>
      </c>
      <c r="F110" s="22"/>
      <c r="G110" s="22" t="str">
        <f>IF($E110="","",INDEX(KPI!$G:$G,SUMIFS(KPI!$B:$B,KPI!$E:$E,$E110)))</f>
        <v>руб.</v>
      </c>
      <c r="H110" s="100">
        <f>структура!$V$14</f>
        <v>3</v>
      </c>
      <c r="I110" s="31"/>
      <c r="J110" s="98" t="str">
        <f>структура!$X$14</f>
        <v>мар</v>
      </c>
      <c r="K110" s="99"/>
      <c r="L110" s="31"/>
      <c r="M110" s="204">
        <f>операции!M155</f>
        <v>0</v>
      </c>
      <c r="N110" s="22"/>
      <c r="O110" s="22"/>
      <c r="P110" s="100"/>
      <c r="Q110" s="100"/>
      <c r="R110" s="100"/>
      <c r="S110" s="100"/>
      <c r="T110" s="100"/>
      <c r="U110" s="100"/>
      <c r="V110" s="100"/>
      <c r="W110" s="100"/>
      <c r="X110" s="100"/>
      <c r="Y110" s="100"/>
      <c r="Z110" s="100"/>
      <c r="AA110" s="100"/>
      <c r="AB110" s="22"/>
    </row>
    <row r="111" spans="1:28" s="23" customFormat="1" x14ac:dyDescent="0.25">
      <c r="A111" s="22"/>
      <c r="B111" s="22"/>
      <c r="C111" s="22"/>
      <c r="D111" s="22"/>
      <c r="E111" s="22" t="str">
        <f>E107</f>
        <v>средний чек одной услуги</v>
      </c>
      <c r="F111" s="22"/>
      <c r="G111" s="22" t="str">
        <f>IF($E111="","",INDEX(KPI!$G:$G,SUMIFS(KPI!$B:$B,KPI!$E:$E,$E111)))</f>
        <v>руб.</v>
      </c>
      <c r="H111" s="100">
        <f>структура!$V$15</f>
        <v>4</v>
      </c>
      <c r="I111" s="31"/>
      <c r="J111" s="98" t="str">
        <f>структура!$X$15</f>
        <v>апр</v>
      </c>
      <c r="K111" s="99"/>
      <c r="L111" s="31"/>
      <c r="M111" s="204">
        <f>операции!M156</f>
        <v>0</v>
      </c>
      <c r="N111" s="22"/>
      <c r="O111" s="22"/>
      <c r="P111" s="100"/>
      <c r="Q111" s="100"/>
      <c r="R111" s="100"/>
      <c r="S111" s="100"/>
      <c r="T111" s="100"/>
      <c r="U111" s="100"/>
      <c r="V111" s="100"/>
      <c r="W111" s="100"/>
      <c r="X111" s="100"/>
      <c r="Y111" s="100"/>
      <c r="Z111" s="100"/>
      <c r="AA111" s="100"/>
      <c r="AB111" s="22"/>
    </row>
    <row r="112" spans="1:28" s="23" customFormat="1" x14ac:dyDescent="0.25">
      <c r="A112" s="22"/>
      <c r="B112" s="22"/>
      <c r="C112" s="22"/>
      <c r="D112" s="22"/>
      <c r="E112" s="22" t="str">
        <f>E107</f>
        <v>средний чек одной услуги</v>
      </c>
      <c r="F112" s="22"/>
      <c r="G112" s="22" t="str">
        <f>IF($E112="","",INDEX(KPI!$G:$G,SUMIFS(KPI!$B:$B,KPI!$E:$E,$E112)))</f>
        <v>руб.</v>
      </c>
      <c r="H112" s="100">
        <f>структура!$V$16</f>
        <v>5</v>
      </c>
      <c r="I112" s="31"/>
      <c r="J112" s="98" t="str">
        <f>структура!$X$16</f>
        <v>май</v>
      </c>
      <c r="K112" s="99"/>
      <c r="L112" s="31"/>
      <c r="M112" s="204">
        <f>операции!M157</f>
        <v>0</v>
      </c>
      <c r="N112" s="22"/>
      <c r="O112" s="22"/>
      <c r="P112" s="100"/>
      <c r="Q112" s="100"/>
      <c r="R112" s="100"/>
      <c r="S112" s="100"/>
      <c r="T112" s="100"/>
      <c r="U112" s="100"/>
      <c r="V112" s="100"/>
      <c r="W112" s="100"/>
      <c r="X112" s="100"/>
      <c r="Y112" s="100"/>
      <c r="Z112" s="100"/>
      <c r="AA112" s="100"/>
      <c r="AB112" s="22"/>
    </row>
    <row r="113" spans="1:28" s="23" customFormat="1" x14ac:dyDescent="0.25">
      <c r="A113" s="22"/>
      <c r="B113" s="22"/>
      <c r="C113" s="22"/>
      <c r="D113" s="22"/>
      <c r="E113" s="22" t="str">
        <f>E107</f>
        <v>средний чек одной услуги</v>
      </c>
      <c r="F113" s="22"/>
      <c r="G113" s="22" t="str">
        <f>IF($E113="","",INDEX(KPI!$G:$G,SUMIFS(KPI!$B:$B,KPI!$E:$E,$E113)))</f>
        <v>руб.</v>
      </c>
      <c r="H113" s="100">
        <f>структура!$V$17</f>
        <v>6</v>
      </c>
      <c r="I113" s="31"/>
      <c r="J113" s="98" t="str">
        <f>структура!$X$17</f>
        <v>июн</v>
      </c>
      <c r="K113" s="99"/>
      <c r="L113" s="31"/>
      <c r="M113" s="204">
        <f>операции!M158</f>
        <v>0</v>
      </c>
      <c r="N113" s="22"/>
      <c r="O113" s="22"/>
      <c r="P113" s="100"/>
      <c r="Q113" s="100"/>
      <c r="R113" s="100"/>
      <c r="S113" s="100"/>
      <c r="T113" s="100"/>
      <c r="U113" s="100"/>
      <c r="V113" s="100"/>
      <c r="W113" s="100"/>
      <c r="X113" s="100"/>
      <c r="Y113" s="100"/>
      <c r="Z113" s="100"/>
      <c r="AA113" s="100"/>
      <c r="AB113" s="22"/>
    </row>
    <row r="114" spans="1:28" s="23" customFormat="1" x14ac:dyDescent="0.25">
      <c r="A114" s="22"/>
      <c r="B114" s="22"/>
      <c r="C114" s="22"/>
      <c r="D114" s="22"/>
      <c r="E114" s="22" t="str">
        <f>E107</f>
        <v>средний чек одной услуги</v>
      </c>
      <c r="F114" s="22"/>
      <c r="G114" s="22" t="str">
        <f>IF($E114="","",INDEX(KPI!$G:$G,SUMIFS(KPI!$B:$B,KPI!$E:$E,$E114)))</f>
        <v>руб.</v>
      </c>
      <c r="H114" s="100">
        <f>структура!$V$18</f>
        <v>7</v>
      </c>
      <c r="I114" s="31"/>
      <c r="J114" s="98" t="str">
        <f>структура!$X$18</f>
        <v>июл</v>
      </c>
      <c r="K114" s="99"/>
      <c r="L114" s="31"/>
      <c r="M114" s="204">
        <f>операции!M159</f>
        <v>0</v>
      </c>
      <c r="N114" s="22"/>
      <c r="O114" s="22"/>
      <c r="P114" s="100"/>
      <c r="Q114" s="100"/>
      <c r="R114" s="100"/>
      <c r="S114" s="100"/>
      <c r="T114" s="100"/>
      <c r="U114" s="100"/>
      <c r="V114" s="100"/>
      <c r="W114" s="100"/>
      <c r="X114" s="100"/>
      <c r="Y114" s="100"/>
      <c r="Z114" s="100"/>
      <c r="AA114" s="100"/>
      <c r="AB114" s="22"/>
    </row>
    <row r="115" spans="1:28" s="23" customFormat="1" x14ac:dyDescent="0.25">
      <c r="A115" s="22"/>
      <c r="B115" s="22"/>
      <c r="C115" s="22"/>
      <c r="D115" s="22"/>
      <c r="E115" s="22" t="str">
        <f>E107</f>
        <v>средний чек одной услуги</v>
      </c>
      <c r="F115" s="22"/>
      <c r="G115" s="22" t="str">
        <f>IF($E115="","",INDEX(KPI!$G:$G,SUMIFS(KPI!$B:$B,KPI!$E:$E,$E115)))</f>
        <v>руб.</v>
      </c>
      <c r="H115" s="100">
        <f>структура!$V$19</f>
        <v>8</v>
      </c>
      <c r="I115" s="31"/>
      <c r="J115" s="98" t="str">
        <f>структура!$X$19</f>
        <v>авг</v>
      </c>
      <c r="K115" s="99"/>
      <c r="L115" s="31"/>
      <c r="M115" s="204">
        <f>операции!M160</f>
        <v>0</v>
      </c>
      <c r="N115" s="22"/>
      <c r="O115" s="22"/>
      <c r="P115" s="100"/>
      <c r="Q115" s="100"/>
      <c r="R115" s="100"/>
      <c r="S115" s="100"/>
      <c r="T115" s="100"/>
      <c r="U115" s="100"/>
      <c r="V115" s="100"/>
      <c r="W115" s="100"/>
      <c r="X115" s="100"/>
      <c r="Y115" s="100"/>
      <c r="Z115" s="100"/>
      <c r="AA115" s="100"/>
      <c r="AB115" s="22"/>
    </row>
    <row r="116" spans="1:28" s="23" customFormat="1" x14ac:dyDescent="0.25">
      <c r="A116" s="22"/>
      <c r="B116" s="22"/>
      <c r="C116" s="22"/>
      <c r="D116" s="22"/>
      <c r="E116" s="22" t="str">
        <f>E107</f>
        <v>средний чек одной услуги</v>
      </c>
      <c r="F116" s="22"/>
      <c r="G116" s="22" t="str">
        <f>IF($E116="","",INDEX(KPI!$G:$G,SUMIFS(KPI!$B:$B,KPI!$E:$E,$E116)))</f>
        <v>руб.</v>
      </c>
      <c r="H116" s="100">
        <f>структура!$V$20</f>
        <v>9</v>
      </c>
      <c r="I116" s="31"/>
      <c r="J116" s="98" t="str">
        <f>структура!$X$20</f>
        <v>сен</v>
      </c>
      <c r="K116" s="99"/>
      <c r="L116" s="31"/>
      <c r="M116" s="204">
        <f>операции!M161</f>
        <v>0</v>
      </c>
      <c r="N116" s="22"/>
      <c r="O116" s="22"/>
      <c r="P116" s="100"/>
      <c r="Q116" s="100"/>
      <c r="R116" s="100"/>
      <c r="S116" s="100"/>
      <c r="T116" s="100"/>
      <c r="U116" s="100"/>
      <c r="V116" s="100"/>
      <c r="W116" s="100"/>
      <c r="X116" s="100"/>
      <c r="Y116" s="100"/>
      <c r="Z116" s="100"/>
      <c r="AA116" s="100"/>
      <c r="AB116" s="22"/>
    </row>
    <row r="117" spans="1:28" s="23" customFormat="1" x14ac:dyDescent="0.25">
      <c r="A117" s="22"/>
      <c r="B117" s="22"/>
      <c r="C117" s="22"/>
      <c r="D117" s="22"/>
      <c r="E117" s="22" t="str">
        <f>E107</f>
        <v>средний чек одной услуги</v>
      </c>
      <c r="F117" s="22"/>
      <c r="G117" s="22" t="str">
        <f>IF($E117="","",INDEX(KPI!$G:$G,SUMIFS(KPI!$B:$B,KPI!$E:$E,$E117)))</f>
        <v>руб.</v>
      </c>
      <c r="H117" s="100">
        <f>структура!$V$21</f>
        <v>10</v>
      </c>
      <c r="I117" s="31"/>
      <c r="J117" s="98" t="str">
        <f>структура!$X$21</f>
        <v>окт</v>
      </c>
      <c r="K117" s="99"/>
      <c r="L117" s="31"/>
      <c r="M117" s="204">
        <f>операции!M162</f>
        <v>0</v>
      </c>
      <c r="N117" s="22"/>
      <c r="O117" s="22"/>
      <c r="P117" s="100"/>
      <c r="Q117" s="100"/>
      <c r="R117" s="100"/>
      <c r="S117" s="100"/>
      <c r="T117" s="100"/>
      <c r="U117" s="100"/>
      <c r="V117" s="100"/>
      <c r="W117" s="100"/>
      <c r="X117" s="100"/>
      <c r="Y117" s="100"/>
      <c r="Z117" s="100"/>
      <c r="AA117" s="100"/>
      <c r="AB117" s="22"/>
    </row>
    <row r="118" spans="1:28" s="23" customFormat="1" x14ac:dyDescent="0.25">
      <c r="A118" s="22"/>
      <c r="B118" s="22"/>
      <c r="C118" s="22"/>
      <c r="D118" s="22"/>
      <c r="E118" s="22" t="str">
        <f>E107</f>
        <v>средний чек одной услуги</v>
      </c>
      <c r="F118" s="22"/>
      <c r="G118" s="22" t="str">
        <f>IF($E118="","",INDEX(KPI!$G:$G,SUMIFS(KPI!$B:$B,KPI!$E:$E,$E118)))</f>
        <v>руб.</v>
      </c>
      <c r="H118" s="100">
        <f>структура!$V$22</f>
        <v>11</v>
      </c>
      <c r="I118" s="31"/>
      <c r="J118" s="98" t="str">
        <f>структура!$X$22</f>
        <v>ноя</v>
      </c>
      <c r="K118" s="99"/>
      <c r="L118" s="31"/>
      <c r="M118" s="204">
        <f>операции!M163</f>
        <v>0</v>
      </c>
      <c r="N118" s="22"/>
      <c r="O118" s="22"/>
      <c r="P118" s="100"/>
      <c r="Q118" s="100"/>
      <c r="R118" s="100"/>
      <c r="S118" s="100"/>
      <c r="T118" s="100"/>
      <c r="U118" s="100"/>
      <c r="V118" s="100"/>
      <c r="W118" s="100"/>
      <c r="X118" s="100"/>
      <c r="Y118" s="100"/>
      <c r="Z118" s="100"/>
      <c r="AA118" s="100"/>
      <c r="AB118" s="22"/>
    </row>
    <row r="119" spans="1:28" s="23" customFormat="1" x14ac:dyDescent="0.25">
      <c r="A119" s="22"/>
      <c r="B119" s="22"/>
      <c r="C119" s="22"/>
      <c r="D119" s="22"/>
      <c r="E119" s="22" t="str">
        <f>E107</f>
        <v>средний чек одной услуги</v>
      </c>
      <c r="F119" s="22"/>
      <c r="G119" s="22" t="str">
        <f>IF($E119="","",INDEX(KPI!$G:$G,SUMIFS(KPI!$B:$B,KPI!$E:$E,$E119)))</f>
        <v>руб.</v>
      </c>
      <c r="H119" s="100">
        <f>структура!$V$23</f>
        <v>12</v>
      </c>
      <c r="I119" s="31"/>
      <c r="J119" s="98" t="str">
        <f>структура!$X$23</f>
        <v>дек</v>
      </c>
      <c r="K119" s="99"/>
      <c r="L119" s="31"/>
      <c r="M119" s="204">
        <f>операции!M164</f>
        <v>0</v>
      </c>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s="5" customFormat="1" x14ac:dyDescent="0.25">
      <c r="A122" s="3"/>
      <c r="B122" s="3"/>
      <c r="C122" s="3"/>
      <c r="D122" s="3"/>
      <c r="E122" s="3" t="str">
        <f>KPI!$E$40</f>
        <v>конверсия в покупку одной услуги проката</v>
      </c>
      <c r="F122" s="3"/>
      <c r="G122" s="3" t="str">
        <f>IF($E122="","",INDEX(KPI!$G:$G,SUMIFS(KPI!$B:$B,KPI!$E:$E,$E122)))</f>
        <v>%</v>
      </c>
      <c r="H122" s="3"/>
      <c r="I122" s="28"/>
      <c r="J122" s="44"/>
      <c r="K122" s="28"/>
      <c r="L122" s="3"/>
      <c r="M122" s="55"/>
      <c r="N122" s="3"/>
      <c r="O122" s="3"/>
      <c r="P122" s="104" t="str">
        <f>$P$19</f>
        <v>сценарий-2</v>
      </c>
      <c r="Q122" s="46"/>
      <c r="R122" s="46"/>
      <c r="S122" s="46"/>
      <c r="T122" s="46"/>
      <c r="U122" s="46"/>
      <c r="V122" s="46"/>
      <c r="W122" s="46"/>
      <c r="X122" s="46"/>
      <c r="Y122" s="46"/>
      <c r="Z122" s="46"/>
      <c r="AA122" s="46"/>
      <c r="AB122" s="3"/>
    </row>
    <row r="123" spans="1:28" s="23" customFormat="1" ht="10.199999999999999" x14ac:dyDescent="0.2">
      <c r="A123" s="22"/>
      <c r="B123" s="22"/>
      <c r="C123" s="22"/>
      <c r="D123" s="22"/>
      <c r="E123" s="22" t="str">
        <f>E122</f>
        <v>конверсия в покупку одной услуги проката</v>
      </c>
      <c r="F123" s="22"/>
      <c r="G123" s="22" t="str">
        <f>IF($E123="","",INDEX(KPI!$G:$G,SUMIFS(KPI!$B:$B,KPI!$E:$E,$E123)))</f>
        <v>%</v>
      </c>
      <c r="H123" s="100">
        <f>структура!$V$12</f>
        <v>1</v>
      </c>
      <c r="I123" s="31"/>
      <c r="J123" s="98" t="str">
        <f>структура!$X$12</f>
        <v>янв</v>
      </c>
      <c r="K123" s="99"/>
      <c r="L123" s="22"/>
      <c r="M123" s="58"/>
      <c r="N123" s="22"/>
      <c r="O123" s="22"/>
      <c r="P123" s="102">
        <f>IF(P$1="",0,SUMIFS(сценарии!P:P,сценарии!$E:$E,$E123,сценарии!$J:$J,$J123,сценарии!$M:$M,$P$122))</f>
        <v>0</v>
      </c>
      <c r="Q123" s="102">
        <f>IF(Q$1="",0,SUMIFS(сценарии!Q:Q,сценарии!$E:$E,$E123,сценарии!$J:$J,$J123,сценарии!$M:$M,$P$122))</f>
        <v>0</v>
      </c>
      <c r="R123" s="102">
        <f>IF(R$1="",0,SUMIFS(сценарии!R:R,сценарии!$E:$E,$E123,сценарии!$J:$J,$J123,сценарии!$M:$M,$P$122))</f>
        <v>0</v>
      </c>
      <c r="S123" s="102">
        <f>IF(S$1="",0,SUMIFS(сценарии!S:S,сценарии!$E:$E,$E123,сценарии!$J:$J,$J123,сценарии!$M:$M,$P$122))</f>
        <v>0</v>
      </c>
      <c r="T123" s="102">
        <f>IF(T$1="",0,SUMIFS(сценарии!T:T,сценарии!$E:$E,$E123,сценарии!$J:$J,$J123,сценарии!$M:$M,$P$122))</f>
        <v>0</v>
      </c>
      <c r="U123" s="102">
        <f>IF(U$1="",0,SUMIFS(сценарии!U:U,сценарии!$E:$E,$E123,сценарии!$J:$J,$J123,сценарии!$M:$M,$P$122))</f>
        <v>0</v>
      </c>
      <c r="V123" s="102">
        <f>IF(V$1="",0,SUMIFS(сценарии!V:V,сценарии!$E:$E,$E123,сценарии!$J:$J,$J123,сценарии!$M:$M,$P$122))</f>
        <v>0</v>
      </c>
      <c r="W123" s="102">
        <f>IF(W$1="",0,SUMIFS(сценарии!W:W,сценарии!$E:$E,$E123,сценарии!$J:$J,$J123,сценарии!$M:$M,$P$122))</f>
        <v>0</v>
      </c>
      <c r="X123" s="102">
        <f>IF(X$1="",0,SUMIFS(сценарии!X:X,сценарии!$E:$E,$E123,сценарии!$J:$J,$J123,сценарии!$M:$M,$P$122))</f>
        <v>0</v>
      </c>
      <c r="Y123" s="102">
        <f>IF(Y$1="",0,SUMIFS(сценарии!Y:Y,сценарии!$E:$E,$E123,сценарии!$J:$J,$J123,сценарии!$M:$M,$P$122))</f>
        <v>0</v>
      </c>
      <c r="Z123" s="102">
        <f>IF(Z$1="",0,SUMIFS(сценарии!Z:Z,сценарии!$E:$E,$E123,сценарии!$J:$J,$J123,сценарии!$M:$M,$P$122))</f>
        <v>0</v>
      </c>
      <c r="AA123" s="102">
        <f>IF(AA$1="",0,SUMIFS(сценарии!AA:AA,сценарии!$E:$E,$E123,сценарии!$J:$J,$J123,сценарии!$M:$M,$P$122))</f>
        <v>0</v>
      </c>
      <c r="AB123" s="22"/>
    </row>
    <row r="124" spans="1:28" s="23" customFormat="1" ht="10.199999999999999" x14ac:dyDescent="0.2">
      <c r="A124" s="22"/>
      <c r="B124" s="22"/>
      <c r="C124" s="22"/>
      <c r="D124" s="22"/>
      <c r="E124" s="22" t="str">
        <f>E122</f>
        <v>конверсия в покупку одной услуги проката</v>
      </c>
      <c r="F124" s="22"/>
      <c r="G124" s="22" t="str">
        <f>IF($E124="","",INDEX(KPI!$G:$G,SUMIFS(KPI!$B:$B,KPI!$E:$E,$E124)))</f>
        <v>%</v>
      </c>
      <c r="H124" s="100">
        <f>структура!$V$13</f>
        <v>2</v>
      </c>
      <c r="I124" s="31"/>
      <c r="J124" s="98" t="str">
        <f>структура!$X$13</f>
        <v>фев</v>
      </c>
      <c r="K124" s="99"/>
      <c r="L124" s="22"/>
      <c r="M124" s="58"/>
      <c r="N124" s="22"/>
      <c r="O124" s="22"/>
      <c r="P124" s="102">
        <f>IF(P$1="",0,SUMIFS(сценарии!P:P,сценарии!$E:$E,$E124,сценарии!$J:$J,$J124,сценарии!$M:$M,$P$122))</f>
        <v>0</v>
      </c>
      <c r="Q124" s="102">
        <f>IF(Q$1="",0,SUMIFS(сценарии!Q:Q,сценарии!$E:$E,$E124,сценарии!$J:$J,$J124,сценарии!$M:$M,$P$122))</f>
        <v>0</v>
      </c>
      <c r="R124" s="102">
        <f>IF(R$1="",0,SUMIFS(сценарии!R:R,сценарии!$E:$E,$E124,сценарии!$J:$J,$J124,сценарии!$M:$M,$P$122))</f>
        <v>0</v>
      </c>
      <c r="S124" s="102">
        <f>IF(S$1="",0,SUMIFS(сценарии!S:S,сценарии!$E:$E,$E124,сценарии!$J:$J,$J124,сценарии!$M:$M,$P$122))</f>
        <v>0</v>
      </c>
      <c r="T124" s="102">
        <f>IF(T$1="",0,SUMIFS(сценарии!T:T,сценарии!$E:$E,$E124,сценарии!$J:$J,$J124,сценарии!$M:$M,$P$122))</f>
        <v>0</v>
      </c>
      <c r="U124" s="102">
        <f>IF(U$1="",0,SUMIFS(сценарии!U:U,сценарии!$E:$E,$E124,сценарии!$J:$J,$J124,сценарии!$M:$M,$P$122))</f>
        <v>0</v>
      </c>
      <c r="V124" s="102">
        <f>IF(V$1="",0,SUMIFS(сценарии!V:V,сценарии!$E:$E,$E124,сценарии!$J:$J,$J124,сценарии!$M:$M,$P$122))</f>
        <v>0</v>
      </c>
      <c r="W124" s="102">
        <f>IF(W$1="",0,SUMIFS(сценарии!W:W,сценарии!$E:$E,$E124,сценарии!$J:$J,$J124,сценарии!$M:$M,$P$122))</f>
        <v>0</v>
      </c>
      <c r="X124" s="102">
        <f>IF(X$1="",0,SUMIFS(сценарии!X:X,сценарии!$E:$E,$E124,сценарии!$J:$J,$J124,сценарии!$M:$M,$P$122))</f>
        <v>0</v>
      </c>
      <c r="Y124" s="102">
        <f>IF(Y$1="",0,SUMIFS(сценарии!Y:Y,сценарии!$E:$E,$E124,сценарии!$J:$J,$J124,сценарии!$M:$M,$P$122))</f>
        <v>0</v>
      </c>
      <c r="Z124" s="102">
        <f>IF(Z$1="",0,SUMIFS(сценарии!Z:Z,сценарии!$E:$E,$E124,сценарии!$J:$J,$J124,сценарии!$M:$M,$P$122))</f>
        <v>0</v>
      </c>
      <c r="AA124" s="102">
        <f>IF(AA$1="",0,SUMIFS(сценарии!AA:AA,сценарии!$E:$E,$E124,сценарии!$J:$J,$J124,сценарии!$M:$M,$P$122))</f>
        <v>0</v>
      </c>
      <c r="AB124" s="22"/>
    </row>
    <row r="125" spans="1:28" s="23" customFormat="1" ht="10.199999999999999" x14ac:dyDescent="0.2">
      <c r="A125" s="22"/>
      <c r="B125" s="22"/>
      <c r="C125" s="22"/>
      <c r="D125" s="22"/>
      <c r="E125" s="22" t="str">
        <f>E122</f>
        <v>конверсия в покупку одной услуги проката</v>
      </c>
      <c r="F125" s="22"/>
      <c r="G125" s="22" t="str">
        <f>IF($E125="","",INDEX(KPI!$G:$G,SUMIFS(KPI!$B:$B,KPI!$E:$E,$E125)))</f>
        <v>%</v>
      </c>
      <c r="H125" s="100">
        <f>структура!$V$14</f>
        <v>3</v>
      </c>
      <c r="I125" s="31"/>
      <c r="J125" s="98" t="str">
        <f>структура!$X$14</f>
        <v>мар</v>
      </c>
      <c r="K125" s="99"/>
      <c r="L125" s="22"/>
      <c r="M125" s="58"/>
      <c r="N125" s="22"/>
      <c r="O125" s="22"/>
      <c r="P125" s="102">
        <f>IF(P$1="",0,SUMIFS(сценарии!P:P,сценарии!$E:$E,$E125,сценарии!$J:$J,$J125,сценарии!$M:$M,$P$122))</f>
        <v>0</v>
      </c>
      <c r="Q125" s="102">
        <f>IF(Q$1="",0,SUMIFS(сценарии!Q:Q,сценарии!$E:$E,$E125,сценарии!$J:$J,$J125,сценарии!$M:$M,$P$122))</f>
        <v>0</v>
      </c>
      <c r="R125" s="102">
        <f>IF(R$1="",0,SUMIFS(сценарии!R:R,сценарии!$E:$E,$E125,сценарии!$J:$J,$J125,сценарии!$M:$M,$P$122))</f>
        <v>0</v>
      </c>
      <c r="S125" s="102">
        <f>IF(S$1="",0,SUMIFS(сценарии!S:S,сценарии!$E:$E,$E125,сценарии!$J:$J,$J125,сценарии!$M:$M,$P$122))</f>
        <v>0</v>
      </c>
      <c r="T125" s="102">
        <f>IF(T$1="",0,SUMIFS(сценарии!T:T,сценарии!$E:$E,$E125,сценарии!$J:$J,$J125,сценарии!$M:$M,$P$122))</f>
        <v>0</v>
      </c>
      <c r="U125" s="102">
        <f>IF(U$1="",0,SUMIFS(сценарии!U:U,сценарии!$E:$E,$E125,сценарии!$J:$J,$J125,сценарии!$M:$M,$P$122))</f>
        <v>0</v>
      </c>
      <c r="V125" s="102">
        <f>IF(V$1="",0,SUMIFS(сценарии!V:V,сценарии!$E:$E,$E125,сценарии!$J:$J,$J125,сценарии!$M:$M,$P$122))</f>
        <v>0</v>
      </c>
      <c r="W125" s="102">
        <f>IF(W$1="",0,SUMIFS(сценарии!W:W,сценарии!$E:$E,$E125,сценарии!$J:$J,$J125,сценарии!$M:$M,$P$122))</f>
        <v>0</v>
      </c>
      <c r="X125" s="102">
        <f>IF(X$1="",0,SUMIFS(сценарии!X:X,сценарии!$E:$E,$E125,сценарии!$J:$J,$J125,сценарии!$M:$M,$P$122))</f>
        <v>0</v>
      </c>
      <c r="Y125" s="102">
        <f>IF(Y$1="",0,SUMIFS(сценарии!Y:Y,сценарии!$E:$E,$E125,сценарии!$J:$J,$J125,сценарии!$M:$M,$P$122))</f>
        <v>0</v>
      </c>
      <c r="Z125" s="102">
        <f>IF(Z$1="",0,SUMIFS(сценарии!Z:Z,сценарии!$E:$E,$E125,сценарии!$J:$J,$J125,сценарии!$M:$M,$P$122))</f>
        <v>0</v>
      </c>
      <c r="AA125" s="102">
        <f>IF(AA$1="",0,SUMIFS(сценарии!AA:AA,сценарии!$E:$E,$E125,сценарии!$J:$J,$J125,сценарии!$M:$M,$P$122))</f>
        <v>0</v>
      </c>
      <c r="AB125" s="22"/>
    </row>
    <row r="126" spans="1:28" s="23" customFormat="1" ht="10.199999999999999" x14ac:dyDescent="0.2">
      <c r="A126" s="22"/>
      <c r="B126" s="22"/>
      <c r="C126" s="22"/>
      <c r="D126" s="22"/>
      <c r="E126" s="22" t="str">
        <f>E122</f>
        <v>конверсия в покупку одной услуги проката</v>
      </c>
      <c r="F126" s="22"/>
      <c r="G126" s="22" t="str">
        <f>IF($E126="","",INDEX(KPI!$G:$G,SUMIFS(KPI!$B:$B,KPI!$E:$E,$E126)))</f>
        <v>%</v>
      </c>
      <c r="H126" s="100">
        <f>структура!$V$15</f>
        <v>4</v>
      </c>
      <c r="I126" s="31"/>
      <c r="J126" s="98" t="str">
        <f>структура!$X$15</f>
        <v>апр</v>
      </c>
      <c r="K126" s="99"/>
      <c r="L126" s="22"/>
      <c r="M126" s="58"/>
      <c r="N126" s="22"/>
      <c r="O126" s="22"/>
      <c r="P126" s="102">
        <f>IF(P$1="",0,SUMIFS(сценарии!P:P,сценарии!$E:$E,$E126,сценарии!$J:$J,$J126,сценарии!$M:$M,$P$122))</f>
        <v>0</v>
      </c>
      <c r="Q126" s="102">
        <f>IF(Q$1="",0,SUMIFS(сценарии!Q:Q,сценарии!$E:$E,$E126,сценарии!$J:$J,$J126,сценарии!$M:$M,$P$122))</f>
        <v>0</v>
      </c>
      <c r="R126" s="102">
        <f>IF(R$1="",0,SUMIFS(сценарии!R:R,сценарии!$E:$E,$E126,сценарии!$J:$J,$J126,сценарии!$M:$M,$P$122))</f>
        <v>0</v>
      </c>
      <c r="S126" s="102">
        <f>IF(S$1="",0,SUMIFS(сценарии!S:S,сценарии!$E:$E,$E126,сценарии!$J:$J,$J126,сценарии!$M:$M,$P$122))</f>
        <v>0</v>
      </c>
      <c r="T126" s="102">
        <f>IF(T$1="",0,SUMIFS(сценарии!T:T,сценарии!$E:$E,$E126,сценарии!$J:$J,$J126,сценарии!$M:$M,$P$122))</f>
        <v>0</v>
      </c>
      <c r="U126" s="102">
        <f>IF(U$1="",0,SUMIFS(сценарии!U:U,сценарии!$E:$E,$E126,сценарии!$J:$J,$J126,сценарии!$M:$M,$P$122))</f>
        <v>0</v>
      </c>
      <c r="V126" s="102">
        <f>IF(V$1="",0,SUMIFS(сценарии!V:V,сценарии!$E:$E,$E126,сценарии!$J:$J,$J126,сценарии!$M:$M,$P$122))</f>
        <v>0</v>
      </c>
      <c r="W126" s="102">
        <f>IF(W$1="",0,SUMIFS(сценарии!W:W,сценарии!$E:$E,$E126,сценарии!$J:$J,$J126,сценарии!$M:$M,$P$122))</f>
        <v>0</v>
      </c>
      <c r="X126" s="102">
        <f>IF(X$1="",0,SUMIFS(сценарии!X:X,сценарии!$E:$E,$E126,сценарии!$J:$J,$J126,сценарии!$M:$M,$P$122))</f>
        <v>0</v>
      </c>
      <c r="Y126" s="102">
        <f>IF(Y$1="",0,SUMIFS(сценарии!Y:Y,сценарии!$E:$E,$E126,сценарии!$J:$J,$J126,сценарии!$M:$M,$P$122))</f>
        <v>0</v>
      </c>
      <c r="Z126" s="102">
        <f>IF(Z$1="",0,SUMIFS(сценарии!Z:Z,сценарии!$E:$E,$E126,сценарии!$J:$J,$J126,сценарии!$M:$M,$P$122))</f>
        <v>0</v>
      </c>
      <c r="AA126" s="102">
        <f>IF(AA$1="",0,SUMIFS(сценарии!AA:AA,сценарии!$E:$E,$E126,сценарии!$J:$J,$J126,сценарии!$M:$M,$P$122))</f>
        <v>0</v>
      </c>
      <c r="AB126" s="22"/>
    </row>
    <row r="127" spans="1:28" s="23" customFormat="1" ht="10.199999999999999" x14ac:dyDescent="0.2">
      <c r="A127" s="22"/>
      <c r="B127" s="22"/>
      <c r="C127" s="22"/>
      <c r="D127" s="22"/>
      <c r="E127" s="22" t="str">
        <f>E122</f>
        <v>конверсия в покупку одной услуги проката</v>
      </c>
      <c r="F127" s="22"/>
      <c r="G127" s="22" t="str">
        <f>IF($E127="","",INDEX(KPI!$G:$G,SUMIFS(KPI!$B:$B,KPI!$E:$E,$E127)))</f>
        <v>%</v>
      </c>
      <c r="H127" s="100">
        <f>структура!$V$16</f>
        <v>5</v>
      </c>
      <c r="I127" s="31"/>
      <c r="J127" s="98" t="str">
        <f>структура!$X$16</f>
        <v>май</v>
      </c>
      <c r="K127" s="99"/>
      <c r="L127" s="22"/>
      <c r="M127" s="58"/>
      <c r="N127" s="22"/>
      <c r="O127" s="22"/>
      <c r="P127" s="102">
        <f>IF(P$1="",0,SUMIFS(сценарии!P:P,сценарии!$E:$E,$E127,сценарии!$J:$J,$J127,сценарии!$M:$M,$P$122))</f>
        <v>0</v>
      </c>
      <c r="Q127" s="102">
        <f>IF(Q$1="",0,SUMIFS(сценарии!Q:Q,сценарии!$E:$E,$E127,сценарии!$J:$J,$J127,сценарии!$M:$M,$P$122))</f>
        <v>0</v>
      </c>
      <c r="R127" s="102">
        <f>IF(R$1="",0,SUMIFS(сценарии!R:R,сценарии!$E:$E,$E127,сценарии!$J:$J,$J127,сценарии!$M:$M,$P$122))</f>
        <v>0</v>
      </c>
      <c r="S127" s="102">
        <f>IF(S$1="",0,SUMIFS(сценарии!S:S,сценарии!$E:$E,$E127,сценарии!$J:$J,$J127,сценарии!$M:$M,$P$122))</f>
        <v>0</v>
      </c>
      <c r="T127" s="102">
        <f>IF(T$1="",0,SUMIFS(сценарии!T:T,сценарии!$E:$E,$E127,сценарии!$J:$J,$J127,сценарии!$M:$M,$P$122))</f>
        <v>0</v>
      </c>
      <c r="U127" s="102">
        <f>IF(U$1="",0,SUMIFS(сценарии!U:U,сценарии!$E:$E,$E127,сценарии!$J:$J,$J127,сценарии!$M:$M,$P$122))</f>
        <v>0</v>
      </c>
      <c r="V127" s="102">
        <f>IF(V$1="",0,SUMIFS(сценарии!V:V,сценарии!$E:$E,$E127,сценарии!$J:$J,$J127,сценарии!$M:$M,$P$122))</f>
        <v>0</v>
      </c>
      <c r="W127" s="102">
        <f>IF(W$1="",0,SUMIFS(сценарии!W:W,сценарии!$E:$E,$E127,сценарии!$J:$J,$J127,сценарии!$M:$M,$P$122))</f>
        <v>0</v>
      </c>
      <c r="X127" s="102">
        <f>IF(X$1="",0,SUMIFS(сценарии!X:X,сценарии!$E:$E,$E127,сценарии!$J:$J,$J127,сценарии!$M:$M,$P$122))</f>
        <v>0</v>
      </c>
      <c r="Y127" s="102">
        <f>IF(Y$1="",0,SUMIFS(сценарии!Y:Y,сценарии!$E:$E,$E127,сценарии!$J:$J,$J127,сценарии!$M:$M,$P$122))</f>
        <v>0</v>
      </c>
      <c r="Z127" s="102">
        <f>IF(Z$1="",0,SUMIFS(сценарии!Z:Z,сценарии!$E:$E,$E127,сценарии!$J:$J,$J127,сценарии!$M:$M,$P$122))</f>
        <v>0</v>
      </c>
      <c r="AA127" s="102">
        <f>IF(AA$1="",0,SUMIFS(сценарии!AA:AA,сценарии!$E:$E,$E127,сценарии!$J:$J,$J127,сценарии!$M:$M,$P$122))</f>
        <v>0</v>
      </c>
      <c r="AB127" s="22"/>
    </row>
    <row r="128" spans="1:28" s="23" customFormat="1" ht="10.199999999999999" x14ac:dyDescent="0.2">
      <c r="A128" s="22"/>
      <c r="B128" s="22"/>
      <c r="C128" s="22"/>
      <c r="D128" s="22"/>
      <c r="E128" s="22" t="str">
        <f>E122</f>
        <v>конверсия в покупку одной услуги проката</v>
      </c>
      <c r="F128" s="22"/>
      <c r="G128" s="22" t="str">
        <f>IF($E128="","",INDEX(KPI!$G:$G,SUMIFS(KPI!$B:$B,KPI!$E:$E,$E128)))</f>
        <v>%</v>
      </c>
      <c r="H128" s="100">
        <f>структура!$V$17</f>
        <v>6</v>
      </c>
      <c r="I128" s="31"/>
      <c r="J128" s="98" t="str">
        <f>структура!$X$17</f>
        <v>июн</v>
      </c>
      <c r="K128" s="99"/>
      <c r="L128" s="22"/>
      <c r="M128" s="58"/>
      <c r="N128" s="22"/>
      <c r="O128" s="22"/>
      <c r="P128" s="102">
        <f>IF(P$1="",0,SUMIFS(сценарии!P:P,сценарии!$E:$E,$E128,сценарии!$J:$J,$J128,сценарии!$M:$M,$P$122))</f>
        <v>0</v>
      </c>
      <c r="Q128" s="102">
        <f>IF(Q$1="",0,SUMIFS(сценарии!Q:Q,сценарии!$E:$E,$E128,сценарии!$J:$J,$J128,сценарии!$M:$M,$P$122))</f>
        <v>0</v>
      </c>
      <c r="R128" s="102">
        <f>IF(R$1="",0,SUMIFS(сценарии!R:R,сценарии!$E:$E,$E128,сценарии!$J:$J,$J128,сценарии!$M:$M,$P$122))</f>
        <v>0</v>
      </c>
      <c r="S128" s="102">
        <f>IF(S$1="",0,SUMIFS(сценарии!S:S,сценарии!$E:$E,$E128,сценарии!$J:$J,$J128,сценарии!$M:$M,$P$122))</f>
        <v>0</v>
      </c>
      <c r="T128" s="102">
        <f>IF(T$1="",0,SUMIFS(сценарии!T:T,сценарии!$E:$E,$E128,сценарии!$J:$J,$J128,сценарии!$M:$M,$P$122))</f>
        <v>0</v>
      </c>
      <c r="U128" s="102">
        <f>IF(U$1="",0,SUMIFS(сценарии!U:U,сценарии!$E:$E,$E128,сценарии!$J:$J,$J128,сценарии!$M:$M,$P$122))</f>
        <v>0</v>
      </c>
      <c r="V128" s="102">
        <f>IF(V$1="",0,SUMIFS(сценарии!V:V,сценарии!$E:$E,$E128,сценарии!$J:$J,$J128,сценарии!$M:$M,$P$122))</f>
        <v>0</v>
      </c>
      <c r="W128" s="102">
        <f>IF(W$1="",0,SUMIFS(сценарии!W:W,сценарии!$E:$E,$E128,сценарии!$J:$J,$J128,сценарии!$M:$M,$P$122))</f>
        <v>0</v>
      </c>
      <c r="X128" s="102">
        <f>IF(X$1="",0,SUMIFS(сценарии!X:X,сценарии!$E:$E,$E128,сценарии!$J:$J,$J128,сценарии!$M:$M,$P$122))</f>
        <v>0</v>
      </c>
      <c r="Y128" s="102">
        <f>IF(Y$1="",0,SUMIFS(сценарии!Y:Y,сценарии!$E:$E,$E128,сценарии!$J:$J,$J128,сценарии!$M:$M,$P$122))</f>
        <v>0</v>
      </c>
      <c r="Z128" s="102">
        <f>IF(Z$1="",0,SUMIFS(сценарии!Z:Z,сценарии!$E:$E,$E128,сценарии!$J:$J,$J128,сценарии!$M:$M,$P$122))</f>
        <v>0</v>
      </c>
      <c r="AA128" s="102">
        <f>IF(AA$1="",0,SUMIFS(сценарии!AA:AA,сценарии!$E:$E,$E128,сценарии!$J:$J,$J128,сценарии!$M:$M,$P$122))</f>
        <v>0</v>
      </c>
      <c r="AB128" s="22"/>
    </row>
    <row r="129" spans="1:28" s="23" customFormat="1" ht="10.199999999999999" x14ac:dyDescent="0.2">
      <c r="A129" s="22"/>
      <c r="B129" s="22"/>
      <c r="C129" s="22"/>
      <c r="D129" s="22"/>
      <c r="E129" s="22" t="str">
        <f>E122</f>
        <v>конверсия в покупку одной услуги проката</v>
      </c>
      <c r="F129" s="22"/>
      <c r="G129" s="22" t="str">
        <f>IF($E129="","",INDEX(KPI!$G:$G,SUMIFS(KPI!$B:$B,KPI!$E:$E,$E129)))</f>
        <v>%</v>
      </c>
      <c r="H129" s="100">
        <f>структура!$V$18</f>
        <v>7</v>
      </c>
      <c r="I129" s="31"/>
      <c r="J129" s="98" t="str">
        <f>структура!$X$18</f>
        <v>июл</v>
      </c>
      <c r="K129" s="99"/>
      <c r="L129" s="22"/>
      <c r="M129" s="58"/>
      <c r="N129" s="22"/>
      <c r="O129" s="22"/>
      <c r="P129" s="102">
        <f>IF(P$1="",0,SUMIFS(сценарии!P:P,сценарии!$E:$E,$E129,сценарии!$J:$J,$J129,сценарии!$M:$M,$P$122))</f>
        <v>0</v>
      </c>
      <c r="Q129" s="102">
        <f>IF(Q$1="",0,SUMIFS(сценарии!Q:Q,сценарии!$E:$E,$E129,сценарии!$J:$J,$J129,сценарии!$M:$M,$P$122))</f>
        <v>0</v>
      </c>
      <c r="R129" s="102">
        <f>IF(R$1="",0,SUMIFS(сценарии!R:R,сценарии!$E:$E,$E129,сценарии!$J:$J,$J129,сценарии!$M:$M,$P$122))</f>
        <v>0</v>
      </c>
      <c r="S129" s="102">
        <f>IF(S$1="",0,SUMIFS(сценарии!S:S,сценарии!$E:$E,$E129,сценарии!$J:$J,$J129,сценарии!$M:$M,$P$122))</f>
        <v>0</v>
      </c>
      <c r="T129" s="102">
        <f>IF(T$1="",0,SUMIFS(сценарии!T:T,сценарии!$E:$E,$E129,сценарии!$J:$J,$J129,сценарии!$M:$M,$P$122))</f>
        <v>0</v>
      </c>
      <c r="U129" s="102">
        <f>IF(U$1="",0,SUMIFS(сценарии!U:U,сценарии!$E:$E,$E129,сценарии!$J:$J,$J129,сценарии!$M:$M,$P$122))</f>
        <v>0</v>
      </c>
      <c r="V129" s="102">
        <f>IF(V$1="",0,SUMIFS(сценарии!V:V,сценарии!$E:$E,$E129,сценарии!$J:$J,$J129,сценарии!$M:$M,$P$122))</f>
        <v>0</v>
      </c>
      <c r="W129" s="102">
        <f>IF(W$1="",0,SUMIFS(сценарии!W:W,сценарии!$E:$E,$E129,сценарии!$J:$J,$J129,сценарии!$M:$M,$P$122))</f>
        <v>0</v>
      </c>
      <c r="X129" s="102">
        <f>IF(X$1="",0,SUMIFS(сценарии!X:X,сценарии!$E:$E,$E129,сценарии!$J:$J,$J129,сценарии!$M:$M,$P$122))</f>
        <v>0</v>
      </c>
      <c r="Y129" s="102">
        <f>IF(Y$1="",0,SUMIFS(сценарии!Y:Y,сценарии!$E:$E,$E129,сценарии!$J:$J,$J129,сценарии!$M:$M,$P$122))</f>
        <v>0</v>
      </c>
      <c r="Z129" s="102">
        <f>IF(Z$1="",0,SUMIFS(сценарии!Z:Z,сценарии!$E:$E,$E129,сценарии!$J:$J,$J129,сценарии!$M:$M,$P$122))</f>
        <v>0</v>
      </c>
      <c r="AA129" s="102">
        <f>IF(AA$1="",0,SUMIFS(сценарии!AA:AA,сценарии!$E:$E,$E129,сценарии!$J:$J,$J129,сценарии!$M:$M,$P$122))</f>
        <v>0</v>
      </c>
      <c r="AB129" s="22"/>
    </row>
    <row r="130" spans="1:28" s="23" customFormat="1" ht="10.199999999999999" x14ac:dyDescent="0.2">
      <c r="A130" s="22"/>
      <c r="B130" s="22"/>
      <c r="C130" s="22"/>
      <c r="D130" s="22"/>
      <c r="E130" s="22" t="str">
        <f>E122</f>
        <v>конверсия в покупку одной услуги проката</v>
      </c>
      <c r="F130" s="22"/>
      <c r="G130" s="22" t="str">
        <f>IF($E130="","",INDEX(KPI!$G:$G,SUMIFS(KPI!$B:$B,KPI!$E:$E,$E130)))</f>
        <v>%</v>
      </c>
      <c r="H130" s="100">
        <f>структура!$V$19</f>
        <v>8</v>
      </c>
      <c r="I130" s="31"/>
      <c r="J130" s="98" t="str">
        <f>структура!$X$19</f>
        <v>авг</v>
      </c>
      <c r="K130" s="99"/>
      <c r="L130" s="22"/>
      <c r="M130" s="58"/>
      <c r="N130" s="22"/>
      <c r="O130" s="22"/>
      <c r="P130" s="102">
        <f>IF(P$1="",0,SUMIFS(сценарии!P:P,сценарии!$E:$E,$E130,сценарии!$J:$J,$J130,сценарии!$M:$M,$P$122))</f>
        <v>0</v>
      </c>
      <c r="Q130" s="102">
        <f>IF(Q$1="",0,SUMIFS(сценарии!Q:Q,сценарии!$E:$E,$E130,сценарии!$J:$J,$J130,сценарии!$M:$M,$P$122))</f>
        <v>0</v>
      </c>
      <c r="R130" s="102">
        <f>IF(R$1="",0,SUMIFS(сценарии!R:R,сценарии!$E:$E,$E130,сценарии!$J:$J,$J130,сценарии!$M:$M,$P$122))</f>
        <v>0</v>
      </c>
      <c r="S130" s="102">
        <f>IF(S$1="",0,SUMIFS(сценарии!S:S,сценарии!$E:$E,$E130,сценарии!$J:$J,$J130,сценарии!$M:$M,$P$122))</f>
        <v>0</v>
      </c>
      <c r="T130" s="102">
        <f>IF(T$1="",0,SUMIFS(сценарии!T:T,сценарии!$E:$E,$E130,сценарии!$J:$J,$J130,сценарии!$M:$M,$P$122))</f>
        <v>0</v>
      </c>
      <c r="U130" s="102">
        <f>IF(U$1="",0,SUMIFS(сценарии!U:U,сценарии!$E:$E,$E130,сценарии!$J:$J,$J130,сценарии!$M:$M,$P$122))</f>
        <v>0</v>
      </c>
      <c r="V130" s="102">
        <f>IF(V$1="",0,SUMIFS(сценарии!V:V,сценарии!$E:$E,$E130,сценарии!$J:$J,$J130,сценарии!$M:$M,$P$122))</f>
        <v>0</v>
      </c>
      <c r="W130" s="102">
        <f>IF(W$1="",0,SUMIFS(сценарии!W:W,сценарии!$E:$E,$E130,сценарии!$J:$J,$J130,сценарии!$M:$M,$P$122))</f>
        <v>0</v>
      </c>
      <c r="X130" s="102">
        <f>IF(X$1="",0,SUMIFS(сценарии!X:X,сценарии!$E:$E,$E130,сценарии!$J:$J,$J130,сценарии!$M:$M,$P$122))</f>
        <v>0</v>
      </c>
      <c r="Y130" s="102">
        <f>IF(Y$1="",0,SUMIFS(сценарии!Y:Y,сценарии!$E:$E,$E130,сценарии!$J:$J,$J130,сценарии!$M:$M,$P$122))</f>
        <v>0</v>
      </c>
      <c r="Z130" s="102">
        <f>IF(Z$1="",0,SUMIFS(сценарии!Z:Z,сценарии!$E:$E,$E130,сценарии!$J:$J,$J130,сценарии!$M:$M,$P$122))</f>
        <v>0</v>
      </c>
      <c r="AA130" s="102">
        <f>IF(AA$1="",0,SUMIFS(сценарии!AA:AA,сценарии!$E:$E,$E130,сценарии!$J:$J,$J130,сценарии!$M:$M,$P$122))</f>
        <v>0</v>
      </c>
      <c r="AB130" s="22"/>
    </row>
    <row r="131" spans="1:28" s="23" customFormat="1" ht="10.199999999999999" x14ac:dyDescent="0.2">
      <c r="A131" s="22"/>
      <c r="B131" s="22"/>
      <c r="C131" s="22"/>
      <c r="D131" s="22"/>
      <c r="E131" s="22" t="str">
        <f>E122</f>
        <v>конверсия в покупку одной услуги проката</v>
      </c>
      <c r="F131" s="22"/>
      <c r="G131" s="22" t="str">
        <f>IF($E131="","",INDEX(KPI!$G:$G,SUMIFS(KPI!$B:$B,KPI!$E:$E,$E131)))</f>
        <v>%</v>
      </c>
      <c r="H131" s="100">
        <f>структура!$V$20</f>
        <v>9</v>
      </c>
      <c r="I131" s="31"/>
      <c r="J131" s="98" t="str">
        <f>структура!$X$20</f>
        <v>сен</v>
      </c>
      <c r="K131" s="99"/>
      <c r="L131" s="22"/>
      <c r="M131" s="58"/>
      <c r="N131" s="22"/>
      <c r="O131" s="22"/>
      <c r="P131" s="102">
        <f>IF(P$1="",0,SUMIFS(сценарии!P:P,сценарии!$E:$E,$E131,сценарии!$J:$J,$J131,сценарии!$M:$M,$P$122))</f>
        <v>0</v>
      </c>
      <c r="Q131" s="102">
        <f>IF(Q$1="",0,SUMIFS(сценарии!Q:Q,сценарии!$E:$E,$E131,сценарии!$J:$J,$J131,сценарии!$M:$M,$P$122))</f>
        <v>0</v>
      </c>
      <c r="R131" s="102">
        <f>IF(R$1="",0,SUMIFS(сценарии!R:R,сценарии!$E:$E,$E131,сценарии!$J:$J,$J131,сценарии!$M:$M,$P$122))</f>
        <v>0</v>
      </c>
      <c r="S131" s="102">
        <f>IF(S$1="",0,SUMIFS(сценарии!S:S,сценарии!$E:$E,$E131,сценарии!$J:$J,$J131,сценарии!$M:$M,$P$122))</f>
        <v>0</v>
      </c>
      <c r="T131" s="102">
        <f>IF(T$1="",0,SUMIFS(сценарии!T:T,сценарии!$E:$E,$E131,сценарии!$J:$J,$J131,сценарии!$M:$M,$P$122))</f>
        <v>0</v>
      </c>
      <c r="U131" s="102">
        <f>IF(U$1="",0,SUMIFS(сценарии!U:U,сценарии!$E:$E,$E131,сценарии!$J:$J,$J131,сценарии!$M:$M,$P$122))</f>
        <v>0</v>
      </c>
      <c r="V131" s="102">
        <f>IF(V$1="",0,SUMIFS(сценарии!V:V,сценарии!$E:$E,$E131,сценарии!$J:$J,$J131,сценарии!$M:$M,$P$122))</f>
        <v>0</v>
      </c>
      <c r="W131" s="102">
        <f>IF(W$1="",0,SUMIFS(сценарии!W:W,сценарии!$E:$E,$E131,сценарии!$J:$J,$J131,сценарии!$M:$M,$P$122))</f>
        <v>0</v>
      </c>
      <c r="X131" s="102">
        <f>IF(X$1="",0,SUMIFS(сценарии!X:X,сценарии!$E:$E,$E131,сценарии!$J:$J,$J131,сценарии!$M:$M,$P$122))</f>
        <v>0</v>
      </c>
      <c r="Y131" s="102">
        <f>IF(Y$1="",0,SUMIFS(сценарии!Y:Y,сценарии!$E:$E,$E131,сценарии!$J:$J,$J131,сценарии!$M:$M,$P$122))</f>
        <v>0</v>
      </c>
      <c r="Z131" s="102">
        <f>IF(Z$1="",0,SUMIFS(сценарии!Z:Z,сценарии!$E:$E,$E131,сценарии!$J:$J,$J131,сценарии!$M:$M,$P$122))</f>
        <v>0</v>
      </c>
      <c r="AA131" s="102">
        <f>IF(AA$1="",0,SUMIFS(сценарии!AA:AA,сценарии!$E:$E,$E131,сценарии!$J:$J,$J131,сценарии!$M:$M,$P$122))</f>
        <v>0</v>
      </c>
      <c r="AB131" s="22"/>
    </row>
    <row r="132" spans="1:28" s="23" customFormat="1" ht="10.199999999999999" x14ac:dyDescent="0.2">
      <c r="A132" s="22"/>
      <c r="B132" s="22"/>
      <c r="C132" s="22"/>
      <c r="D132" s="22"/>
      <c r="E132" s="22" t="str">
        <f>E122</f>
        <v>конверсия в покупку одной услуги проката</v>
      </c>
      <c r="F132" s="22"/>
      <c r="G132" s="22" t="str">
        <f>IF($E132="","",INDEX(KPI!$G:$G,SUMIFS(KPI!$B:$B,KPI!$E:$E,$E132)))</f>
        <v>%</v>
      </c>
      <c r="H132" s="100">
        <f>структура!$V$21</f>
        <v>10</v>
      </c>
      <c r="I132" s="31"/>
      <c r="J132" s="98" t="str">
        <f>структура!$X$21</f>
        <v>окт</v>
      </c>
      <c r="K132" s="99"/>
      <c r="L132" s="22"/>
      <c r="M132" s="58"/>
      <c r="N132" s="22"/>
      <c r="O132" s="22"/>
      <c r="P132" s="102">
        <f>IF(P$1="",0,SUMIFS(сценарии!P:P,сценарии!$E:$E,$E132,сценарии!$J:$J,$J132,сценарии!$M:$M,$P$122))</f>
        <v>0</v>
      </c>
      <c r="Q132" s="102">
        <f>IF(Q$1="",0,SUMIFS(сценарии!Q:Q,сценарии!$E:$E,$E132,сценарии!$J:$J,$J132,сценарии!$M:$M,$P$122))</f>
        <v>0</v>
      </c>
      <c r="R132" s="102">
        <f>IF(R$1="",0,SUMIFS(сценарии!R:R,сценарии!$E:$E,$E132,сценарии!$J:$J,$J132,сценарии!$M:$M,$P$122))</f>
        <v>0</v>
      </c>
      <c r="S132" s="102">
        <f>IF(S$1="",0,SUMIFS(сценарии!S:S,сценарии!$E:$E,$E132,сценарии!$J:$J,$J132,сценарии!$M:$M,$P$122))</f>
        <v>0</v>
      </c>
      <c r="T132" s="102">
        <f>IF(T$1="",0,SUMIFS(сценарии!T:T,сценарии!$E:$E,$E132,сценарии!$J:$J,$J132,сценарии!$M:$M,$P$122))</f>
        <v>0</v>
      </c>
      <c r="U132" s="102">
        <f>IF(U$1="",0,SUMIFS(сценарии!U:U,сценарии!$E:$E,$E132,сценарии!$J:$J,$J132,сценарии!$M:$M,$P$122))</f>
        <v>0</v>
      </c>
      <c r="V132" s="102">
        <f>IF(V$1="",0,SUMIFS(сценарии!V:V,сценарии!$E:$E,$E132,сценарии!$J:$J,$J132,сценарии!$M:$M,$P$122))</f>
        <v>0</v>
      </c>
      <c r="W132" s="102">
        <f>IF(W$1="",0,SUMIFS(сценарии!W:W,сценарии!$E:$E,$E132,сценарии!$J:$J,$J132,сценарии!$M:$M,$P$122))</f>
        <v>0</v>
      </c>
      <c r="X132" s="102">
        <f>IF(X$1="",0,SUMIFS(сценарии!X:X,сценарии!$E:$E,$E132,сценарии!$J:$J,$J132,сценарии!$M:$M,$P$122))</f>
        <v>0</v>
      </c>
      <c r="Y132" s="102">
        <f>IF(Y$1="",0,SUMIFS(сценарии!Y:Y,сценарии!$E:$E,$E132,сценарии!$J:$J,$J132,сценарии!$M:$M,$P$122))</f>
        <v>0</v>
      </c>
      <c r="Z132" s="102">
        <f>IF(Z$1="",0,SUMIFS(сценарии!Z:Z,сценарии!$E:$E,$E132,сценарии!$J:$J,$J132,сценарии!$M:$M,$P$122))</f>
        <v>0</v>
      </c>
      <c r="AA132" s="102">
        <f>IF(AA$1="",0,SUMIFS(сценарии!AA:AA,сценарии!$E:$E,$E132,сценарии!$J:$J,$J132,сценарии!$M:$M,$P$122))</f>
        <v>0</v>
      </c>
      <c r="AB132" s="22"/>
    </row>
    <row r="133" spans="1:28" s="23" customFormat="1" ht="10.199999999999999" x14ac:dyDescent="0.2">
      <c r="A133" s="22"/>
      <c r="B133" s="22"/>
      <c r="C133" s="22"/>
      <c r="D133" s="22"/>
      <c r="E133" s="22" t="str">
        <f>E122</f>
        <v>конверсия в покупку одной услуги проката</v>
      </c>
      <c r="F133" s="22"/>
      <c r="G133" s="22" t="str">
        <f>IF($E133="","",INDEX(KPI!$G:$G,SUMIFS(KPI!$B:$B,KPI!$E:$E,$E133)))</f>
        <v>%</v>
      </c>
      <c r="H133" s="100">
        <f>структура!$V$22</f>
        <v>11</v>
      </c>
      <c r="I133" s="31"/>
      <c r="J133" s="98" t="str">
        <f>структура!$X$22</f>
        <v>ноя</v>
      </c>
      <c r="K133" s="99"/>
      <c r="L133" s="22"/>
      <c r="M133" s="58"/>
      <c r="N133" s="22"/>
      <c r="O133" s="22"/>
      <c r="P133" s="102">
        <f>IF(P$1="",0,SUMIFS(сценарии!P:P,сценарии!$E:$E,$E133,сценарии!$J:$J,$J133,сценарии!$M:$M,$P$122))</f>
        <v>0</v>
      </c>
      <c r="Q133" s="102">
        <f>IF(Q$1="",0,SUMIFS(сценарии!Q:Q,сценарии!$E:$E,$E133,сценарии!$J:$J,$J133,сценарии!$M:$M,$P$122))</f>
        <v>0</v>
      </c>
      <c r="R133" s="102">
        <f>IF(R$1="",0,SUMIFS(сценарии!R:R,сценарии!$E:$E,$E133,сценарии!$J:$J,$J133,сценарии!$M:$M,$P$122))</f>
        <v>0</v>
      </c>
      <c r="S133" s="102">
        <f>IF(S$1="",0,SUMIFS(сценарии!S:S,сценарии!$E:$E,$E133,сценарии!$J:$J,$J133,сценарии!$M:$M,$P$122))</f>
        <v>0</v>
      </c>
      <c r="T133" s="102">
        <f>IF(T$1="",0,SUMIFS(сценарии!T:T,сценарии!$E:$E,$E133,сценарии!$J:$J,$J133,сценарии!$M:$M,$P$122))</f>
        <v>0</v>
      </c>
      <c r="U133" s="102">
        <f>IF(U$1="",0,SUMIFS(сценарии!U:U,сценарии!$E:$E,$E133,сценарии!$J:$J,$J133,сценарии!$M:$M,$P$122))</f>
        <v>0</v>
      </c>
      <c r="V133" s="102">
        <f>IF(V$1="",0,SUMIFS(сценарии!V:V,сценарии!$E:$E,$E133,сценарии!$J:$J,$J133,сценарии!$M:$M,$P$122))</f>
        <v>0</v>
      </c>
      <c r="W133" s="102">
        <f>IF(W$1="",0,SUMIFS(сценарии!W:W,сценарии!$E:$E,$E133,сценарии!$J:$J,$J133,сценарии!$M:$M,$P$122))</f>
        <v>0</v>
      </c>
      <c r="X133" s="102">
        <f>IF(X$1="",0,SUMIFS(сценарии!X:X,сценарии!$E:$E,$E133,сценарии!$J:$J,$J133,сценарии!$M:$M,$P$122))</f>
        <v>0</v>
      </c>
      <c r="Y133" s="102">
        <f>IF(Y$1="",0,SUMIFS(сценарии!Y:Y,сценарии!$E:$E,$E133,сценарии!$J:$J,$J133,сценарии!$M:$M,$P$122))</f>
        <v>0</v>
      </c>
      <c r="Z133" s="102">
        <f>IF(Z$1="",0,SUMIFS(сценарии!Z:Z,сценарии!$E:$E,$E133,сценарии!$J:$J,$J133,сценарии!$M:$M,$P$122))</f>
        <v>0</v>
      </c>
      <c r="AA133" s="102">
        <f>IF(AA$1="",0,SUMIFS(сценарии!AA:AA,сценарии!$E:$E,$E133,сценарии!$J:$J,$J133,сценарии!$M:$M,$P$122))</f>
        <v>0</v>
      </c>
      <c r="AB133" s="22"/>
    </row>
    <row r="134" spans="1:28" s="23" customFormat="1" ht="10.199999999999999" x14ac:dyDescent="0.2">
      <c r="A134" s="22"/>
      <c r="B134" s="22"/>
      <c r="C134" s="22"/>
      <c r="D134" s="22"/>
      <c r="E134" s="22" t="str">
        <f>E122</f>
        <v>конверсия в покупку одной услуги проката</v>
      </c>
      <c r="F134" s="22"/>
      <c r="G134" s="22" t="str">
        <f>IF($E134="","",INDEX(KPI!$G:$G,SUMIFS(KPI!$B:$B,KPI!$E:$E,$E134)))</f>
        <v>%</v>
      </c>
      <c r="H134" s="100">
        <f>структура!$V$23</f>
        <v>12</v>
      </c>
      <c r="I134" s="31"/>
      <c r="J134" s="98" t="str">
        <f>структура!$X$23</f>
        <v>дек</v>
      </c>
      <c r="K134" s="99"/>
      <c r="L134" s="22"/>
      <c r="M134" s="58"/>
      <c r="N134" s="22"/>
      <c r="O134" s="22"/>
      <c r="P134" s="102">
        <f>IF(P$1="",0,SUMIFS(сценарии!P:P,сценарии!$E:$E,$E134,сценарии!$J:$J,$J134,сценарии!$M:$M,$P$122))</f>
        <v>0</v>
      </c>
      <c r="Q134" s="102">
        <f>IF(Q$1="",0,SUMIFS(сценарии!Q:Q,сценарии!$E:$E,$E134,сценарии!$J:$J,$J134,сценарии!$M:$M,$P$122))</f>
        <v>0</v>
      </c>
      <c r="R134" s="102">
        <f>IF(R$1="",0,SUMIFS(сценарии!R:R,сценарии!$E:$E,$E134,сценарии!$J:$J,$J134,сценарии!$M:$M,$P$122))</f>
        <v>0</v>
      </c>
      <c r="S134" s="102">
        <f>IF(S$1="",0,SUMIFS(сценарии!S:S,сценарии!$E:$E,$E134,сценарии!$J:$J,$J134,сценарии!$M:$M,$P$122))</f>
        <v>0</v>
      </c>
      <c r="T134" s="102">
        <f>IF(T$1="",0,SUMIFS(сценарии!T:T,сценарии!$E:$E,$E134,сценарии!$J:$J,$J134,сценарии!$M:$M,$P$122))</f>
        <v>0</v>
      </c>
      <c r="U134" s="102">
        <f>IF(U$1="",0,SUMIFS(сценарии!U:U,сценарии!$E:$E,$E134,сценарии!$J:$J,$J134,сценарии!$M:$M,$P$122))</f>
        <v>0</v>
      </c>
      <c r="V134" s="102">
        <f>IF(V$1="",0,SUMIFS(сценарии!V:V,сценарии!$E:$E,$E134,сценарии!$J:$J,$J134,сценарии!$M:$M,$P$122))</f>
        <v>0</v>
      </c>
      <c r="W134" s="102">
        <f>IF(W$1="",0,SUMIFS(сценарии!W:W,сценарии!$E:$E,$E134,сценарии!$J:$J,$J134,сценарии!$M:$M,$P$122))</f>
        <v>0</v>
      </c>
      <c r="X134" s="102">
        <f>IF(X$1="",0,SUMIFS(сценарии!X:X,сценарии!$E:$E,$E134,сценарии!$J:$J,$J134,сценарии!$M:$M,$P$122))</f>
        <v>0</v>
      </c>
      <c r="Y134" s="102">
        <f>IF(Y$1="",0,SUMIFS(сценарии!Y:Y,сценарии!$E:$E,$E134,сценарии!$J:$J,$J134,сценарии!$M:$M,$P$122))</f>
        <v>0</v>
      </c>
      <c r="Z134" s="102">
        <f>IF(Z$1="",0,SUMIFS(сценарии!Z:Z,сценарии!$E:$E,$E134,сценарии!$J:$J,$J134,сценарии!$M:$M,$P$122))</f>
        <v>0</v>
      </c>
      <c r="AA134" s="102">
        <f>IF(AA$1="",0,SUMIFS(сценарии!AA:AA,сценарии!$E:$E,$E134,сценарии!$J:$J,$J134,сценарии!$M:$M,$P$122))</f>
        <v>0</v>
      </c>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ht="8.1" customHeight="1"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3"/>
      <c r="B137" s="3"/>
      <c r="C137" s="3"/>
      <c r="D137" s="108"/>
      <c r="E137" s="3" t="str">
        <f>KPI!$E$42</f>
        <v>доход от продажи услуг</v>
      </c>
      <c r="F137" s="3"/>
      <c r="G137" s="3" t="str">
        <f>IF($E137="","",INDEX(KPI!$G:$G,SUMIFS(KPI!$B:$B,KPI!$E:$E,$E137)))</f>
        <v>тыс.руб.</v>
      </c>
      <c r="H137" s="3"/>
      <c r="I137" s="28"/>
      <c r="J137" s="44"/>
      <c r="K137" s="28"/>
      <c r="L137" s="3"/>
      <c r="M137" s="55">
        <f>SUM($O137:$AB137)</f>
        <v>0</v>
      </c>
      <c r="N137" s="3"/>
      <c r="O137" s="3"/>
      <c r="P137" s="46">
        <f>IF(P$1="",0,IF(P$1=0,SUMIFS(P138:P149,H138:H149,"&gt;="&amp;MONTH($J$13)),SUM(P138:P149)))</f>
        <v>0</v>
      </c>
      <c r="Q137" s="46">
        <f t="shared" ref="Q137" si="14">IF(Q$1="",0,SUM(Q138:Q149))</f>
        <v>0</v>
      </c>
      <c r="R137" s="46">
        <f t="shared" ref="R137:AA137" si="15">IF(R$1="",0,SUM(R138:R149))</f>
        <v>0</v>
      </c>
      <c r="S137" s="46">
        <f t="shared" si="15"/>
        <v>0</v>
      </c>
      <c r="T137" s="46">
        <f t="shared" si="15"/>
        <v>0</v>
      </c>
      <c r="U137" s="46">
        <f t="shared" si="15"/>
        <v>0</v>
      </c>
      <c r="V137" s="46">
        <f t="shared" si="15"/>
        <v>0</v>
      </c>
      <c r="W137" s="46">
        <f t="shared" si="15"/>
        <v>0</v>
      </c>
      <c r="X137" s="46">
        <f t="shared" si="15"/>
        <v>0</v>
      </c>
      <c r="Y137" s="46">
        <f t="shared" si="15"/>
        <v>0</v>
      </c>
      <c r="Z137" s="46">
        <f t="shared" si="15"/>
        <v>0</v>
      </c>
      <c r="AA137" s="46">
        <f t="shared" si="15"/>
        <v>0</v>
      </c>
      <c r="AB137" s="3"/>
    </row>
    <row r="138" spans="1:28" s="23" customFormat="1" ht="10.199999999999999" x14ac:dyDescent="0.2">
      <c r="A138" s="22"/>
      <c r="B138" s="22"/>
      <c r="C138" s="22"/>
      <c r="D138" s="22"/>
      <c r="E138" s="22" t="str">
        <f>E137</f>
        <v>доход от продажи услуг</v>
      </c>
      <c r="F138" s="22"/>
      <c r="G138" s="22" t="str">
        <f>IF($E138="","",INDEX(KPI!$G:$G,SUMIFS(KPI!$B:$B,KPI!$E:$E,$E138)))</f>
        <v>тыс.руб.</v>
      </c>
      <c r="H138" s="100">
        <f>структура!$V$12</f>
        <v>1</v>
      </c>
      <c r="I138" s="31"/>
      <c r="J138" s="98" t="str">
        <f>структура!$X$12</f>
        <v>янв</v>
      </c>
      <c r="K138" s="99"/>
      <c r="L138" s="22"/>
      <c r="M138" s="58"/>
      <c r="N138" s="22"/>
      <c r="O138" s="22"/>
      <c r="P138" s="101">
        <f>IF(P$1="",0,операции!P198+(операции!P90*(1+$J$104)+операции!P$136*операции!$M138*операции!$M153)*P123*операции!$M123/1000)</f>
        <v>0</v>
      </c>
      <c r="Q138" s="101">
        <f>IF(Q$1="",0,операции!Q198+(операции!Q90*(1+$J$104)+операции!Q$136*операции!$M138*операции!$M153)*Q123*операции!$M123/1000)</f>
        <v>0</v>
      </c>
      <c r="R138" s="101">
        <f>IF(R$1="",0,операции!R198+(операции!R90*(1+$J$104)+операции!R$136*операции!$M138*операции!$M153)*R123*операции!$M123/1000)</f>
        <v>0</v>
      </c>
      <c r="S138" s="101">
        <f>IF(S$1="",0,операции!S198+(операции!S90*(1+$J$104)+операции!S$136*операции!$M138*операции!$M153)*S123*операции!$M123/1000)</f>
        <v>0</v>
      </c>
      <c r="T138" s="101">
        <f>IF(T$1="",0,операции!T198+(операции!T90*(1+$J$104)+операции!T$136*операции!$M138*операции!$M153)*T123*операции!$M123/1000)</f>
        <v>0</v>
      </c>
      <c r="U138" s="101">
        <f>IF(U$1="",0,операции!U198+(операции!U90*(1+$J$104)+операции!U$136*операции!$M138*операции!$M153)*U123*операции!$M123/1000)</f>
        <v>0</v>
      </c>
      <c r="V138" s="101">
        <f>IF(V$1="",0,операции!V198+(операции!V90*(1+$J$104)+операции!V$136*операции!$M138*операции!$M153)*V123*операции!$M123/1000)</f>
        <v>0</v>
      </c>
      <c r="W138" s="101">
        <f>IF(W$1="",0,операции!W198+(операции!W90*(1+$J$104)+операции!W$136*операции!$M138*операции!$M153)*W123*операции!$M123/1000)</f>
        <v>0</v>
      </c>
      <c r="X138" s="101">
        <f>IF(X$1="",0,операции!X198+(операции!X90*(1+$J$104)+операции!X$136*операции!$M138*операции!$M153)*X123*операции!$M123/1000)</f>
        <v>0</v>
      </c>
      <c r="Y138" s="101">
        <f>IF(Y$1="",0,операции!Y198+(операции!Y90*(1+$J$104)+операции!Y$136*операции!$M138*операции!$M153)*Y123*операции!$M123/1000)</f>
        <v>0</v>
      </c>
      <c r="Z138" s="101">
        <f>IF(Z$1="",0,операции!Z198+(операции!Z90*(1+$J$104)+операции!Z$136*операции!$M138*операции!$M153)*Z123*операции!$M123/1000)</f>
        <v>0</v>
      </c>
      <c r="AA138" s="101">
        <f>IF(AA$1="",0,операции!AA198+(операции!AA90*(1+$J$104)+операции!AA$136*операции!$M138*операции!$M153)*AA123*операции!$M123/1000)</f>
        <v>0</v>
      </c>
      <c r="AB138" s="22"/>
    </row>
    <row r="139" spans="1:28" s="23" customFormat="1" ht="10.199999999999999" x14ac:dyDescent="0.2">
      <c r="A139" s="22"/>
      <c r="B139" s="22"/>
      <c r="C139" s="22"/>
      <c r="D139" s="22"/>
      <c r="E139" s="22" t="str">
        <f>E137</f>
        <v>доход от продажи услуг</v>
      </c>
      <c r="F139" s="22"/>
      <c r="G139" s="22" t="str">
        <f>IF($E139="","",INDEX(KPI!$G:$G,SUMIFS(KPI!$B:$B,KPI!$E:$E,$E139)))</f>
        <v>тыс.руб.</v>
      </c>
      <c r="H139" s="100">
        <f>структура!$V$13</f>
        <v>2</v>
      </c>
      <c r="I139" s="31"/>
      <c r="J139" s="98" t="str">
        <f>структура!$X$13</f>
        <v>фев</v>
      </c>
      <c r="K139" s="99"/>
      <c r="L139" s="22"/>
      <c r="M139" s="58"/>
      <c r="N139" s="22"/>
      <c r="O139" s="22"/>
      <c r="P139" s="101">
        <f>IF(P$1="",0,операции!P199+(операции!P91*(1+$J$104)+операции!P$136*операции!$M139*операции!$M154)*P124*операции!$M124/1000)</f>
        <v>0</v>
      </c>
      <c r="Q139" s="101">
        <f>IF(Q$1="",0,операции!Q199+(операции!Q91*(1+$J$104)+операции!Q$136*операции!$M139*операции!$M154)*Q124*операции!$M124/1000)</f>
        <v>0</v>
      </c>
      <c r="R139" s="101">
        <f>IF(R$1="",0,операции!R199+(операции!R91*(1+$J$104)+операции!R$136*операции!$M139*операции!$M154)*R124*операции!$M124/1000)</f>
        <v>0</v>
      </c>
      <c r="S139" s="101">
        <f>IF(S$1="",0,операции!S199+(операции!S91*(1+$J$104)+операции!S$136*операции!$M139*операции!$M154)*S124*операции!$M124/1000)</f>
        <v>0</v>
      </c>
      <c r="T139" s="101">
        <f>IF(T$1="",0,операции!T199+(операции!T91*(1+$J$104)+операции!T$136*операции!$M139*операции!$M154)*T124*операции!$M124/1000)</f>
        <v>0</v>
      </c>
      <c r="U139" s="101">
        <f>IF(U$1="",0,операции!U199+(операции!U91*(1+$J$104)+операции!U$136*операции!$M139*операции!$M154)*U124*операции!$M124/1000)</f>
        <v>0</v>
      </c>
      <c r="V139" s="101">
        <f>IF(V$1="",0,операции!V199+(операции!V91*(1+$J$104)+операции!V$136*операции!$M139*операции!$M154)*V124*операции!$M124/1000)</f>
        <v>0</v>
      </c>
      <c r="W139" s="101">
        <f>IF(W$1="",0,операции!W199+(операции!W91*(1+$J$104)+операции!W$136*операции!$M139*операции!$M154)*W124*операции!$M124/1000)</f>
        <v>0</v>
      </c>
      <c r="X139" s="101">
        <f>IF(X$1="",0,операции!X199+(операции!X91*(1+$J$104)+операции!X$136*операции!$M139*операции!$M154)*X124*операции!$M124/1000)</f>
        <v>0</v>
      </c>
      <c r="Y139" s="101">
        <f>IF(Y$1="",0,операции!Y199+(операции!Y91*(1+$J$104)+операции!Y$136*операции!$M139*операции!$M154)*Y124*операции!$M124/1000)</f>
        <v>0</v>
      </c>
      <c r="Z139" s="101">
        <f>IF(Z$1="",0,операции!Z199+(операции!Z91*(1+$J$104)+операции!Z$136*операции!$M139*операции!$M154)*Z124*операции!$M124/1000)</f>
        <v>0</v>
      </c>
      <c r="AA139" s="101">
        <f>IF(AA$1="",0,операции!AA199+(операции!AA91*(1+$J$104)+операции!AA$136*операции!$M139*операции!$M154)*AA124*операции!$M124/1000)</f>
        <v>0</v>
      </c>
      <c r="AB139" s="22"/>
    </row>
    <row r="140" spans="1:28" s="23" customFormat="1" ht="10.199999999999999" x14ac:dyDescent="0.2">
      <c r="A140" s="22"/>
      <c r="B140" s="22"/>
      <c r="C140" s="22"/>
      <c r="D140" s="22"/>
      <c r="E140" s="22" t="str">
        <f>E137</f>
        <v>доход от продажи услуг</v>
      </c>
      <c r="F140" s="22"/>
      <c r="G140" s="22" t="str">
        <f>IF($E140="","",INDEX(KPI!$G:$G,SUMIFS(KPI!$B:$B,KPI!$E:$E,$E140)))</f>
        <v>тыс.руб.</v>
      </c>
      <c r="H140" s="100">
        <f>структура!$V$14</f>
        <v>3</v>
      </c>
      <c r="I140" s="31"/>
      <c r="J140" s="98" t="str">
        <f>структура!$X$14</f>
        <v>мар</v>
      </c>
      <c r="K140" s="99"/>
      <c r="L140" s="22"/>
      <c r="M140" s="58"/>
      <c r="N140" s="22"/>
      <c r="O140" s="22"/>
      <c r="P140" s="101">
        <f>IF(P$1="",0,операции!P200+(операции!P92*(1+$J$104)+операции!P$136*операции!$M140*операции!$M155)*P125*операции!$M125/1000)</f>
        <v>0</v>
      </c>
      <c r="Q140" s="101">
        <f>IF(Q$1="",0,операции!Q200+(операции!Q92*(1+$J$104)+операции!Q$136*операции!$M140*операции!$M155)*Q125*операции!$M125/1000)</f>
        <v>0</v>
      </c>
      <c r="R140" s="101">
        <f>IF(R$1="",0,операции!R200+(операции!R92*(1+$J$104)+операции!R$136*операции!$M140*операции!$M155)*R125*операции!$M125/1000)</f>
        <v>0</v>
      </c>
      <c r="S140" s="101">
        <f>IF(S$1="",0,операции!S200+(операции!S92*(1+$J$104)+операции!S$136*операции!$M140*операции!$M155)*S125*операции!$M125/1000)</f>
        <v>0</v>
      </c>
      <c r="T140" s="101">
        <f>IF(T$1="",0,операции!T200+(операции!T92*(1+$J$104)+операции!T$136*операции!$M140*операции!$M155)*T125*операции!$M125/1000)</f>
        <v>0</v>
      </c>
      <c r="U140" s="101">
        <f>IF(U$1="",0,операции!U200+(операции!U92*(1+$J$104)+операции!U$136*операции!$M140*операции!$M155)*U125*операции!$M125/1000)</f>
        <v>0</v>
      </c>
      <c r="V140" s="101">
        <f>IF(V$1="",0,операции!V200+(операции!V92*(1+$J$104)+операции!V$136*операции!$M140*операции!$M155)*V125*операции!$M125/1000)</f>
        <v>0</v>
      </c>
      <c r="W140" s="101">
        <f>IF(W$1="",0,операции!W200+(операции!W92*(1+$J$104)+операции!W$136*операции!$M140*операции!$M155)*W125*операции!$M125/1000)</f>
        <v>0</v>
      </c>
      <c r="X140" s="101">
        <f>IF(X$1="",0,операции!X200+(операции!X92*(1+$J$104)+операции!X$136*операции!$M140*операции!$M155)*X125*операции!$M125/1000)</f>
        <v>0</v>
      </c>
      <c r="Y140" s="101">
        <f>IF(Y$1="",0,операции!Y200+(операции!Y92*(1+$J$104)+операции!Y$136*операции!$M140*операции!$M155)*Y125*операции!$M125/1000)</f>
        <v>0</v>
      </c>
      <c r="Z140" s="101">
        <f>IF(Z$1="",0,операции!Z200+(операции!Z92*(1+$J$104)+операции!Z$136*операции!$M140*операции!$M155)*Z125*операции!$M125/1000)</f>
        <v>0</v>
      </c>
      <c r="AA140" s="101">
        <f>IF(AA$1="",0,операции!AA200+(операции!AA92*(1+$J$104)+операции!AA$136*операции!$M140*операции!$M155)*AA125*операции!$M125/1000)</f>
        <v>0</v>
      </c>
      <c r="AB140" s="22"/>
    </row>
    <row r="141" spans="1:28" s="23" customFormat="1" ht="10.199999999999999" x14ac:dyDescent="0.2">
      <c r="A141" s="22"/>
      <c r="B141" s="22"/>
      <c r="C141" s="22"/>
      <c r="D141" s="22"/>
      <c r="E141" s="22" t="str">
        <f>E137</f>
        <v>доход от продажи услуг</v>
      </c>
      <c r="F141" s="22"/>
      <c r="G141" s="22" t="str">
        <f>IF($E141="","",INDEX(KPI!$G:$G,SUMIFS(KPI!$B:$B,KPI!$E:$E,$E141)))</f>
        <v>тыс.руб.</v>
      </c>
      <c r="H141" s="100">
        <f>структура!$V$15</f>
        <v>4</v>
      </c>
      <c r="I141" s="31"/>
      <c r="J141" s="98" t="str">
        <f>структура!$X$15</f>
        <v>апр</v>
      </c>
      <c r="K141" s="99"/>
      <c r="L141" s="22"/>
      <c r="M141" s="58"/>
      <c r="N141" s="22"/>
      <c r="O141" s="22"/>
      <c r="P141" s="101">
        <f>IF(P$1="",0,операции!P201+(операции!P93*(1+$J$104)+операции!P$136*операции!$M141*операции!$M156)*P126*операции!$M126/1000)</f>
        <v>0</v>
      </c>
      <c r="Q141" s="101">
        <f>IF(Q$1="",0,операции!Q201+(операции!Q93*(1+$J$104)+операции!Q$136*операции!$M141*операции!$M156)*Q126*операции!$M126/1000)</f>
        <v>0</v>
      </c>
      <c r="R141" s="101">
        <f>IF(R$1="",0,операции!R201+(операции!R93*(1+$J$104)+операции!R$136*операции!$M141*операции!$M156)*R126*операции!$M126/1000)</f>
        <v>0</v>
      </c>
      <c r="S141" s="101">
        <f>IF(S$1="",0,операции!S201+(операции!S93*(1+$J$104)+операции!S$136*операции!$M141*операции!$M156)*S126*операции!$M126/1000)</f>
        <v>0</v>
      </c>
      <c r="T141" s="101">
        <f>IF(T$1="",0,операции!T201+(операции!T93*(1+$J$104)+операции!T$136*операции!$M141*операции!$M156)*T126*операции!$M126/1000)</f>
        <v>0</v>
      </c>
      <c r="U141" s="101">
        <f>IF(U$1="",0,операции!U201+(операции!U93*(1+$J$104)+операции!U$136*операции!$M141*операции!$M156)*U126*операции!$M126/1000)</f>
        <v>0</v>
      </c>
      <c r="V141" s="101">
        <f>IF(V$1="",0,операции!V201+(операции!V93*(1+$J$104)+операции!V$136*операции!$M141*операции!$M156)*V126*операции!$M126/1000)</f>
        <v>0</v>
      </c>
      <c r="W141" s="101">
        <f>IF(W$1="",0,операции!W201+(операции!W93*(1+$J$104)+операции!W$136*операции!$M141*операции!$M156)*W126*операции!$M126/1000)</f>
        <v>0</v>
      </c>
      <c r="X141" s="101">
        <f>IF(X$1="",0,операции!X201+(операции!X93*(1+$J$104)+операции!X$136*операции!$M141*операции!$M156)*X126*операции!$M126/1000)</f>
        <v>0</v>
      </c>
      <c r="Y141" s="101">
        <f>IF(Y$1="",0,операции!Y201+(операции!Y93*(1+$J$104)+операции!Y$136*операции!$M141*операции!$M156)*Y126*операции!$M126/1000)</f>
        <v>0</v>
      </c>
      <c r="Z141" s="101">
        <f>IF(Z$1="",0,операции!Z201+(операции!Z93*(1+$J$104)+операции!Z$136*операции!$M141*операции!$M156)*Z126*операции!$M126/1000)</f>
        <v>0</v>
      </c>
      <c r="AA141" s="101">
        <f>IF(AA$1="",0,операции!AA201+(операции!AA93*(1+$J$104)+операции!AA$136*операции!$M141*операции!$M156)*AA126*операции!$M126/1000)</f>
        <v>0</v>
      </c>
      <c r="AB141" s="22"/>
    </row>
    <row r="142" spans="1:28" s="23" customFormat="1" ht="10.199999999999999" x14ac:dyDescent="0.2">
      <c r="A142" s="22"/>
      <c r="B142" s="22"/>
      <c r="C142" s="22"/>
      <c r="D142" s="22"/>
      <c r="E142" s="22" t="str">
        <f>E137</f>
        <v>доход от продажи услуг</v>
      </c>
      <c r="F142" s="22"/>
      <c r="G142" s="22" t="str">
        <f>IF($E142="","",INDEX(KPI!$G:$G,SUMIFS(KPI!$B:$B,KPI!$E:$E,$E142)))</f>
        <v>тыс.руб.</v>
      </c>
      <c r="H142" s="100">
        <f>структура!$V$16</f>
        <v>5</v>
      </c>
      <c r="I142" s="31"/>
      <c r="J142" s="98" t="str">
        <f>структура!$X$16</f>
        <v>май</v>
      </c>
      <c r="K142" s="99"/>
      <c r="L142" s="22"/>
      <c r="M142" s="58"/>
      <c r="N142" s="22"/>
      <c r="O142" s="22"/>
      <c r="P142" s="101">
        <f>IF(P$1="",0,операции!P202+(операции!P94*(1+$J$104)+операции!P$136*операции!$M142*операции!$M157)*P127*операции!$M127/1000)</f>
        <v>0</v>
      </c>
      <c r="Q142" s="101">
        <f>IF(Q$1="",0,операции!Q202+(операции!Q94*(1+$J$104)+операции!Q$136*операции!$M142*операции!$M157)*Q127*операции!$M127/1000)</f>
        <v>0</v>
      </c>
      <c r="R142" s="101">
        <f>IF(R$1="",0,операции!R202+(операции!R94*(1+$J$104)+операции!R$136*операции!$M142*операции!$M157)*R127*операции!$M127/1000)</f>
        <v>0</v>
      </c>
      <c r="S142" s="101">
        <f>IF(S$1="",0,операции!S202+(операции!S94*(1+$J$104)+операции!S$136*операции!$M142*операции!$M157)*S127*операции!$M127/1000)</f>
        <v>0</v>
      </c>
      <c r="T142" s="101">
        <f>IF(T$1="",0,операции!T202+(операции!T94*(1+$J$104)+операции!T$136*операции!$M142*операции!$M157)*T127*операции!$M127/1000)</f>
        <v>0</v>
      </c>
      <c r="U142" s="101">
        <f>IF(U$1="",0,операции!U202+(операции!U94*(1+$J$104)+операции!U$136*операции!$M142*операции!$M157)*U127*операции!$M127/1000)</f>
        <v>0</v>
      </c>
      <c r="V142" s="101">
        <f>IF(V$1="",0,операции!V202+(операции!V94*(1+$J$104)+операции!V$136*операции!$M142*операции!$M157)*V127*операции!$M127/1000)</f>
        <v>0</v>
      </c>
      <c r="W142" s="101">
        <f>IF(W$1="",0,операции!W202+(операции!W94*(1+$J$104)+операции!W$136*операции!$M142*операции!$M157)*W127*операции!$M127/1000)</f>
        <v>0</v>
      </c>
      <c r="X142" s="101">
        <f>IF(X$1="",0,операции!X202+(операции!X94*(1+$J$104)+операции!X$136*операции!$M142*операции!$M157)*X127*операции!$M127/1000)</f>
        <v>0</v>
      </c>
      <c r="Y142" s="101">
        <f>IF(Y$1="",0,операции!Y202+(операции!Y94*(1+$J$104)+операции!Y$136*операции!$M142*операции!$M157)*Y127*операции!$M127/1000)</f>
        <v>0</v>
      </c>
      <c r="Z142" s="101">
        <f>IF(Z$1="",0,операции!Z202+(операции!Z94*(1+$J$104)+операции!Z$136*операции!$M142*операции!$M157)*Z127*операции!$M127/1000)</f>
        <v>0</v>
      </c>
      <c r="AA142" s="101">
        <f>IF(AA$1="",0,операции!AA202+(операции!AA94*(1+$J$104)+операции!AA$136*операции!$M142*операции!$M157)*AA127*операции!$M127/1000)</f>
        <v>0</v>
      </c>
      <c r="AB142" s="22"/>
    </row>
    <row r="143" spans="1:28" s="23" customFormat="1" ht="10.199999999999999" x14ac:dyDescent="0.2">
      <c r="A143" s="22"/>
      <c r="B143" s="22"/>
      <c r="C143" s="22"/>
      <c r="D143" s="22"/>
      <c r="E143" s="22" t="str">
        <f>E137</f>
        <v>доход от продажи услуг</v>
      </c>
      <c r="F143" s="22"/>
      <c r="G143" s="22" t="str">
        <f>IF($E143="","",INDEX(KPI!$G:$G,SUMIFS(KPI!$B:$B,KPI!$E:$E,$E143)))</f>
        <v>тыс.руб.</v>
      </c>
      <c r="H143" s="100">
        <f>структура!$V$17</f>
        <v>6</v>
      </c>
      <c r="I143" s="31"/>
      <c r="J143" s="98" t="str">
        <f>структура!$X$17</f>
        <v>июн</v>
      </c>
      <c r="K143" s="99"/>
      <c r="L143" s="22"/>
      <c r="M143" s="58"/>
      <c r="N143" s="22"/>
      <c r="O143" s="22"/>
      <c r="P143" s="101">
        <f>IF(P$1="",0,операции!P203+(операции!P95*(1+$J$104)+операции!P$136*операции!$M143*операции!$M158)*P128*операции!$M128/1000)</f>
        <v>0</v>
      </c>
      <c r="Q143" s="101">
        <f>IF(Q$1="",0,операции!Q203+(операции!Q95*(1+$J$104)+операции!Q$136*операции!$M143*операции!$M158)*Q128*операции!$M128/1000)</f>
        <v>0</v>
      </c>
      <c r="R143" s="101">
        <f>IF(R$1="",0,операции!R203+(операции!R95*(1+$J$104)+операции!R$136*операции!$M143*операции!$M158)*R128*операции!$M128/1000)</f>
        <v>0</v>
      </c>
      <c r="S143" s="101">
        <f>IF(S$1="",0,операции!S203+(операции!S95*(1+$J$104)+операции!S$136*операции!$M143*операции!$M158)*S128*операции!$M128/1000)</f>
        <v>0</v>
      </c>
      <c r="T143" s="101">
        <f>IF(T$1="",0,операции!T203+(операции!T95*(1+$J$104)+операции!T$136*операции!$M143*операции!$M158)*T128*операции!$M128/1000)</f>
        <v>0</v>
      </c>
      <c r="U143" s="101">
        <f>IF(U$1="",0,операции!U203+(операции!U95*(1+$J$104)+операции!U$136*операции!$M143*операции!$M158)*U128*операции!$M128/1000)</f>
        <v>0</v>
      </c>
      <c r="V143" s="101">
        <f>IF(V$1="",0,операции!V203+(операции!V95*(1+$J$104)+операции!V$136*операции!$M143*операции!$M158)*V128*операции!$M128/1000)</f>
        <v>0</v>
      </c>
      <c r="W143" s="101">
        <f>IF(W$1="",0,операции!W203+(операции!W95*(1+$J$104)+операции!W$136*операции!$M143*операции!$M158)*W128*операции!$M128/1000)</f>
        <v>0</v>
      </c>
      <c r="X143" s="101">
        <f>IF(X$1="",0,операции!X203+(операции!X95*(1+$J$104)+операции!X$136*операции!$M143*операции!$M158)*X128*операции!$M128/1000)</f>
        <v>0</v>
      </c>
      <c r="Y143" s="101">
        <f>IF(Y$1="",0,операции!Y203+(операции!Y95*(1+$J$104)+операции!Y$136*операции!$M143*операции!$M158)*Y128*операции!$M128/1000)</f>
        <v>0</v>
      </c>
      <c r="Z143" s="101">
        <f>IF(Z$1="",0,операции!Z203+(операции!Z95*(1+$J$104)+операции!Z$136*операции!$M143*операции!$M158)*Z128*операции!$M128/1000)</f>
        <v>0</v>
      </c>
      <c r="AA143" s="101">
        <f>IF(AA$1="",0,операции!AA203+(операции!AA95*(1+$J$104)+операции!AA$136*операции!$M143*операции!$M158)*AA128*операции!$M128/1000)</f>
        <v>0</v>
      </c>
      <c r="AB143" s="22"/>
    </row>
    <row r="144" spans="1:28" s="23" customFormat="1" ht="10.199999999999999" x14ac:dyDescent="0.2">
      <c r="A144" s="22"/>
      <c r="B144" s="22"/>
      <c r="C144" s="22"/>
      <c r="D144" s="22"/>
      <c r="E144" s="22" t="str">
        <f>E137</f>
        <v>доход от продажи услуг</v>
      </c>
      <c r="F144" s="22"/>
      <c r="G144" s="22" t="str">
        <f>IF($E144="","",INDEX(KPI!$G:$G,SUMIFS(KPI!$B:$B,KPI!$E:$E,$E144)))</f>
        <v>тыс.руб.</v>
      </c>
      <c r="H144" s="100">
        <f>структура!$V$18</f>
        <v>7</v>
      </c>
      <c r="I144" s="31"/>
      <c r="J144" s="98" t="str">
        <f>структура!$X$18</f>
        <v>июл</v>
      </c>
      <c r="K144" s="99"/>
      <c r="L144" s="22"/>
      <c r="M144" s="58"/>
      <c r="N144" s="22"/>
      <c r="O144" s="22"/>
      <c r="P144" s="101">
        <f>IF(P$1="",0,операции!P204+(операции!P96*(1+$J$104)+операции!P$136*операции!$M144*операции!$M159)*P129*операции!$M129/1000)</f>
        <v>0</v>
      </c>
      <c r="Q144" s="101">
        <f>IF(Q$1="",0,операции!Q204+(операции!Q96*(1+$J$104)+операции!Q$136*операции!$M144*операции!$M159)*Q129*операции!$M129/1000)</f>
        <v>0</v>
      </c>
      <c r="R144" s="101">
        <f>IF(R$1="",0,операции!R204+(операции!R96*(1+$J$104)+операции!R$136*операции!$M144*операции!$M159)*R129*операции!$M129/1000)</f>
        <v>0</v>
      </c>
      <c r="S144" s="101">
        <f>IF(S$1="",0,операции!S204+(операции!S96*(1+$J$104)+операции!S$136*операции!$M144*операции!$M159)*S129*операции!$M129/1000)</f>
        <v>0</v>
      </c>
      <c r="T144" s="101">
        <f>IF(T$1="",0,операции!T204+(операции!T96*(1+$J$104)+операции!T$136*операции!$M144*операции!$M159)*T129*операции!$M129/1000)</f>
        <v>0</v>
      </c>
      <c r="U144" s="101">
        <f>IF(U$1="",0,операции!U204+(операции!U96*(1+$J$104)+операции!U$136*операции!$M144*операции!$M159)*U129*операции!$M129/1000)</f>
        <v>0</v>
      </c>
      <c r="V144" s="101">
        <f>IF(V$1="",0,операции!V204+(операции!V96*(1+$J$104)+операции!V$136*операции!$M144*операции!$M159)*V129*операции!$M129/1000)</f>
        <v>0</v>
      </c>
      <c r="W144" s="101">
        <f>IF(W$1="",0,операции!W204+(операции!W96*(1+$J$104)+операции!W$136*операции!$M144*операции!$M159)*W129*операции!$M129/1000)</f>
        <v>0</v>
      </c>
      <c r="X144" s="101">
        <f>IF(X$1="",0,операции!X204+(операции!X96*(1+$J$104)+операции!X$136*операции!$M144*операции!$M159)*X129*операции!$M129/1000)</f>
        <v>0</v>
      </c>
      <c r="Y144" s="101">
        <f>IF(Y$1="",0,операции!Y204+(операции!Y96*(1+$J$104)+операции!Y$136*операции!$M144*операции!$M159)*Y129*операции!$M129/1000)</f>
        <v>0</v>
      </c>
      <c r="Z144" s="101">
        <f>IF(Z$1="",0,операции!Z204+(операции!Z96*(1+$J$104)+операции!Z$136*операции!$M144*операции!$M159)*Z129*операции!$M129/1000)</f>
        <v>0</v>
      </c>
      <c r="AA144" s="101">
        <f>IF(AA$1="",0,операции!AA204+(операции!AA96*(1+$J$104)+операции!AA$136*операции!$M144*операции!$M159)*AA129*операции!$M129/1000)</f>
        <v>0</v>
      </c>
      <c r="AB144" s="22"/>
    </row>
    <row r="145" spans="1:28" s="23" customFormat="1" ht="10.199999999999999" x14ac:dyDescent="0.2">
      <c r="A145" s="22"/>
      <c r="B145" s="22"/>
      <c r="C145" s="22"/>
      <c r="D145" s="22"/>
      <c r="E145" s="22" t="str">
        <f>E137</f>
        <v>доход от продажи услуг</v>
      </c>
      <c r="F145" s="22"/>
      <c r="G145" s="22" t="str">
        <f>IF($E145="","",INDEX(KPI!$G:$G,SUMIFS(KPI!$B:$B,KPI!$E:$E,$E145)))</f>
        <v>тыс.руб.</v>
      </c>
      <c r="H145" s="100">
        <f>структура!$V$19</f>
        <v>8</v>
      </c>
      <c r="I145" s="31"/>
      <c r="J145" s="98" t="str">
        <f>структура!$X$19</f>
        <v>авг</v>
      </c>
      <c r="K145" s="99"/>
      <c r="L145" s="22"/>
      <c r="M145" s="58"/>
      <c r="N145" s="22"/>
      <c r="O145" s="22"/>
      <c r="P145" s="101">
        <f>IF(P$1="",0,операции!P205+(операции!P97*(1+$J$104)+операции!P$136*операции!$M145*операции!$M160)*P130*операции!$M130/1000)</f>
        <v>0</v>
      </c>
      <c r="Q145" s="101">
        <f>IF(Q$1="",0,операции!Q205+(операции!Q97*(1+$J$104)+операции!Q$136*операции!$M145*операции!$M160)*Q130*операции!$M130/1000)</f>
        <v>0</v>
      </c>
      <c r="R145" s="101">
        <f>IF(R$1="",0,операции!R205+(операции!R97*(1+$J$104)+операции!R$136*операции!$M145*операции!$M160)*R130*операции!$M130/1000)</f>
        <v>0</v>
      </c>
      <c r="S145" s="101">
        <f>IF(S$1="",0,операции!S205+(операции!S97*(1+$J$104)+операции!S$136*операции!$M145*операции!$M160)*S130*операции!$M130/1000)</f>
        <v>0</v>
      </c>
      <c r="T145" s="101">
        <f>IF(T$1="",0,операции!T205+(операции!T97*(1+$J$104)+операции!T$136*операции!$M145*операции!$M160)*T130*операции!$M130/1000)</f>
        <v>0</v>
      </c>
      <c r="U145" s="101">
        <f>IF(U$1="",0,операции!U205+(операции!U97*(1+$J$104)+операции!U$136*операции!$M145*операции!$M160)*U130*операции!$M130/1000)</f>
        <v>0</v>
      </c>
      <c r="V145" s="101">
        <f>IF(V$1="",0,операции!V205+(операции!V97*(1+$J$104)+операции!V$136*операции!$M145*операции!$M160)*V130*операции!$M130/1000)</f>
        <v>0</v>
      </c>
      <c r="W145" s="101">
        <f>IF(W$1="",0,операции!W205+(операции!W97*(1+$J$104)+операции!W$136*операции!$M145*операции!$M160)*W130*операции!$M130/1000)</f>
        <v>0</v>
      </c>
      <c r="X145" s="101">
        <f>IF(X$1="",0,операции!X205+(операции!X97*(1+$J$104)+операции!X$136*операции!$M145*операции!$M160)*X130*операции!$M130/1000)</f>
        <v>0</v>
      </c>
      <c r="Y145" s="101">
        <f>IF(Y$1="",0,операции!Y205+(операции!Y97*(1+$J$104)+операции!Y$136*операции!$M145*операции!$M160)*Y130*операции!$M130/1000)</f>
        <v>0</v>
      </c>
      <c r="Z145" s="101">
        <f>IF(Z$1="",0,операции!Z205+(операции!Z97*(1+$J$104)+операции!Z$136*операции!$M145*операции!$M160)*Z130*операции!$M130/1000)</f>
        <v>0</v>
      </c>
      <c r="AA145" s="101">
        <f>IF(AA$1="",0,операции!AA205+(операции!AA97*(1+$J$104)+операции!AA$136*операции!$M145*операции!$M160)*AA130*операции!$M130/1000)</f>
        <v>0</v>
      </c>
      <c r="AB145" s="22"/>
    </row>
    <row r="146" spans="1:28" s="23" customFormat="1" ht="10.199999999999999" x14ac:dyDescent="0.2">
      <c r="A146" s="22"/>
      <c r="B146" s="22"/>
      <c r="C146" s="22"/>
      <c r="D146" s="22"/>
      <c r="E146" s="22" t="str">
        <f>E137</f>
        <v>доход от продажи услуг</v>
      </c>
      <c r="F146" s="22"/>
      <c r="G146" s="22" t="str">
        <f>IF($E146="","",INDEX(KPI!$G:$G,SUMIFS(KPI!$B:$B,KPI!$E:$E,$E146)))</f>
        <v>тыс.руб.</v>
      </c>
      <c r="H146" s="100">
        <f>структура!$V$20</f>
        <v>9</v>
      </c>
      <c r="I146" s="31"/>
      <c r="J146" s="98" t="str">
        <f>структура!$X$20</f>
        <v>сен</v>
      </c>
      <c r="K146" s="99"/>
      <c r="L146" s="22"/>
      <c r="M146" s="58"/>
      <c r="N146" s="22"/>
      <c r="O146" s="22"/>
      <c r="P146" s="101">
        <f>IF(P$1="",0,операции!P206+(операции!P98*(1+$J$104)+операции!P$136*операции!$M146*операции!$M161)*P131*операции!$M131/1000)</f>
        <v>0</v>
      </c>
      <c r="Q146" s="101">
        <f>IF(Q$1="",0,операции!Q206+(операции!Q98*(1+$J$104)+операции!Q$136*операции!$M146*операции!$M161)*Q131*операции!$M131/1000)</f>
        <v>0</v>
      </c>
      <c r="R146" s="101">
        <f>IF(R$1="",0,операции!R206+(операции!R98*(1+$J$104)+операции!R$136*операции!$M146*операции!$M161)*R131*операции!$M131/1000)</f>
        <v>0</v>
      </c>
      <c r="S146" s="101">
        <f>IF(S$1="",0,операции!S206+(операции!S98*(1+$J$104)+операции!S$136*операции!$M146*операции!$M161)*S131*операции!$M131/1000)</f>
        <v>0</v>
      </c>
      <c r="T146" s="101">
        <f>IF(T$1="",0,операции!T206+(операции!T98*(1+$J$104)+операции!T$136*операции!$M146*операции!$M161)*T131*операции!$M131/1000)</f>
        <v>0</v>
      </c>
      <c r="U146" s="101">
        <f>IF(U$1="",0,операции!U206+(операции!U98*(1+$J$104)+операции!U$136*операции!$M146*операции!$M161)*U131*операции!$M131/1000)</f>
        <v>0</v>
      </c>
      <c r="V146" s="101">
        <f>IF(V$1="",0,операции!V206+(операции!V98*(1+$J$104)+операции!V$136*операции!$M146*операции!$M161)*V131*операции!$M131/1000)</f>
        <v>0</v>
      </c>
      <c r="W146" s="101">
        <f>IF(W$1="",0,операции!W206+(операции!W98*(1+$J$104)+операции!W$136*операции!$M146*операции!$M161)*W131*операции!$M131/1000)</f>
        <v>0</v>
      </c>
      <c r="X146" s="101">
        <f>IF(X$1="",0,операции!X206+(операции!X98*(1+$J$104)+операции!X$136*операции!$M146*операции!$M161)*X131*операции!$M131/1000)</f>
        <v>0</v>
      </c>
      <c r="Y146" s="101">
        <f>IF(Y$1="",0,операции!Y206+(операции!Y98*(1+$J$104)+операции!Y$136*операции!$M146*операции!$M161)*Y131*операции!$M131/1000)</f>
        <v>0</v>
      </c>
      <c r="Z146" s="101">
        <f>IF(Z$1="",0,операции!Z206+(операции!Z98*(1+$J$104)+операции!Z$136*операции!$M146*операции!$M161)*Z131*операции!$M131/1000)</f>
        <v>0</v>
      </c>
      <c r="AA146" s="101">
        <f>IF(AA$1="",0,операции!AA206+(операции!AA98*(1+$J$104)+операции!AA$136*операции!$M146*операции!$M161)*AA131*операции!$M131/1000)</f>
        <v>0</v>
      </c>
      <c r="AB146" s="22"/>
    </row>
    <row r="147" spans="1:28" s="23" customFormat="1" ht="10.199999999999999" x14ac:dyDescent="0.2">
      <c r="A147" s="22"/>
      <c r="B147" s="22"/>
      <c r="C147" s="22"/>
      <c r="D147" s="22"/>
      <c r="E147" s="22" t="str">
        <f>E137</f>
        <v>доход от продажи услуг</v>
      </c>
      <c r="F147" s="22"/>
      <c r="G147" s="22" t="str">
        <f>IF($E147="","",INDEX(KPI!$G:$G,SUMIFS(KPI!$B:$B,KPI!$E:$E,$E147)))</f>
        <v>тыс.руб.</v>
      </c>
      <c r="H147" s="100">
        <f>структура!$V$21</f>
        <v>10</v>
      </c>
      <c r="I147" s="31"/>
      <c r="J147" s="98" t="str">
        <f>структура!$X$21</f>
        <v>окт</v>
      </c>
      <c r="K147" s="99"/>
      <c r="L147" s="22"/>
      <c r="M147" s="58"/>
      <c r="N147" s="22"/>
      <c r="O147" s="22"/>
      <c r="P147" s="101">
        <f>IF(P$1="",0,операции!P207+(операции!P99*(1+$J$104)+операции!P$136*операции!$M147*операции!$M162)*P132*операции!$M132/1000)</f>
        <v>0</v>
      </c>
      <c r="Q147" s="101">
        <f>IF(Q$1="",0,операции!Q207+(операции!Q99*(1+$J$104)+операции!Q$136*операции!$M147*операции!$M162)*Q132*операции!$M132/1000)</f>
        <v>0</v>
      </c>
      <c r="R147" s="101">
        <f>IF(R$1="",0,операции!R207+(операции!R99*(1+$J$104)+операции!R$136*операции!$M147*операции!$M162)*R132*операции!$M132/1000)</f>
        <v>0</v>
      </c>
      <c r="S147" s="101">
        <f>IF(S$1="",0,операции!S207+(операции!S99*(1+$J$104)+операции!S$136*операции!$M147*операции!$M162)*S132*операции!$M132/1000)</f>
        <v>0</v>
      </c>
      <c r="T147" s="101">
        <f>IF(T$1="",0,операции!T207+(операции!T99*(1+$J$104)+операции!T$136*операции!$M147*операции!$M162)*T132*операции!$M132/1000)</f>
        <v>0</v>
      </c>
      <c r="U147" s="101">
        <f>IF(U$1="",0,операции!U207+(операции!U99*(1+$J$104)+операции!U$136*операции!$M147*операции!$M162)*U132*операции!$M132/1000)</f>
        <v>0</v>
      </c>
      <c r="V147" s="101">
        <f>IF(V$1="",0,операции!V207+(операции!V99*(1+$J$104)+операции!V$136*операции!$M147*операции!$M162)*V132*операции!$M132/1000)</f>
        <v>0</v>
      </c>
      <c r="W147" s="101">
        <f>IF(W$1="",0,операции!W207+(операции!W99*(1+$J$104)+операции!W$136*операции!$M147*операции!$M162)*W132*операции!$M132/1000)</f>
        <v>0</v>
      </c>
      <c r="X147" s="101">
        <f>IF(X$1="",0,операции!X207+(операции!X99*(1+$J$104)+операции!X$136*операции!$M147*операции!$M162)*X132*операции!$M132/1000)</f>
        <v>0</v>
      </c>
      <c r="Y147" s="101">
        <f>IF(Y$1="",0,операции!Y207+(операции!Y99*(1+$J$104)+операции!Y$136*операции!$M147*операции!$M162)*Y132*операции!$M132/1000)</f>
        <v>0</v>
      </c>
      <c r="Z147" s="101">
        <f>IF(Z$1="",0,операции!Z207+(операции!Z99*(1+$J$104)+операции!Z$136*операции!$M147*операции!$M162)*Z132*операции!$M132/1000)</f>
        <v>0</v>
      </c>
      <c r="AA147" s="101">
        <f>IF(AA$1="",0,операции!AA207+(операции!AA99*(1+$J$104)+операции!AA$136*операции!$M147*операции!$M162)*AA132*операции!$M132/1000)</f>
        <v>0</v>
      </c>
      <c r="AB147" s="22"/>
    </row>
    <row r="148" spans="1:28" s="23" customFormat="1" ht="10.199999999999999" x14ac:dyDescent="0.2">
      <c r="A148" s="22"/>
      <c r="B148" s="22"/>
      <c r="C148" s="22"/>
      <c r="D148" s="22"/>
      <c r="E148" s="22" t="str">
        <f>E137</f>
        <v>доход от продажи услуг</v>
      </c>
      <c r="F148" s="22"/>
      <c r="G148" s="22" t="str">
        <f>IF($E148="","",INDEX(KPI!$G:$G,SUMIFS(KPI!$B:$B,KPI!$E:$E,$E148)))</f>
        <v>тыс.руб.</v>
      </c>
      <c r="H148" s="100">
        <f>структура!$V$22</f>
        <v>11</v>
      </c>
      <c r="I148" s="31"/>
      <c r="J148" s="98" t="str">
        <f>структура!$X$22</f>
        <v>ноя</v>
      </c>
      <c r="K148" s="99"/>
      <c r="L148" s="22"/>
      <c r="M148" s="58"/>
      <c r="N148" s="22"/>
      <c r="O148" s="22"/>
      <c r="P148" s="101">
        <f>IF(P$1="",0,операции!P208+(операции!P100*(1+$J$104)+операции!P$136*операции!$M148*операции!$M163)*P133*операции!$M133/1000)</f>
        <v>0</v>
      </c>
      <c r="Q148" s="101">
        <f>IF(Q$1="",0,операции!Q208+(операции!Q100*(1+$J$104)+операции!Q$136*операции!$M148*операции!$M163)*Q133*операции!$M133/1000)</f>
        <v>0</v>
      </c>
      <c r="R148" s="101">
        <f>IF(R$1="",0,операции!R208+(операции!R100*(1+$J$104)+операции!R$136*операции!$M148*операции!$M163)*R133*операции!$M133/1000)</f>
        <v>0</v>
      </c>
      <c r="S148" s="101">
        <f>IF(S$1="",0,операции!S208+(операции!S100*(1+$J$104)+операции!S$136*операции!$M148*операции!$M163)*S133*операции!$M133/1000)</f>
        <v>0</v>
      </c>
      <c r="T148" s="101">
        <f>IF(T$1="",0,операции!T208+(операции!T100*(1+$J$104)+операции!T$136*операции!$M148*операции!$M163)*T133*операции!$M133/1000)</f>
        <v>0</v>
      </c>
      <c r="U148" s="101">
        <f>IF(U$1="",0,операции!U208+(операции!U100*(1+$J$104)+операции!U$136*операции!$M148*операции!$M163)*U133*операции!$M133/1000)</f>
        <v>0</v>
      </c>
      <c r="V148" s="101">
        <f>IF(V$1="",0,операции!V208+(операции!V100*(1+$J$104)+операции!V$136*операции!$M148*операции!$M163)*V133*операции!$M133/1000)</f>
        <v>0</v>
      </c>
      <c r="W148" s="101">
        <f>IF(W$1="",0,операции!W208+(операции!W100*(1+$J$104)+операции!W$136*операции!$M148*операции!$M163)*W133*операции!$M133/1000)</f>
        <v>0</v>
      </c>
      <c r="X148" s="101">
        <f>IF(X$1="",0,операции!X208+(операции!X100*(1+$J$104)+операции!X$136*операции!$M148*операции!$M163)*X133*операции!$M133/1000)</f>
        <v>0</v>
      </c>
      <c r="Y148" s="101">
        <f>IF(Y$1="",0,операции!Y208+(операции!Y100*(1+$J$104)+операции!Y$136*операции!$M148*операции!$M163)*Y133*операции!$M133/1000)</f>
        <v>0</v>
      </c>
      <c r="Z148" s="101">
        <f>IF(Z$1="",0,операции!Z208+(операции!Z100*(1+$J$104)+операции!Z$136*операции!$M148*операции!$M163)*Z133*операции!$M133/1000)</f>
        <v>0</v>
      </c>
      <c r="AA148" s="101">
        <f>IF(AA$1="",0,операции!AA208+(операции!AA100*(1+$J$104)+операции!AA$136*операции!$M148*операции!$M163)*AA133*операции!$M133/1000)</f>
        <v>0</v>
      </c>
      <c r="AB148" s="22"/>
    </row>
    <row r="149" spans="1:28" s="23" customFormat="1" ht="10.199999999999999" x14ac:dyDescent="0.2">
      <c r="A149" s="22"/>
      <c r="B149" s="22"/>
      <c r="C149" s="22"/>
      <c r="D149" s="22"/>
      <c r="E149" s="22" t="str">
        <f>E137</f>
        <v>доход от продажи услуг</v>
      </c>
      <c r="F149" s="22"/>
      <c r="G149" s="22" t="str">
        <f>IF($E149="","",INDEX(KPI!$G:$G,SUMIFS(KPI!$B:$B,KPI!$E:$E,$E149)))</f>
        <v>тыс.руб.</v>
      </c>
      <c r="H149" s="100">
        <f>структура!$V$23</f>
        <v>12</v>
      </c>
      <c r="I149" s="31"/>
      <c r="J149" s="98" t="str">
        <f>структура!$X$23</f>
        <v>дек</v>
      </c>
      <c r="K149" s="99"/>
      <c r="L149" s="22"/>
      <c r="M149" s="58"/>
      <c r="N149" s="22"/>
      <c r="O149" s="22"/>
      <c r="P149" s="101">
        <f>IF(P$1="",0,операции!P209+(операции!P101*(1+$J$104)+операции!P$136*операции!$M149*операции!$M164)*P134*операции!$M134/1000)</f>
        <v>0</v>
      </c>
      <c r="Q149" s="101">
        <f>IF(Q$1="",0,операции!Q209+(операции!Q101*(1+$J$104)+операции!Q$136*операции!$M149*операции!$M164)*Q134*операции!$M134/1000)</f>
        <v>0</v>
      </c>
      <c r="R149" s="101">
        <f>IF(R$1="",0,операции!R209+(операции!R101*(1+$J$104)+операции!R$136*операции!$M149*операции!$M164)*R134*операции!$M134/1000)</f>
        <v>0</v>
      </c>
      <c r="S149" s="101">
        <f>IF(S$1="",0,операции!S209+(операции!S101*(1+$J$104)+операции!S$136*операции!$M149*операции!$M164)*S134*операции!$M134/1000)</f>
        <v>0</v>
      </c>
      <c r="T149" s="101">
        <f>IF(T$1="",0,операции!T209+(операции!T101*(1+$J$104)+операции!T$136*операции!$M149*операции!$M164)*T134*операции!$M134/1000)</f>
        <v>0</v>
      </c>
      <c r="U149" s="101">
        <f>IF(U$1="",0,операции!U209+(операции!U101*(1+$J$104)+операции!U$136*операции!$M149*операции!$M164)*U134*операции!$M134/1000)</f>
        <v>0</v>
      </c>
      <c r="V149" s="101">
        <f>IF(V$1="",0,операции!V209+(операции!V101*(1+$J$104)+операции!V$136*операции!$M149*операции!$M164)*V134*операции!$M134/1000)</f>
        <v>0</v>
      </c>
      <c r="W149" s="101">
        <f>IF(W$1="",0,операции!W209+(операции!W101*(1+$J$104)+операции!W$136*операции!$M149*операции!$M164)*W134*операции!$M134/1000)</f>
        <v>0</v>
      </c>
      <c r="X149" s="101">
        <f>IF(X$1="",0,операции!X209+(операции!X101*(1+$J$104)+операции!X$136*операции!$M149*операции!$M164)*X134*операции!$M134/1000)</f>
        <v>0</v>
      </c>
      <c r="Y149" s="101">
        <f>IF(Y$1="",0,операции!Y209+(операции!Y101*(1+$J$104)+операции!Y$136*операции!$M149*операции!$M164)*Y134*операции!$M134/1000)</f>
        <v>0</v>
      </c>
      <c r="Z149" s="101">
        <f>IF(Z$1="",0,операции!Z209+(операции!Z101*(1+$J$104)+операции!Z$136*операции!$M149*операции!$M164)*Z134*операции!$M134/1000)</f>
        <v>0</v>
      </c>
      <c r="AA149" s="101">
        <f>IF(AA$1="",0,операции!AA209+(операции!AA101*(1+$J$104)+операции!AA$136*операции!$M149*операции!$M164)*AA134*операции!$M134/1000)</f>
        <v>0</v>
      </c>
      <c r="AB149" s="22"/>
    </row>
    <row r="150" spans="1:28" ht="3.9" customHeight="1" x14ac:dyDescent="0.25">
      <c r="A150" s="2"/>
      <c r="B150" s="2"/>
      <c r="C150" s="2"/>
      <c r="D150" s="109"/>
      <c r="E150" s="109"/>
      <c r="F150" s="2"/>
      <c r="G150" s="109"/>
      <c r="H150" s="2"/>
      <c r="I150" s="28"/>
      <c r="J150" s="109"/>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120" t="str">
        <f>KPI!$E$75</f>
        <v>ОПЕРАЦИОННЫЕ РАСХОДЫ</v>
      </c>
      <c r="F152" s="2"/>
      <c r="G152" s="2"/>
      <c r="H152" s="2"/>
      <c r="I152" s="28"/>
      <c r="J152" s="2"/>
      <c r="K152" s="28"/>
      <c r="L152" s="2"/>
      <c r="M152" s="52"/>
      <c r="N152" s="2"/>
      <c r="O152" s="2"/>
      <c r="P152" s="36"/>
      <c r="Q152" s="36"/>
      <c r="R152" s="36"/>
      <c r="S152" s="36"/>
      <c r="T152" s="36"/>
      <c r="U152" s="36"/>
      <c r="V152" s="36"/>
      <c r="W152" s="36"/>
      <c r="X152" s="36"/>
      <c r="Y152" s="36"/>
      <c r="Z152" s="36"/>
      <c r="AA152" s="36"/>
      <c r="AB152" s="2"/>
    </row>
    <row r="153" spans="1:28" ht="8.1" customHeight="1"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2"/>
    </row>
    <row r="154" spans="1:28" s="5" customFormat="1" x14ac:dyDescent="0.25">
      <c r="A154" s="3"/>
      <c r="B154" s="3"/>
      <c r="C154" s="3"/>
      <c r="D154" s="3"/>
      <c r="E154" s="3" t="str">
        <f>KPI!$E$43</f>
        <v>%-нт маркетинговых расходов от дохода</v>
      </c>
      <c r="F154" s="3"/>
      <c r="G154" s="3" t="str">
        <f>IF($E154="","",INDEX(KPI!$G:$G,SUMIFS(KPI!$B:$B,KPI!$E:$E,$E154)))</f>
        <v>%</v>
      </c>
      <c r="H154" s="3"/>
      <c r="I154" s="28"/>
      <c r="J154" s="2"/>
      <c r="K154" s="28"/>
      <c r="L154" s="2"/>
      <c r="M154" s="52"/>
      <c r="N154" s="3"/>
      <c r="O154" s="6" t="s">
        <v>0</v>
      </c>
      <c r="P154" s="88">
        <v>0.05</v>
      </c>
      <c r="Q154" s="88">
        <v>0.05</v>
      </c>
      <c r="R154" s="88">
        <v>0.04</v>
      </c>
      <c r="S154" s="88">
        <v>0.03</v>
      </c>
      <c r="T154" s="88">
        <v>0.03</v>
      </c>
      <c r="U154" s="88">
        <v>2.7E-2</v>
      </c>
      <c r="V154" s="88">
        <v>2.5000000000000001E-2</v>
      </c>
      <c r="W154" s="88">
        <v>2.5000000000000001E-2</v>
      </c>
      <c r="X154" s="88">
        <v>0.03</v>
      </c>
      <c r="Y154" s="88">
        <v>0.03</v>
      </c>
      <c r="Z154" s="88">
        <v>0.03</v>
      </c>
      <c r="AA154" s="88">
        <v>0.03</v>
      </c>
      <c r="AB154" s="3"/>
    </row>
    <row r="155" spans="1:28" ht="3.9" customHeight="1" x14ac:dyDescent="0.25">
      <c r="A155" s="2"/>
      <c r="B155" s="2"/>
      <c r="C155" s="2"/>
      <c r="D155" s="2"/>
      <c r="E155" s="110"/>
      <c r="F155" s="2"/>
      <c r="G155" s="2"/>
      <c r="H155" s="2"/>
      <c r="I155" s="28"/>
      <c r="J155" s="2"/>
      <c r="K155" s="28"/>
      <c r="L155" s="2"/>
      <c r="M155" s="52"/>
      <c r="N155" s="2"/>
      <c r="O155" s="2"/>
      <c r="P155" s="36"/>
      <c r="Q155" s="36"/>
      <c r="R155" s="36"/>
      <c r="S155" s="36"/>
      <c r="T155" s="36"/>
      <c r="U155" s="36"/>
      <c r="V155" s="36"/>
      <c r="W155" s="36"/>
      <c r="X155" s="36"/>
      <c r="Y155" s="36"/>
      <c r="Z155" s="36"/>
      <c r="AA155" s="36"/>
      <c r="AB155" s="2"/>
    </row>
    <row r="156" spans="1:28" ht="8.1" customHeight="1"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2"/>
    </row>
    <row r="157" spans="1:28" s="5" customFormat="1" x14ac:dyDescent="0.25">
      <c r="A157" s="3"/>
      <c r="B157" s="3"/>
      <c r="C157" s="3"/>
      <c r="D157" s="111"/>
      <c r="E157" s="3" t="str">
        <f>KPI!$E$44</f>
        <v>маркетинговые расходы (начисл/оплаты)</v>
      </c>
      <c r="F157" s="3"/>
      <c r="G157" s="3" t="str">
        <f>IF($E157="","",INDEX(KPI!$G:$G,SUMIFS(KPI!$B:$B,KPI!$E:$E,$E157)))</f>
        <v>тыс.руб.</v>
      </c>
      <c r="H157" s="116" t="str">
        <f>структура!$AL$20</f>
        <v>Заложен сдвиг на один месяц!</v>
      </c>
      <c r="I157" s="28"/>
      <c r="J157" s="44"/>
      <c r="K157" s="28"/>
      <c r="L157" s="3"/>
      <c r="M157" s="55">
        <f>SUM($O157:$AB157)</f>
        <v>0</v>
      </c>
      <c r="N157" s="3"/>
      <c r="O157" s="3"/>
      <c r="P157" s="46">
        <f>IF(P$1="",0,IF(P$1=0,SUMIFS(P158:P169,H158:H169,"&gt;="&amp;MONTH($J$13)),SUM(P158:P169)))</f>
        <v>0</v>
      </c>
      <c r="Q157" s="46">
        <f t="shared" ref="Q157" si="16">IF(Q$1="",0,SUM(Q158:Q169))</f>
        <v>0</v>
      </c>
      <c r="R157" s="46">
        <f t="shared" ref="R157:AA157" si="17">IF(R$1="",0,SUM(R158:R169))</f>
        <v>0</v>
      </c>
      <c r="S157" s="46">
        <f t="shared" si="17"/>
        <v>0</v>
      </c>
      <c r="T157" s="46">
        <f t="shared" si="17"/>
        <v>0</v>
      </c>
      <c r="U157" s="46">
        <f t="shared" si="17"/>
        <v>0</v>
      </c>
      <c r="V157" s="46">
        <f t="shared" si="17"/>
        <v>0</v>
      </c>
      <c r="W157" s="46">
        <f t="shared" si="17"/>
        <v>0</v>
      </c>
      <c r="X157" s="46">
        <f t="shared" si="17"/>
        <v>0</v>
      </c>
      <c r="Y157" s="46">
        <f t="shared" si="17"/>
        <v>0</v>
      </c>
      <c r="Z157" s="46">
        <f t="shared" si="17"/>
        <v>0</v>
      </c>
      <c r="AA157" s="46">
        <f t="shared" si="17"/>
        <v>0</v>
      </c>
      <c r="AB157" s="3"/>
    </row>
    <row r="158" spans="1:28" s="23" customFormat="1" ht="10.199999999999999" x14ac:dyDescent="0.2">
      <c r="A158" s="22"/>
      <c r="B158" s="22"/>
      <c r="C158" s="22"/>
      <c r="D158" s="22"/>
      <c r="E158" s="22" t="str">
        <f>E157</f>
        <v>маркетинговые расходы (начисл/оплаты)</v>
      </c>
      <c r="F158" s="22"/>
      <c r="G158" s="22" t="str">
        <f>IF($E158="","",INDEX(KPI!$G:$G,SUMIFS(KPI!$B:$B,KPI!$E:$E,$E158)))</f>
        <v>тыс.руб.</v>
      </c>
      <c r="H158" s="100">
        <f>структура!$V$12</f>
        <v>1</v>
      </c>
      <c r="I158" s="31"/>
      <c r="J158" s="98" t="str">
        <f>структура!$X$12</f>
        <v>янв</v>
      </c>
      <c r="K158" s="99"/>
      <c r="L158" s="22"/>
      <c r="M158" s="58"/>
      <c r="N158" s="22"/>
      <c r="O158" s="22"/>
      <c r="P158" s="101">
        <f t="shared" ref="P158:AA158" si="18">IF(P$1="",0,(P60+P139)*P$154)</f>
        <v>0</v>
      </c>
      <c r="Q158" s="101">
        <f t="shared" si="18"/>
        <v>0</v>
      </c>
      <c r="R158" s="101">
        <f t="shared" si="18"/>
        <v>0</v>
      </c>
      <c r="S158" s="101">
        <f t="shared" si="18"/>
        <v>0</v>
      </c>
      <c r="T158" s="101">
        <f t="shared" si="18"/>
        <v>0</v>
      </c>
      <c r="U158" s="101">
        <f t="shared" si="18"/>
        <v>0</v>
      </c>
      <c r="V158" s="101">
        <f t="shared" si="18"/>
        <v>0</v>
      </c>
      <c r="W158" s="101">
        <f t="shared" si="18"/>
        <v>0</v>
      </c>
      <c r="X158" s="101">
        <f t="shared" si="18"/>
        <v>0</v>
      </c>
      <c r="Y158" s="101">
        <f t="shared" si="18"/>
        <v>0</v>
      </c>
      <c r="Z158" s="101">
        <f t="shared" si="18"/>
        <v>0</v>
      </c>
      <c r="AA158" s="101">
        <f t="shared" si="18"/>
        <v>0</v>
      </c>
      <c r="AB158" s="22"/>
    </row>
    <row r="159" spans="1:28" s="23" customFormat="1" ht="10.199999999999999" x14ac:dyDescent="0.2">
      <c r="A159" s="22"/>
      <c r="B159" s="22"/>
      <c r="C159" s="22"/>
      <c r="D159" s="22"/>
      <c r="E159" s="22" t="str">
        <f>E157</f>
        <v>маркетинговые расходы (начисл/оплаты)</v>
      </c>
      <c r="F159" s="22"/>
      <c r="G159" s="22" t="str">
        <f>IF($E159="","",INDEX(KPI!$G:$G,SUMIFS(KPI!$B:$B,KPI!$E:$E,$E159)))</f>
        <v>тыс.руб.</v>
      </c>
      <c r="H159" s="100">
        <f>структура!$V$13</f>
        <v>2</v>
      </c>
      <c r="I159" s="31"/>
      <c r="J159" s="98" t="str">
        <f>структура!$X$13</f>
        <v>фев</v>
      </c>
      <c r="K159" s="99"/>
      <c r="L159" s="22"/>
      <c r="M159" s="58"/>
      <c r="N159" s="22"/>
      <c r="O159" s="22"/>
      <c r="P159" s="101">
        <f t="shared" ref="P159:AA159" si="19">IF(P$1="",0,(P61+P140)*P$154)</f>
        <v>0</v>
      </c>
      <c r="Q159" s="101">
        <f t="shared" si="19"/>
        <v>0</v>
      </c>
      <c r="R159" s="101">
        <f t="shared" si="19"/>
        <v>0</v>
      </c>
      <c r="S159" s="101">
        <f t="shared" si="19"/>
        <v>0</v>
      </c>
      <c r="T159" s="101">
        <f t="shared" si="19"/>
        <v>0</v>
      </c>
      <c r="U159" s="101">
        <f t="shared" si="19"/>
        <v>0</v>
      </c>
      <c r="V159" s="101">
        <f t="shared" si="19"/>
        <v>0</v>
      </c>
      <c r="W159" s="101">
        <f t="shared" si="19"/>
        <v>0</v>
      </c>
      <c r="X159" s="101">
        <f t="shared" si="19"/>
        <v>0</v>
      </c>
      <c r="Y159" s="101">
        <f t="shared" si="19"/>
        <v>0</v>
      </c>
      <c r="Z159" s="101">
        <f t="shared" si="19"/>
        <v>0</v>
      </c>
      <c r="AA159" s="101">
        <f t="shared" si="19"/>
        <v>0</v>
      </c>
      <c r="AB159" s="22"/>
    </row>
    <row r="160" spans="1:28" s="23" customFormat="1" ht="10.199999999999999" x14ac:dyDescent="0.2">
      <c r="A160" s="22"/>
      <c r="B160" s="22"/>
      <c r="C160" s="22"/>
      <c r="D160" s="22"/>
      <c r="E160" s="22" t="str">
        <f>E157</f>
        <v>маркетинговые расходы (начисл/оплаты)</v>
      </c>
      <c r="F160" s="22"/>
      <c r="G160" s="22" t="str">
        <f>IF($E160="","",INDEX(KPI!$G:$G,SUMIFS(KPI!$B:$B,KPI!$E:$E,$E160)))</f>
        <v>тыс.руб.</v>
      </c>
      <c r="H160" s="100">
        <f>структура!$V$14</f>
        <v>3</v>
      </c>
      <c r="I160" s="31"/>
      <c r="J160" s="98" t="str">
        <f>структура!$X$14</f>
        <v>мар</v>
      </c>
      <c r="K160" s="99"/>
      <c r="L160" s="22"/>
      <c r="M160" s="58"/>
      <c r="N160" s="22"/>
      <c r="O160" s="22"/>
      <c r="P160" s="101">
        <f t="shared" ref="P160:AA160" si="20">IF(P$1="",0,(P62+P141)*P$154)</f>
        <v>0</v>
      </c>
      <c r="Q160" s="101">
        <f t="shared" si="20"/>
        <v>0</v>
      </c>
      <c r="R160" s="101">
        <f t="shared" si="20"/>
        <v>0</v>
      </c>
      <c r="S160" s="101">
        <f t="shared" si="20"/>
        <v>0</v>
      </c>
      <c r="T160" s="101">
        <f t="shared" si="20"/>
        <v>0</v>
      </c>
      <c r="U160" s="101">
        <f t="shared" si="20"/>
        <v>0</v>
      </c>
      <c r="V160" s="101">
        <f t="shared" si="20"/>
        <v>0</v>
      </c>
      <c r="W160" s="101">
        <f t="shared" si="20"/>
        <v>0</v>
      </c>
      <c r="X160" s="101">
        <f t="shared" si="20"/>
        <v>0</v>
      </c>
      <c r="Y160" s="101">
        <f t="shared" si="20"/>
        <v>0</v>
      </c>
      <c r="Z160" s="101">
        <f t="shared" si="20"/>
        <v>0</v>
      </c>
      <c r="AA160" s="101">
        <f t="shared" si="20"/>
        <v>0</v>
      </c>
      <c r="AB160" s="22"/>
    </row>
    <row r="161" spans="1:28" s="23" customFormat="1" ht="10.199999999999999" x14ac:dyDescent="0.2">
      <c r="A161" s="22"/>
      <c r="B161" s="22"/>
      <c r="C161" s="22"/>
      <c r="D161" s="22"/>
      <c r="E161" s="22" t="str">
        <f>E157</f>
        <v>маркетинговые расходы (начисл/оплаты)</v>
      </c>
      <c r="F161" s="22"/>
      <c r="G161" s="22" t="str">
        <f>IF($E161="","",INDEX(KPI!$G:$G,SUMIFS(KPI!$B:$B,KPI!$E:$E,$E161)))</f>
        <v>тыс.руб.</v>
      </c>
      <c r="H161" s="100">
        <f>структура!$V$15</f>
        <v>4</v>
      </c>
      <c r="I161" s="31"/>
      <c r="J161" s="98" t="str">
        <f>структура!$X$15</f>
        <v>апр</v>
      </c>
      <c r="K161" s="99"/>
      <c r="L161" s="22"/>
      <c r="M161" s="58"/>
      <c r="N161" s="22"/>
      <c r="O161" s="22"/>
      <c r="P161" s="101">
        <f t="shared" ref="P161:AA161" si="21">IF(P$1="",0,(P63+P142)*P$154)</f>
        <v>0</v>
      </c>
      <c r="Q161" s="101">
        <f t="shared" si="21"/>
        <v>0</v>
      </c>
      <c r="R161" s="101">
        <f t="shared" si="21"/>
        <v>0</v>
      </c>
      <c r="S161" s="101">
        <f t="shared" si="21"/>
        <v>0</v>
      </c>
      <c r="T161" s="101">
        <f t="shared" si="21"/>
        <v>0</v>
      </c>
      <c r="U161" s="101">
        <f t="shared" si="21"/>
        <v>0</v>
      </c>
      <c r="V161" s="101">
        <f t="shared" si="21"/>
        <v>0</v>
      </c>
      <c r="W161" s="101">
        <f t="shared" si="21"/>
        <v>0</v>
      </c>
      <c r="X161" s="101">
        <f t="shared" si="21"/>
        <v>0</v>
      </c>
      <c r="Y161" s="101">
        <f t="shared" si="21"/>
        <v>0</v>
      </c>
      <c r="Z161" s="101">
        <f t="shared" si="21"/>
        <v>0</v>
      </c>
      <c r="AA161" s="101">
        <f t="shared" si="21"/>
        <v>0</v>
      </c>
      <c r="AB161" s="22"/>
    </row>
    <row r="162" spans="1:28" s="23" customFormat="1" ht="10.199999999999999" x14ac:dyDescent="0.2">
      <c r="A162" s="22"/>
      <c r="B162" s="22"/>
      <c r="C162" s="22"/>
      <c r="D162" s="22"/>
      <c r="E162" s="22" t="str">
        <f>E157</f>
        <v>маркетинговые расходы (начисл/оплаты)</v>
      </c>
      <c r="F162" s="22"/>
      <c r="G162" s="22" t="str">
        <f>IF($E162="","",INDEX(KPI!$G:$G,SUMIFS(KPI!$B:$B,KPI!$E:$E,$E162)))</f>
        <v>тыс.руб.</v>
      </c>
      <c r="H162" s="100">
        <f>структура!$V$16</f>
        <v>5</v>
      </c>
      <c r="I162" s="31"/>
      <c r="J162" s="98" t="str">
        <f>структура!$X$16</f>
        <v>май</v>
      </c>
      <c r="K162" s="99"/>
      <c r="L162" s="22"/>
      <c r="M162" s="58"/>
      <c r="N162" s="22"/>
      <c r="O162" s="22"/>
      <c r="P162" s="101">
        <f t="shared" ref="P162:AA162" si="22">IF(P$1="",0,(P64+P143)*P$154)</f>
        <v>0</v>
      </c>
      <c r="Q162" s="101">
        <f t="shared" si="22"/>
        <v>0</v>
      </c>
      <c r="R162" s="101">
        <f t="shared" si="22"/>
        <v>0</v>
      </c>
      <c r="S162" s="101">
        <f t="shared" si="22"/>
        <v>0</v>
      </c>
      <c r="T162" s="101">
        <f t="shared" si="22"/>
        <v>0</v>
      </c>
      <c r="U162" s="101">
        <f t="shared" si="22"/>
        <v>0</v>
      </c>
      <c r="V162" s="101">
        <f t="shared" si="22"/>
        <v>0</v>
      </c>
      <c r="W162" s="101">
        <f t="shared" si="22"/>
        <v>0</v>
      </c>
      <c r="X162" s="101">
        <f t="shared" si="22"/>
        <v>0</v>
      </c>
      <c r="Y162" s="101">
        <f t="shared" si="22"/>
        <v>0</v>
      </c>
      <c r="Z162" s="101">
        <f t="shared" si="22"/>
        <v>0</v>
      </c>
      <c r="AA162" s="101">
        <f t="shared" si="22"/>
        <v>0</v>
      </c>
      <c r="AB162" s="22"/>
    </row>
    <row r="163" spans="1:28" s="23" customFormat="1" ht="10.199999999999999" x14ac:dyDescent="0.2">
      <c r="A163" s="22"/>
      <c r="B163" s="22"/>
      <c r="C163" s="22"/>
      <c r="D163" s="22"/>
      <c r="E163" s="22" t="str">
        <f>E157</f>
        <v>маркетинговые расходы (начисл/оплаты)</v>
      </c>
      <c r="F163" s="22"/>
      <c r="G163" s="22" t="str">
        <f>IF($E163="","",INDEX(KPI!$G:$G,SUMIFS(KPI!$B:$B,KPI!$E:$E,$E163)))</f>
        <v>тыс.руб.</v>
      </c>
      <c r="H163" s="100">
        <f>структура!$V$17</f>
        <v>6</v>
      </c>
      <c r="I163" s="31"/>
      <c r="J163" s="98" t="str">
        <f>структура!$X$17</f>
        <v>июн</v>
      </c>
      <c r="K163" s="99"/>
      <c r="L163" s="22"/>
      <c r="M163" s="58"/>
      <c r="N163" s="22"/>
      <c r="O163" s="22"/>
      <c r="P163" s="101">
        <f t="shared" ref="P163:AA163" si="23">IF(P$1="",0,(P65+P144)*P$154)</f>
        <v>0</v>
      </c>
      <c r="Q163" s="101">
        <f t="shared" si="23"/>
        <v>0</v>
      </c>
      <c r="R163" s="101">
        <f t="shared" si="23"/>
        <v>0</v>
      </c>
      <c r="S163" s="101">
        <f t="shared" si="23"/>
        <v>0</v>
      </c>
      <c r="T163" s="101">
        <f t="shared" si="23"/>
        <v>0</v>
      </c>
      <c r="U163" s="101">
        <f t="shared" si="23"/>
        <v>0</v>
      </c>
      <c r="V163" s="101">
        <f t="shared" si="23"/>
        <v>0</v>
      </c>
      <c r="W163" s="101">
        <f t="shared" si="23"/>
        <v>0</v>
      </c>
      <c r="X163" s="101">
        <f t="shared" si="23"/>
        <v>0</v>
      </c>
      <c r="Y163" s="101">
        <f t="shared" si="23"/>
        <v>0</v>
      </c>
      <c r="Z163" s="101">
        <f t="shared" si="23"/>
        <v>0</v>
      </c>
      <c r="AA163" s="101">
        <f t="shared" si="23"/>
        <v>0</v>
      </c>
      <c r="AB163" s="22"/>
    </row>
    <row r="164" spans="1:28" s="23" customFormat="1" ht="10.199999999999999" x14ac:dyDescent="0.2">
      <c r="A164" s="22"/>
      <c r="B164" s="22"/>
      <c r="C164" s="22"/>
      <c r="D164" s="22"/>
      <c r="E164" s="22" t="str">
        <f>E157</f>
        <v>маркетинговые расходы (начисл/оплаты)</v>
      </c>
      <c r="F164" s="22"/>
      <c r="G164" s="22" t="str">
        <f>IF($E164="","",INDEX(KPI!$G:$G,SUMIFS(KPI!$B:$B,KPI!$E:$E,$E164)))</f>
        <v>тыс.руб.</v>
      </c>
      <c r="H164" s="100">
        <f>структура!$V$18</f>
        <v>7</v>
      </c>
      <c r="I164" s="31"/>
      <c r="J164" s="98" t="str">
        <f>структура!$X$18</f>
        <v>июл</v>
      </c>
      <c r="K164" s="99"/>
      <c r="L164" s="22"/>
      <c r="M164" s="58"/>
      <c r="N164" s="22"/>
      <c r="O164" s="22"/>
      <c r="P164" s="101">
        <f t="shared" ref="P164:AA164" si="24">IF(P$1="",0,(P66+P145)*P$154)</f>
        <v>0</v>
      </c>
      <c r="Q164" s="101">
        <f t="shared" si="24"/>
        <v>0</v>
      </c>
      <c r="R164" s="101">
        <f t="shared" si="24"/>
        <v>0</v>
      </c>
      <c r="S164" s="101">
        <f t="shared" si="24"/>
        <v>0</v>
      </c>
      <c r="T164" s="101">
        <f t="shared" si="24"/>
        <v>0</v>
      </c>
      <c r="U164" s="101">
        <f t="shared" si="24"/>
        <v>0</v>
      </c>
      <c r="V164" s="101">
        <f t="shared" si="24"/>
        <v>0</v>
      </c>
      <c r="W164" s="101">
        <f t="shared" si="24"/>
        <v>0</v>
      </c>
      <c r="X164" s="101">
        <f t="shared" si="24"/>
        <v>0</v>
      </c>
      <c r="Y164" s="101">
        <f t="shared" si="24"/>
        <v>0</v>
      </c>
      <c r="Z164" s="101">
        <f t="shared" si="24"/>
        <v>0</v>
      </c>
      <c r="AA164" s="101">
        <f t="shared" si="24"/>
        <v>0</v>
      </c>
      <c r="AB164" s="22"/>
    </row>
    <row r="165" spans="1:28" s="23" customFormat="1" ht="10.199999999999999" x14ac:dyDescent="0.2">
      <c r="A165" s="22"/>
      <c r="B165" s="22"/>
      <c r="C165" s="22"/>
      <c r="D165" s="22"/>
      <c r="E165" s="22" t="str">
        <f>E157</f>
        <v>маркетинговые расходы (начисл/оплаты)</v>
      </c>
      <c r="F165" s="22"/>
      <c r="G165" s="22" t="str">
        <f>IF($E165="","",INDEX(KPI!$G:$G,SUMIFS(KPI!$B:$B,KPI!$E:$E,$E165)))</f>
        <v>тыс.руб.</v>
      </c>
      <c r="H165" s="100">
        <f>структура!$V$19</f>
        <v>8</v>
      </c>
      <c r="I165" s="31"/>
      <c r="J165" s="98" t="str">
        <f>структура!$X$19</f>
        <v>авг</v>
      </c>
      <c r="K165" s="99"/>
      <c r="L165" s="22"/>
      <c r="M165" s="58"/>
      <c r="N165" s="22"/>
      <c r="O165" s="22"/>
      <c r="P165" s="101">
        <f t="shared" ref="P165:AA165" si="25">IF(P$1="",0,(P67+P146)*P$154)</f>
        <v>0</v>
      </c>
      <c r="Q165" s="101">
        <f t="shared" si="25"/>
        <v>0</v>
      </c>
      <c r="R165" s="101">
        <f t="shared" si="25"/>
        <v>0</v>
      </c>
      <c r="S165" s="101">
        <f t="shared" si="25"/>
        <v>0</v>
      </c>
      <c r="T165" s="101">
        <f t="shared" si="25"/>
        <v>0</v>
      </c>
      <c r="U165" s="101">
        <f t="shared" si="25"/>
        <v>0</v>
      </c>
      <c r="V165" s="101">
        <f t="shared" si="25"/>
        <v>0</v>
      </c>
      <c r="W165" s="101">
        <f t="shared" si="25"/>
        <v>0</v>
      </c>
      <c r="X165" s="101">
        <f t="shared" si="25"/>
        <v>0</v>
      </c>
      <c r="Y165" s="101">
        <f t="shared" si="25"/>
        <v>0</v>
      </c>
      <c r="Z165" s="101">
        <f t="shared" si="25"/>
        <v>0</v>
      </c>
      <c r="AA165" s="101">
        <f t="shared" si="25"/>
        <v>0</v>
      </c>
      <c r="AB165" s="22"/>
    </row>
    <row r="166" spans="1:28" s="23" customFormat="1" ht="10.199999999999999" x14ac:dyDescent="0.2">
      <c r="A166" s="22"/>
      <c r="B166" s="22"/>
      <c r="C166" s="22"/>
      <c r="D166" s="22"/>
      <c r="E166" s="22" t="str">
        <f>E157</f>
        <v>маркетинговые расходы (начисл/оплаты)</v>
      </c>
      <c r="F166" s="22"/>
      <c r="G166" s="22" t="str">
        <f>IF($E166="","",INDEX(KPI!$G:$G,SUMIFS(KPI!$B:$B,KPI!$E:$E,$E166)))</f>
        <v>тыс.руб.</v>
      </c>
      <c r="H166" s="100">
        <f>структура!$V$20</f>
        <v>9</v>
      </c>
      <c r="I166" s="31"/>
      <c r="J166" s="98" t="str">
        <f>структура!$X$20</f>
        <v>сен</v>
      </c>
      <c r="K166" s="99"/>
      <c r="L166" s="22"/>
      <c r="M166" s="58"/>
      <c r="N166" s="22"/>
      <c r="O166" s="22"/>
      <c r="P166" s="101">
        <f t="shared" ref="P166:AA166" si="26">IF(P$1="",0,(P68+P147)*P$154)</f>
        <v>0</v>
      </c>
      <c r="Q166" s="101">
        <f t="shared" si="26"/>
        <v>0</v>
      </c>
      <c r="R166" s="101">
        <f t="shared" si="26"/>
        <v>0</v>
      </c>
      <c r="S166" s="101">
        <f t="shared" si="26"/>
        <v>0</v>
      </c>
      <c r="T166" s="101">
        <f t="shared" si="26"/>
        <v>0</v>
      </c>
      <c r="U166" s="101">
        <f t="shared" si="26"/>
        <v>0</v>
      </c>
      <c r="V166" s="101">
        <f t="shared" si="26"/>
        <v>0</v>
      </c>
      <c r="W166" s="101">
        <f t="shared" si="26"/>
        <v>0</v>
      </c>
      <c r="X166" s="101">
        <f t="shared" si="26"/>
        <v>0</v>
      </c>
      <c r="Y166" s="101">
        <f t="shared" si="26"/>
        <v>0</v>
      </c>
      <c r="Z166" s="101">
        <f t="shared" si="26"/>
        <v>0</v>
      </c>
      <c r="AA166" s="101">
        <f t="shared" si="26"/>
        <v>0</v>
      </c>
      <c r="AB166" s="22"/>
    </row>
    <row r="167" spans="1:28" s="23" customFormat="1" ht="10.199999999999999" x14ac:dyDescent="0.2">
      <c r="A167" s="22"/>
      <c r="B167" s="22"/>
      <c r="C167" s="22"/>
      <c r="D167" s="22"/>
      <c r="E167" s="22" t="str">
        <f>E157</f>
        <v>маркетинговые расходы (начисл/оплаты)</v>
      </c>
      <c r="F167" s="22"/>
      <c r="G167" s="22" t="str">
        <f>IF($E167="","",INDEX(KPI!$G:$G,SUMIFS(KPI!$B:$B,KPI!$E:$E,$E167)))</f>
        <v>тыс.руб.</v>
      </c>
      <c r="H167" s="100">
        <f>структура!$V$21</f>
        <v>10</v>
      </c>
      <c r="I167" s="31"/>
      <c r="J167" s="98" t="str">
        <f>структура!$X$21</f>
        <v>окт</v>
      </c>
      <c r="K167" s="99"/>
      <c r="L167" s="22"/>
      <c r="M167" s="58"/>
      <c r="N167" s="22"/>
      <c r="O167" s="22"/>
      <c r="P167" s="101">
        <f t="shared" ref="P167:AA167" si="27">IF(P$1="",0,(P69+P148)*P$154)</f>
        <v>0</v>
      </c>
      <c r="Q167" s="101">
        <f t="shared" si="27"/>
        <v>0</v>
      </c>
      <c r="R167" s="101">
        <f t="shared" si="27"/>
        <v>0</v>
      </c>
      <c r="S167" s="101">
        <f t="shared" si="27"/>
        <v>0</v>
      </c>
      <c r="T167" s="101">
        <f t="shared" si="27"/>
        <v>0</v>
      </c>
      <c r="U167" s="101">
        <f t="shared" si="27"/>
        <v>0</v>
      </c>
      <c r="V167" s="101">
        <f t="shared" si="27"/>
        <v>0</v>
      </c>
      <c r="W167" s="101">
        <f t="shared" si="27"/>
        <v>0</v>
      </c>
      <c r="X167" s="101">
        <f t="shared" si="27"/>
        <v>0</v>
      </c>
      <c r="Y167" s="101">
        <f t="shared" si="27"/>
        <v>0</v>
      </c>
      <c r="Z167" s="101">
        <f t="shared" si="27"/>
        <v>0</v>
      </c>
      <c r="AA167" s="101">
        <f t="shared" si="27"/>
        <v>0</v>
      </c>
      <c r="AB167" s="22"/>
    </row>
    <row r="168" spans="1:28" s="23" customFormat="1" ht="10.199999999999999" x14ac:dyDescent="0.2">
      <c r="A168" s="22"/>
      <c r="B168" s="22"/>
      <c r="C168" s="22"/>
      <c r="D168" s="22"/>
      <c r="E168" s="22" t="str">
        <f>E157</f>
        <v>маркетинговые расходы (начисл/оплаты)</v>
      </c>
      <c r="F168" s="22"/>
      <c r="G168" s="22" t="str">
        <f>IF($E168="","",INDEX(KPI!$G:$G,SUMIFS(KPI!$B:$B,KPI!$E:$E,$E168)))</f>
        <v>тыс.руб.</v>
      </c>
      <c r="H168" s="100">
        <f>структура!$V$22</f>
        <v>11</v>
      </c>
      <c r="I168" s="31"/>
      <c r="J168" s="98" t="str">
        <f>структура!$X$22</f>
        <v>ноя</v>
      </c>
      <c r="K168" s="99"/>
      <c r="L168" s="22"/>
      <c r="M168" s="58"/>
      <c r="N168" s="22"/>
      <c r="O168" s="22"/>
      <c r="P168" s="101">
        <f t="shared" ref="P168:AA168" si="28">IF(P$1="",0,(P70+P149)*P$154)</f>
        <v>0</v>
      </c>
      <c r="Q168" s="101">
        <f t="shared" si="28"/>
        <v>0</v>
      </c>
      <c r="R168" s="101">
        <f t="shared" si="28"/>
        <v>0</v>
      </c>
      <c r="S168" s="101">
        <f t="shared" si="28"/>
        <v>0</v>
      </c>
      <c r="T168" s="101">
        <f t="shared" si="28"/>
        <v>0</v>
      </c>
      <c r="U168" s="101">
        <f t="shared" si="28"/>
        <v>0</v>
      </c>
      <c r="V168" s="101">
        <f t="shared" si="28"/>
        <v>0</v>
      </c>
      <c r="W168" s="101">
        <f t="shared" si="28"/>
        <v>0</v>
      </c>
      <c r="X168" s="101">
        <f t="shared" si="28"/>
        <v>0</v>
      </c>
      <c r="Y168" s="101">
        <f t="shared" si="28"/>
        <v>0</v>
      </c>
      <c r="Z168" s="101">
        <f t="shared" si="28"/>
        <v>0</v>
      </c>
      <c r="AA168" s="101">
        <f t="shared" si="28"/>
        <v>0</v>
      </c>
      <c r="AB168" s="22"/>
    </row>
    <row r="169" spans="1:28" s="23" customFormat="1" ht="10.199999999999999" x14ac:dyDescent="0.2">
      <c r="A169" s="22"/>
      <c r="B169" s="22"/>
      <c r="C169" s="22"/>
      <c r="D169" s="22"/>
      <c r="E169" s="22" t="str">
        <f>E157</f>
        <v>маркетинговые расходы (начисл/оплаты)</v>
      </c>
      <c r="F169" s="22"/>
      <c r="G169" s="22" t="str">
        <f>IF($E169="","",INDEX(KPI!$G:$G,SUMIFS(KPI!$B:$B,KPI!$E:$E,$E169)))</f>
        <v>тыс.руб.</v>
      </c>
      <c r="H169" s="100">
        <f>структура!$V$23</f>
        <v>12</v>
      </c>
      <c r="I169" s="31"/>
      <c r="J169" s="98" t="str">
        <f>структура!$X$23</f>
        <v>дек</v>
      </c>
      <c r="K169" s="99"/>
      <c r="L169" s="22"/>
      <c r="M169" s="58"/>
      <c r="N169" s="22"/>
      <c r="O169" s="22"/>
      <c r="P169" s="101">
        <f t="shared" ref="P169:AA169" si="29">IF(P$1="",0,(P59+P138)*P$154)</f>
        <v>0</v>
      </c>
      <c r="Q169" s="101">
        <f t="shared" si="29"/>
        <v>0</v>
      </c>
      <c r="R169" s="101">
        <f t="shared" si="29"/>
        <v>0</v>
      </c>
      <c r="S169" s="101">
        <f t="shared" si="29"/>
        <v>0</v>
      </c>
      <c r="T169" s="101">
        <f t="shared" si="29"/>
        <v>0</v>
      </c>
      <c r="U169" s="101">
        <f t="shared" si="29"/>
        <v>0</v>
      </c>
      <c r="V169" s="101">
        <f t="shared" si="29"/>
        <v>0</v>
      </c>
      <c r="W169" s="101">
        <f t="shared" si="29"/>
        <v>0</v>
      </c>
      <c r="X169" s="101">
        <f t="shared" si="29"/>
        <v>0</v>
      </c>
      <c r="Y169" s="101">
        <f t="shared" si="29"/>
        <v>0</v>
      </c>
      <c r="Z169" s="101">
        <f t="shared" si="29"/>
        <v>0</v>
      </c>
      <c r="AA169" s="101">
        <f t="shared" si="29"/>
        <v>0</v>
      </c>
      <c r="AB169" s="22"/>
    </row>
    <row r="170" spans="1:28" ht="3.9" customHeight="1" x14ac:dyDescent="0.25">
      <c r="A170" s="2"/>
      <c r="B170" s="2"/>
      <c r="C170" s="2"/>
      <c r="D170" s="2"/>
      <c r="E170" s="21"/>
      <c r="F170" s="2"/>
      <c r="G170" s="21"/>
      <c r="H170" s="2"/>
      <c r="I170" s="28"/>
      <c r="J170" s="21"/>
      <c r="K170" s="28"/>
      <c r="L170" s="2"/>
      <c r="M170" s="52"/>
      <c r="N170" s="2"/>
      <c r="O170" s="2"/>
      <c r="P170" s="36"/>
      <c r="Q170" s="36"/>
      <c r="R170" s="36"/>
      <c r="S170" s="36"/>
      <c r="T170" s="36"/>
      <c r="U170" s="36"/>
      <c r="V170" s="36"/>
      <c r="W170" s="36"/>
      <c r="X170" s="36"/>
      <c r="Y170" s="36"/>
      <c r="Z170" s="36"/>
      <c r="AA170" s="36"/>
      <c r="AB170" s="2"/>
    </row>
    <row r="171" spans="1:28" ht="8.1" customHeight="1"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2"/>
    </row>
    <row r="172" spans="1:28" s="5" customFormat="1" x14ac:dyDescent="0.25">
      <c r="A172" s="3"/>
      <c r="B172" s="3"/>
      <c r="C172" s="3"/>
      <c r="D172" s="3"/>
      <c r="E172" s="3" t="str">
        <f>KPI!$E$45</f>
        <v>аренда земли в год</v>
      </c>
      <c r="F172" s="3"/>
      <c r="G172" s="3" t="str">
        <f>IF($E172="","",INDEX(KPI!$G:$G,SUMIFS(KPI!$B:$B,KPI!$E:$E,$E172)))</f>
        <v>тыс.руб.</v>
      </c>
      <c r="H172" s="3"/>
      <c r="I172" s="6"/>
      <c r="J172" s="204">
        <f>операции!J247</f>
        <v>0</v>
      </c>
      <c r="K172" s="28"/>
      <c r="L172" s="2"/>
      <c r="M172" s="52"/>
      <c r="N172" s="3"/>
      <c r="O172" s="2"/>
      <c r="P172" s="36"/>
      <c r="Q172" s="36"/>
      <c r="R172" s="36"/>
      <c r="S172" s="36"/>
      <c r="T172" s="36"/>
      <c r="U172" s="36"/>
      <c r="V172" s="36"/>
      <c r="W172" s="36"/>
      <c r="X172" s="36"/>
      <c r="Y172" s="36"/>
      <c r="Z172" s="36"/>
      <c r="AA172" s="36"/>
      <c r="AB172" s="2"/>
    </row>
    <row r="173" spans="1:28" ht="3.9" customHeight="1" x14ac:dyDescent="0.25">
      <c r="A173" s="2"/>
      <c r="B173" s="2"/>
      <c r="C173" s="2"/>
      <c r="D173" s="2"/>
      <c r="E173" s="110"/>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8.1" customHeight="1"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3"/>
      <c r="B175" s="3"/>
      <c r="C175" s="3"/>
      <c r="D175" s="111"/>
      <c r="E175" s="3" t="str">
        <f>KPI!$E$46</f>
        <v>аренда земли - начисление</v>
      </c>
      <c r="F175" s="3"/>
      <c r="G175" s="3" t="str">
        <f>IF($E175="","",INDEX(KPI!$G:$G,SUMIFS(KPI!$B:$B,KPI!$E:$E,$E175)))</f>
        <v>тыс.руб.</v>
      </c>
      <c r="H175" s="103"/>
      <c r="I175" s="28"/>
      <c r="J175" s="44"/>
      <c r="K175" s="28"/>
      <c r="L175" s="3"/>
      <c r="M175" s="55">
        <f>SUM($O175:$AB175)</f>
        <v>0</v>
      </c>
      <c r="N175" s="3"/>
      <c r="O175" s="3"/>
      <c r="P175" s="46">
        <f>IF(P$1="",0,IF(P$1=0,SUMIFS(P176:P187,H176:H187,"&gt;="&amp;MONTH($J$13)),SUM(P176:P187)))</f>
        <v>0</v>
      </c>
      <c r="Q175" s="46">
        <f t="shared" ref="Q175" si="30">IF(Q$1="",0,SUM(Q176:Q187))</f>
        <v>0</v>
      </c>
      <c r="R175" s="46">
        <f t="shared" ref="R175:AA175" si="31">IF(R$1="",0,SUM(R176:R187))</f>
        <v>0</v>
      </c>
      <c r="S175" s="46">
        <f t="shared" si="31"/>
        <v>0</v>
      </c>
      <c r="T175" s="46">
        <f t="shared" si="31"/>
        <v>0</v>
      </c>
      <c r="U175" s="46">
        <f t="shared" si="31"/>
        <v>0</v>
      </c>
      <c r="V175" s="46">
        <f t="shared" si="31"/>
        <v>0</v>
      </c>
      <c r="W175" s="46">
        <f t="shared" si="31"/>
        <v>0</v>
      </c>
      <c r="X175" s="46">
        <f t="shared" si="31"/>
        <v>0</v>
      </c>
      <c r="Y175" s="46">
        <f t="shared" si="31"/>
        <v>0</v>
      </c>
      <c r="Z175" s="46">
        <f t="shared" si="31"/>
        <v>0</v>
      </c>
      <c r="AA175" s="46">
        <f t="shared" si="31"/>
        <v>0</v>
      </c>
      <c r="AB175" s="3"/>
    </row>
    <row r="176" spans="1:28" s="23" customFormat="1" ht="10.199999999999999" x14ac:dyDescent="0.2">
      <c r="A176" s="22"/>
      <c r="B176" s="22"/>
      <c r="C176" s="22"/>
      <c r="D176" s="22"/>
      <c r="E176" s="22" t="str">
        <f>E175</f>
        <v>аренда земли - начисление</v>
      </c>
      <c r="F176" s="22"/>
      <c r="G176" s="22" t="str">
        <f>IF($E176="","",INDEX(KPI!$G:$G,SUMIFS(KPI!$B:$B,KPI!$E:$E,$E176)))</f>
        <v>тыс.руб.</v>
      </c>
      <c r="H176" s="100">
        <f>структура!$V$12</f>
        <v>1</v>
      </c>
      <c r="I176" s="31"/>
      <c r="J176" s="98" t="str">
        <f>структура!$X$12</f>
        <v>янв</v>
      </c>
      <c r="K176" s="99"/>
      <c r="L176" s="22"/>
      <c r="M176" s="58"/>
      <c r="N176" s="22"/>
      <c r="O176" s="22"/>
      <c r="P176" s="101">
        <f t="shared" ref="P176:AA187" si="32">IF(P$1="",0,$J$172/12)</f>
        <v>0</v>
      </c>
      <c r="Q176" s="101">
        <f t="shared" si="32"/>
        <v>0</v>
      </c>
      <c r="R176" s="101">
        <f t="shared" si="32"/>
        <v>0</v>
      </c>
      <c r="S176" s="101">
        <f t="shared" si="32"/>
        <v>0</v>
      </c>
      <c r="T176" s="101">
        <f t="shared" si="32"/>
        <v>0</v>
      </c>
      <c r="U176" s="101">
        <f t="shared" si="32"/>
        <v>0</v>
      </c>
      <c r="V176" s="101">
        <f t="shared" si="32"/>
        <v>0</v>
      </c>
      <c r="W176" s="101">
        <f t="shared" si="32"/>
        <v>0</v>
      </c>
      <c r="X176" s="101">
        <f t="shared" si="32"/>
        <v>0</v>
      </c>
      <c r="Y176" s="101">
        <f t="shared" si="32"/>
        <v>0</v>
      </c>
      <c r="Z176" s="101">
        <f t="shared" si="32"/>
        <v>0</v>
      </c>
      <c r="AA176" s="101">
        <f t="shared" si="32"/>
        <v>0</v>
      </c>
      <c r="AB176" s="22"/>
    </row>
    <row r="177" spans="1:28" s="23" customFormat="1" ht="10.199999999999999" x14ac:dyDescent="0.2">
      <c r="A177" s="22"/>
      <c r="B177" s="22"/>
      <c r="C177" s="22"/>
      <c r="D177" s="22"/>
      <c r="E177" s="22" t="str">
        <f>E175</f>
        <v>аренда земли - начисление</v>
      </c>
      <c r="F177" s="22"/>
      <c r="G177" s="22" t="str">
        <f>IF($E177="","",INDEX(KPI!$G:$G,SUMIFS(KPI!$B:$B,KPI!$E:$E,$E177)))</f>
        <v>тыс.руб.</v>
      </c>
      <c r="H177" s="100">
        <f>структура!$V$13</f>
        <v>2</v>
      </c>
      <c r="I177" s="31"/>
      <c r="J177" s="98" t="str">
        <f>структура!$X$13</f>
        <v>фев</v>
      </c>
      <c r="K177" s="99"/>
      <c r="L177" s="22"/>
      <c r="M177" s="58"/>
      <c r="N177" s="22"/>
      <c r="O177" s="22"/>
      <c r="P177" s="101">
        <f t="shared" si="32"/>
        <v>0</v>
      </c>
      <c r="Q177" s="101">
        <f t="shared" si="32"/>
        <v>0</v>
      </c>
      <c r="R177" s="101">
        <f t="shared" si="32"/>
        <v>0</v>
      </c>
      <c r="S177" s="101">
        <f t="shared" si="32"/>
        <v>0</v>
      </c>
      <c r="T177" s="101">
        <f t="shared" si="32"/>
        <v>0</v>
      </c>
      <c r="U177" s="101">
        <f t="shared" si="32"/>
        <v>0</v>
      </c>
      <c r="V177" s="101">
        <f t="shared" si="32"/>
        <v>0</v>
      </c>
      <c r="W177" s="101">
        <f t="shared" si="32"/>
        <v>0</v>
      </c>
      <c r="X177" s="101">
        <f t="shared" si="32"/>
        <v>0</v>
      </c>
      <c r="Y177" s="101">
        <f t="shared" si="32"/>
        <v>0</v>
      </c>
      <c r="Z177" s="101">
        <f t="shared" si="32"/>
        <v>0</v>
      </c>
      <c r="AA177" s="101">
        <f t="shared" si="32"/>
        <v>0</v>
      </c>
      <c r="AB177" s="22"/>
    </row>
    <row r="178" spans="1:28" s="23" customFormat="1" ht="10.199999999999999" x14ac:dyDescent="0.2">
      <c r="A178" s="22"/>
      <c r="B178" s="22"/>
      <c r="C178" s="22"/>
      <c r="D178" s="22"/>
      <c r="E178" s="22" t="str">
        <f>E175</f>
        <v>аренда земли - начисление</v>
      </c>
      <c r="F178" s="22"/>
      <c r="G178" s="22" t="str">
        <f>IF($E178="","",INDEX(KPI!$G:$G,SUMIFS(KPI!$B:$B,KPI!$E:$E,$E178)))</f>
        <v>тыс.руб.</v>
      </c>
      <c r="H178" s="100">
        <f>структура!$V$14</f>
        <v>3</v>
      </c>
      <c r="I178" s="31"/>
      <c r="J178" s="98" t="str">
        <f>структура!$X$14</f>
        <v>мар</v>
      </c>
      <c r="K178" s="99"/>
      <c r="L178" s="22"/>
      <c r="M178" s="58"/>
      <c r="N178" s="22"/>
      <c r="O178" s="22"/>
      <c r="P178" s="101">
        <f t="shared" si="32"/>
        <v>0</v>
      </c>
      <c r="Q178" s="101">
        <f t="shared" si="32"/>
        <v>0</v>
      </c>
      <c r="R178" s="101">
        <f t="shared" si="32"/>
        <v>0</v>
      </c>
      <c r="S178" s="101">
        <f t="shared" si="32"/>
        <v>0</v>
      </c>
      <c r="T178" s="101">
        <f t="shared" si="32"/>
        <v>0</v>
      </c>
      <c r="U178" s="101">
        <f t="shared" si="32"/>
        <v>0</v>
      </c>
      <c r="V178" s="101">
        <f t="shared" si="32"/>
        <v>0</v>
      </c>
      <c r="W178" s="101">
        <f t="shared" si="32"/>
        <v>0</v>
      </c>
      <c r="X178" s="101">
        <f t="shared" si="32"/>
        <v>0</v>
      </c>
      <c r="Y178" s="101">
        <f t="shared" si="32"/>
        <v>0</v>
      </c>
      <c r="Z178" s="101">
        <f t="shared" si="32"/>
        <v>0</v>
      </c>
      <c r="AA178" s="101">
        <f t="shared" si="32"/>
        <v>0</v>
      </c>
      <c r="AB178" s="22"/>
    </row>
    <row r="179" spans="1:28" s="23" customFormat="1" ht="10.199999999999999" x14ac:dyDescent="0.2">
      <c r="A179" s="22"/>
      <c r="B179" s="22"/>
      <c r="C179" s="22"/>
      <c r="D179" s="22"/>
      <c r="E179" s="22" t="str">
        <f>E175</f>
        <v>аренда земли - начисление</v>
      </c>
      <c r="F179" s="22"/>
      <c r="G179" s="22" t="str">
        <f>IF($E179="","",INDEX(KPI!$G:$G,SUMIFS(KPI!$B:$B,KPI!$E:$E,$E179)))</f>
        <v>тыс.руб.</v>
      </c>
      <c r="H179" s="100">
        <f>структура!$V$15</f>
        <v>4</v>
      </c>
      <c r="I179" s="31"/>
      <c r="J179" s="98" t="str">
        <f>структура!$X$15</f>
        <v>апр</v>
      </c>
      <c r="K179" s="99"/>
      <c r="L179" s="22"/>
      <c r="M179" s="58"/>
      <c r="N179" s="22"/>
      <c r="O179" s="22"/>
      <c r="P179" s="101">
        <f t="shared" si="32"/>
        <v>0</v>
      </c>
      <c r="Q179" s="101">
        <f t="shared" si="32"/>
        <v>0</v>
      </c>
      <c r="R179" s="101">
        <f t="shared" si="32"/>
        <v>0</v>
      </c>
      <c r="S179" s="101">
        <f t="shared" si="32"/>
        <v>0</v>
      </c>
      <c r="T179" s="101">
        <f t="shared" si="32"/>
        <v>0</v>
      </c>
      <c r="U179" s="101">
        <f t="shared" si="32"/>
        <v>0</v>
      </c>
      <c r="V179" s="101">
        <f t="shared" si="32"/>
        <v>0</v>
      </c>
      <c r="W179" s="101">
        <f t="shared" si="32"/>
        <v>0</v>
      </c>
      <c r="X179" s="101">
        <f t="shared" si="32"/>
        <v>0</v>
      </c>
      <c r="Y179" s="101">
        <f t="shared" si="32"/>
        <v>0</v>
      </c>
      <c r="Z179" s="101">
        <f t="shared" si="32"/>
        <v>0</v>
      </c>
      <c r="AA179" s="101">
        <f t="shared" si="32"/>
        <v>0</v>
      </c>
      <c r="AB179" s="22"/>
    </row>
    <row r="180" spans="1:28" s="23" customFormat="1" ht="10.199999999999999" x14ac:dyDescent="0.2">
      <c r="A180" s="22"/>
      <c r="B180" s="22"/>
      <c r="C180" s="22"/>
      <c r="D180" s="22"/>
      <c r="E180" s="22" t="str">
        <f>E175</f>
        <v>аренда земли - начисление</v>
      </c>
      <c r="F180" s="22"/>
      <c r="G180" s="22" t="str">
        <f>IF($E180="","",INDEX(KPI!$G:$G,SUMIFS(KPI!$B:$B,KPI!$E:$E,$E180)))</f>
        <v>тыс.руб.</v>
      </c>
      <c r="H180" s="100">
        <f>структура!$V$16</f>
        <v>5</v>
      </c>
      <c r="I180" s="31"/>
      <c r="J180" s="98" t="str">
        <f>структура!$X$16</f>
        <v>май</v>
      </c>
      <c r="K180" s="99"/>
      <c r="L180" s="22"/>
      <c r="M180" s="58"/>
      <c r="N180" s="22"/>
      <c r="O180" s="22"/>
      <c r="P180" s="101">
        <f t="shared" si="32"/>
        <v>0</v>
      </c>
      <c r="Q180" s="101">
        <f t="shared" si="32"/>
        <v>0</v>
      </c>
      <c r="R180" s="101">
        <f t="shared" si="32"/>
        <v>0</v>
      </c>
      <c r="S180" s="101">
        <f t="shared" si="32"/>
        <v>0</v>
      </c>
      <c r="T180" s="101">
        <f t="shared" si="32"/>
        <v>0</v>
      </c>
      <c r="U180" s="101">
        <f t="shared" si="32"/>
        <v>0</v>
      </c>
      <c r="V180" s="101">
        <f t="shared" si="32"/>
        <v>0</v>
      </c>
      <c r="W180" s="101">
        <f t="shared" si="32"/>
        <v>0</v>
      </c>
      <c r="X180" s="101">
        <f t="shared" si="32"/>
        <v>0</v>
      </c>
      <c r="Y180" s="101">
        <f t="shared" si="32"/>
        <v>0</v>
      </c>
      <c r="Z180" s="101">
        <f t="shared" si="32"/>
        <v>0</v>
      </c>
      <c r="AA180" s="101">
        <f t="shared" si="32"/>
        <v>0</v>
      </c>
      <c r="AB180" s="22"/>
    </row>
    <row r="181" spans="1:28" s="23" customFormat="1" ht="10.199999999999999" x14ac:dyDescent="0.2">
      <c r="A181" s="22"/>
      <c r="B181" s="22"/>
      <c r="C181" s="22"/>
      <c r="D181" s="22"/>
      <c r="E181" s="22" t="str">
        <f>E175</f>
        <v>аренда земли - начисление</v>
      </c>
      <c r="F181" s="22"/>
      <c r="G181" s="22" t="str">
        <f>IF($E181="","",INDEX(KPI!$G:$G,SUMIFS(KPI!$B:$B,KPI!$E:$E,$E181)))</f>
        <v>тыс.руб.</v>
      </c>
      <c r="H181" s="100">
        <f>структура!$V$17</f>
        <v>6</v>
      </c>
      <c r="I181" s="31"/>
      <c r="J181" s="98" t="str">
        <f>структура!$X$17</f>
        <v>июн</v>
      </c>
      <c r="K181" s="99"/>
      <c r="L181" s="22"/>
      <c r="M181" s="58"/>
      <c r="N181" s="22"/>
      <c r="O181" s="22"/>
      <c r="P181" s="101">
        <f t="shared" si="32"/>
        <v>0</v>
      </c>
      <c r="Q181" s="101">
        <f t="shared" si="32"/>
        <v>0</v>
      </c>
      <c r="R181" s="101">
        <f t="shared" si="32"/>
        <v>0</v>
      </c>
      <c r="S181" s="101">
        <f t="shared" si="32"/>
        <v>0</v>
      </c>
      <c r="T181" s="101">
        <f t="shared" si="32"/>
        <v>0</v>
      </c>
      <c r="U181" s="101">
        <f t="shared" si="32"/>
        <v>0</v>
      </c>
      <c r="V181" s="101">
        <f t="shared" si="32"/>
        <v>0</v>
      </c>
      <c r="W181" s="101">
        <f t="shared" si="32"/>
        <v>0</v>
      </c>
      <c r="X181" s="101">
        <f t="shared" si="32"/>
        <v>0</v>
      </c>
      <c r="Y181" s="101">
        <f t="shared" si="32"/>
        <v>0</v>
      </c>
      <c r="Z181" s="101">
        <f t="shared" si="32"/>
        <v>0</v>
      </c>
      <c r="AA181" s="101">
        <f t="shared" si="32"/>
        <v>0</v>
      </c>
      <c r="AB181" s="22"/>
    </row>
    <row r="182" spans="1:28" s="23" customFormat="1" ht="10.199999999999999" x14ac:dyDescent="0.2">
      <c r="A182" s="22"/>
      <c r="B182" s="22"/>
      <c r="C182" s="22"/>
      <c r="D182" s="22"/>
      <c r="E182" s="22" t="str">
        <f>E175</f>
        <v>аренда земли - начисление</v>
      </c>
      <c r="F182" s="22"/>
      <c r="G182" s="22" t="str">
        <f>IF($E182="","",INDEX(KPI!$G:$G,SUMIFS(KPI!$B:$B,KPI!$E:$E,$E182)))</f>
        <v>тыс.руб.</v>
      </c>
      <c r="H182" s="100">
        <f>структура!$V$18</f>
        <v>7</v>
      </c>
      <c r="I182" s="31"/>
      <c r="J182" s="98" t="str">
        <f>структура!$X$18</f>
        <v>июл</v>
      </c>
      <c r="K182" s="99"/>
      <c r="L182" s="22"/>
      <c r="M182" s="58"/>
      <c r="N182" s="22"/>
      <c r="O182" s="22"/>
      <c r="P182" s="101">
        <f t="shared" si="32"/>
        <v>0</v>
      </c>
      <c r="Q182" s="101">
        <f t="shared" si="32"/>
        <v>0</v>
      </c>
      <c r="R182" s="101">
        <f t="shared" si="32"/>
        <v>0</v>
      </c>
      <c r="S182" s="101">
        <f t="shared" si="32"/>
        <v>0</v>
      </c>
      <c r="T182" s="101">
        <f t="shared" si="32"/>
        <v>0</v>
      </c>
      <c r="U182" s="101">
        <f t="shared" si="32"/>
        <v>0</v>
      </c>
      <c r="V182" s="101">
        <f t="shared" si="32"/>
        <v>0</v>
      </c>
      <c r="W182" s="101">
        <f t="shared" si="32"/>
        <v>0</v>
      </c>
      <c r="X182" s="101">
        <f t="shared" si="32"/>
        <v>0</v>
      </c>
      <c r="Y182" s="101">
        <f t="shared" si="32"/>
        <v>0</v>
      </c>
      <c r="Z182" s="101">
        <f t="shared" si="32"/>
        <v>0</v>
      </c>
      <c r="AA182" s="101">
        <f t="shared" si="32"/>
        <v>0</v>
      </c>
      <c r="AB182" s="22"/>
    </row>
    <row r="183" spans="1:28" s="23" customFormat="1" ht="10.199999999999999" x14ac:dyDescent="0.2">
      <c r="A183" s="22"/>
      <c r="B183" s="22"/>
      <c r="C183" s="22"/>
      <c r="D183" s="22"/>
      <c r="E183" s="22" t="str">
        <f>E175</f>
        <v>аренда земли - начисление</v>
      </c>
      <c r="F183" s="22"/>
      <c r="G183" s="22" t="str">
        <f>IF($E183="","",INDEX(KPI!$G:$G,SUMIFS(KPI!$B:$B,KPI!$E:$E,$E183)))</f>
        <v>тыс.руб.</v>
      </c>
      <c r="H183" s="100">
        <f>структура!$V$19</f>
        <v>8</v>
      </c>
      <c r="I183" s="31"/>
      <c r="J183" s="98" t="str">
        <f>структура!$X$19</f>
        <v>авг</v>
      </c>
      <c r="K183" s="99"/>
      <c r="L183" s="22"/>
      <c r="M183" s="58"/>
      <c r="N183" s="22"/>
      <c r="O183" s="22"/>
      <c r="P183" s="101">
        <f t="shared" si="32"/>
        <v>0</v>
      </c>
      <c r="Q183" s="101">
        <f t="shared" si="32"/>
        <v>0</v>
      </c>
      <c r="R183" s="101">
        <f t="shared" si="32"/>
        <v>0</v>
      </c>
      <c r="S183" s="101">
        <f t="shared" si="32"/>
        <v>0</v>
      </c>
      <c r="T183" s="101">
        <f t="shared" si="32"/>
        <v>0</v>
      </c>
      <c r="U183" s="101">
        <f t="shared" si="32"/>
        <v>0</v>
      </c>
      <c r="V183" s="101">
        <f t="shared" si="32"/>
        <v>0</v>
      </c>
      <c r="W183" s="101">
        <f t="shared" si="32"/>
        <v>0</v>
      </c>
      <c r="X183" s="101">
        <f t="shared" si="32"/>
        <v>0</v>
      </c>
      <c r="Y183" s="101">
        <f t="shared" si="32"/>
        <v>0</v>
      </c>
      <c r="Z183" s="101">
        <f t="shared" si="32"/>
        <v>0</v>
      </c>
      <c r="AA183" s="101">
        <f t="shared" si="32"/>
        <v>0</v>
      </c>
      <c r="AB183" s="22"/>
    </row>
    <row r="184" spans="1:28" s="23" customFormat="1" ht="10.199999999999999" x14ac:dyDescent="0.2">
      <c r="A184" s="22"/>
      <c r="B184" s="22"/>
      <c r="C184" s="22"/>
      <c r="D184" s="22"/>
      <c r="E184" s="22" t="str">
        <f>E175</f>
        <v>аренда земли - начисление</v>
      </c>
      <c r="F184" s="22"/>
      <c r="G184" s="22" t="str">
        <f>IF($E184="","",INDEX(KPI!$G:$G,SUMIFS(KPI!$B:$B,KPI!$E:$E,$E184)))</f>
        <v>тыс.руб.</v>
      </c>
      <c r="H184" s="100">
        <f>структура!$V$20</f>
        <v>9</v>
      </c>
      <c r="I184" s="31"/>
      <c r="J184" s="98" t="str">
        <f>структура!$X$20</f>
        <v>сен</v>
      </c>
      <c r="K184" s="99"/>
      <c r="L184" s="22"/>
      <c r="M184" s="58"/>
      <c r="N184" s="22"/>
      <c r="O184" s="22"/>
      <c r="P184" s="101">
        <f t="shared" si="32"/>
        <v>0</v>
      </c>
      <c r="Q184" s="101">
        <f t="shared" si="32"/>
        <v>0</v>
      </c>
      <c r="R184" s="101">
        <f t="shared" si="32"/>
        <v>0</v>
      </c>
      <c r="S184" s="101">
        <f t="shared" si="32"/>
        <v>0</v>
      </c>
      <c r="T184" s="101">
        <f t="shared" si="32"/>
        <v>0</v>
      </c>
      <c r="U184" s="101">
        <f t="shared" si="32"/>
        <v>0</v>
      </c>
      <c r="V184" s="101">
        <f t="shared" si="32"/>
        <v>0</v>
      </c>
      <c r="W184" s="101">
        <f t="shared" si="32"/>
        <v>0</v>
      </c>
      <c r="X184" s="101">
        <f t="shared" si="32"/>
        <v>0</v>
      </c>
      <c r="Y184" s="101">
        <f t="shared" si="32"/>
        <v>0</v>
      </c>
      <c r="Z184" s="101">
        <f t="shared" si="32"/>
        <v>0</v>
      </c>
      <c r="AA184" s="101">
        <f t="shared" si="32"/>
        <v>0</v>
      </c>
      <c r="AB184" s="22"/>
    </row>
    <row r="185" spans="1:28" s="23" customFormat="1" ht="10.199999999999999" x14ac:dyDescent="0.2">
      <c r="A185" s="22"/>
      <c r="B185" s="22"/>
      <c r="C185" s="22"/>
      <c r="D185" s="22"/>
      <c r="E185" s="22" t="str">
        <f>E175</f>
        <v>аренда земли - начисление</v>
      </c>
      <c r="F185" s="22"/>
      <c r="G185" s="22" t="str">
        <f>IF($E185="","",INDEX(KPI!$G:$G,SUMIFS(KPI!$B:$B,KPI!$E:$E,$E185)))</f>
        <v>тыс.руб.</v>
      </c>
      <c r="H185" s="100">
        <f>структура!$V$21</f>
        <v>10</v>
      </c>
      <c r="I185" s="31"/>
      <c r="J185" s="98" t="str">
        <f>структура!$X$21</f>
        <v>окт</v>
      </c>
      <c r="K185" s="99"/>
      <c r="L185" s="22"/>
      <c r="M185" s="58"/>
      <c r="N185" s="22"/>
      <c r="O185" s="22"/>
      <c r="P185" s="101">
        <f t="shared" si="32"/>
        <v>0</v>
      </c>
      <c r="Q185" s="101">
        <f t="shared" si="32"/>
        <v>0</v>
      </c>
      <c r="R185" s="101">
        <f t="shared" si="32"/>
        <v>0</v>
      </c>
      <c r="S185" s="101">
        <f t="shared" si="32"/>
        <v>0</v>
      </c>
      <c r="T185" s="101">
        <f t="shared" si="32"/>
        <v>0</v>
      </c>
      <c r="U185" s="101">
        <f t="shared" si="32"/>
        <v>0</v>
      </c>
      <c r="V185" s="101">
        <f t="shared" si="32"/>
        <v>0</v>
      </c>
      <c r="W185" s="101">
        <f t="shared" si="32"/>
        <v>0</v>
      </c>
      <c r="X185" s="101">
        <f t="shared" si="32"/>
        <v>0</v>
      </c>
      <c r="Y185" s="101">
        <f t="shared" si="32"/>
        <v>0</v>
      </c>
      <c r="Z185" s="101">
        <f t="shared" si="32"/>
        <v>0</v>
      </c>
      <c r="AA185" s="101">
        <f t="shared" si="32"/>
        <v>0</v>
      </c>
      <c r="AB185" s="22"/>
    </row>
    <row r="186" spans="1:28" s="23" customFormat="1" ht="10.199999999999999" x14ac:dyDescent="0.2">
      <c r="A186" s="22"/>
      <c r="B186" s="22"/>
      <c r="C186" s="22"/>
      <c r="D186" s="22"/>
      <c r="E186" s="22" t="str">
        <f>E175</f>
        <v>аренда земли - начисление</v>
      </c>
      <c r="F186" s="22"/>
      <c r="G186" s="22" t="str">
        <f>IF($E186="","",INDEX(KPI!$G:$G,SUMIFS(KPI!$B:$B,KPI!$E:$E,$E186)))</f>
        <v>тыс.руб.</v>
      </c>
      <c r="H186" s="100">
        <f>структура!$V$22</f>
        <v>11</v>
      </c>
      <c r="I186" s="31"/>
      <c r="J186" s="98" t="str">
        <f>структура!$X$22</f>
        <v>ноя</v>
      </c>
      <c r="K186" s="99"/>
      <c r="L186" s="22"/>
      <c r="M186" s="58"/>
      <c r="N186" s="22"/>
      <c r="O186" s="22"/>
      <c r="P186" s="101">
        <f t="shared" si="32"/>
        <v>0</v>
      </c>
      <c r="Q186" s="101">
        <f t="shared" si="32"/>
        <v>0</v>
      </c>
      <c r="R186" s="101">
        <f t="shared" si="32"/>
        <v>0</v>
      </c>
      <c r="S186" s="101">
        <f t="shared" si="32"/>
        <v>0</v>
      </c>
      <c r="T186" s="101">
        <f t="shared" si="32"/>
        <v>0</v>
      </c>
      <c r="U186" s="101">
        <f t="shared" si="32"/>
        <v>0</v>
      </c>
      <c r="V186" s="101">
        <f t="shared" si="32"/>
        <v>0</v>
      </c>
      <c r="W186" s="101">
        <f t="shared" si="32"/>
        <v>0</v>
      </c>
      <c r="X186" s="101">
        <f t="shared" si="32"/>
        <v>0</v>
      </c>
      <c r="Y186" s="101">
        <f t="shared" si="32"/>
        <v>0</v>
      </c>
      <c r="Z186" s="101">
        <f t="shared" si="32"/>
        <v>0</v>
      </c>
      <c r="AA186" s="101">
        <f t="shared" si="32"/>
        <v>0</v>
      </c>
      <c r="AB186" s="22"/>
    </row>
    <row r="187" spans="1:28" s="23" customFormat="1" ht="10.199999999999999" x14ac:dyDescent="0.2">
      <c r="A187" s="22"/>
      <c r="B187" s="22"/>
      <c r="C187" s="22"/>
      <c r="D187" s="22"/>
      <c r="E187" s="22" t="str">
        <f>E175</f>
        <v>аренда земли - начисление</v>
      </c>
      <c r="F187" s="22"/>
      <c r="G187" s="22" t="str">
        <f>IF($E187="","",INDEX(KPI!$G:$G,SUMIFS(KPI!$B:$B,KPI!$E:$E,$E187)))</f>
        <v>тыс.руб.</v>
      </c>
      <c r="H187" s="100">
        <f>структура!$V$23</f>
        <v>12</v>
      </c>
      <c r="I187" s="31"/>
      <c r="J187" s="98" t="str">
        <f>структура!$X$23</f>
        <v>дек</v>
      </c>
      <c r="K187" s="99"/>
      <c r="L187" s="22"/>
      <c r="M187" s="58"/>
      <c r="N187" s="22"/>
      <c r="O187" s="22"/>
      <c r="P187" s="101">
        <f t="shared" si="32"/>
        <v>0</v>
      </c>
      <c r="Q187" s="101">
        <f t="shared" si="32"/>
        <v>0</v>
      </c>
      <c r="R187" s="101">
        <f t="shared" si="32"/>
        <v>0</v>
      </c>
      <c r="S187" s="101">
        <f t="shared" si="32"/>
        <v>0</v>
      </c>
      <c r="T187" s="101">
        <f t="shared" si="32"/>
        <v>0</v>
      </c>
      <c r="U187" s="101">
        <f t="shared" si="32"/>
        <v>0</v>
      </c>
      <c r="V187" s="101">
        <f t="shared" si="32"/>
        <v>0</v>
      </c>
      <c r="W187" s="101">
        <f t="shared" si="32"/>
        <v>0</v>
      </c>
      <c r="X187" s="101">
        <f t="shared" si="32"/>
        <v>0</v>
      </c>
      <c r="Y187" s="101">
        <f t="shared" si="32"/>
        <v>0</v>
      </c>
      <c r="Z187" s="101">
        <f t="shared" si="32"/>
        <v>0</v>
      </c>
      <c r="AA187" s="101">
        <f t="shared" si="32"/>
        <v>0</v>
      </c>
      <c r="AB187" s="22"/>
    </row>
    <row r="188" spans="1:28" ht="3.9" customHeight="1" x14ac:dyDescent="0.25">
      <c r="A188" s="2"/>
      <c r="B188" s="2"/>
      <c r="C188" s="2"/>
      <c r="D188" s="2"/>
      <c r="E188" s="21"/>
      <c r="F188" s="2"/>
      <c r="G188" s="21"/>
      <c r="H188" s="2"/>
      <c r="I188" s="28"/>
      <c r="J188" s="21"/>
      <c r="K188" s="28"/>
      <c r="L188" s="2"/>
      <c r="M188" s="52"/>
      <c r="N188" s="2"/>
      <c r="O188" s="2"/>
      <c r="P188" s="36"/>
      <c r="Q188" s="36"/>
      <c r="R188" s="36"/>
      <c r="S188" s="36"/>
      <c r="T188" s="36"/>
      <c r="U188" s="36"/>
      <c r="V188" s="36"/>
      <c r="W188" s="36"/>
      <c r="X188" s="36"/>
      <c r="Y188" s="36"/>
      <c r="Z188" s="36"/>
      <c r="AA188" s="36"/>
      <c r="AB188" s="2"/>
    </row>
    <row r="189" spans="1:28" ht="8.1" customHeight="1" x14ac:dyDescent="0.25">
      <c r="A189" s="2"/>
      <c r="B189" s="2"/>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x14ac:dyDescent="0.25">
      <c r="A190" s="3"/>
      <c r="B190" s="3"/>
      <c r="C190" s="3"/>
      <c r="D190" s="111"/>
      <c r="E190" s="3" t="str">
        <f>KPI!$E$47</f>
        <v>аренда земли - оплата</v>
      </c>
      <c r="F190" s="3"/>
      <c r="G190" s="3" t="str">
        <f>IF($E190="","",INDEX(KPI!$G:$G,SUMIFS(KPI!$B:$B,KPI!$E:$E,$E190)))</f>
        <v>тыс.руб.</v>
      </c>
      <c r="H190" s="103"/>
      <c r="I190" s="28"/>
      <c r="J190" s="44"/>
      <c r="K190" s="28"/>
      <c r="L190" s="3"/>
      <c r="M190" s="55">
        <f>SUM($O190:$AB190)</f>
        <v>0</v>
      </c>
      <c r="N190" s="3"/>
      <c r="O190" s="3"/>
      <c r="P190" s="46">
        <f>IF(P$1="",0,IF(P$1=0,SUMIFS(P191:P202,H191:H202,"&gt;="&amp;MONTH($J$13)),SUM(P191:P202)))</f>
        <v>0</v>
      </c>
      <c r="Q190" s="46">
        <f t="shared" ref="Q190" si="33">IF(Q$1="",0,SUM(Q191:Q202))</f>
        <v>0</v>
      </c>
      <c r="R190" s="46">
        <f t="shared" ref="R190:AA190" si="34">IF(R$1="",0,SUM(R191:R202))</f>
        <v>0</v>
      </c>
      <c r="S190" s="46">
        <f t="shared" si="34"/>
        <v>0</v>
      </c>
      <c r="T190" s="46">
        <f t="shared" si="34"/>
        <v>0</v>
      </c>
      <c r="U190" s="46">
        <f t="shared" si="34"/>
        <v>0</v>
      </c>
      <c r="V190" s="46">
        <f t="shared" si="34"/>
        <v>0</v>
      </c>
      <c r="W190" s="46">
        <f t="shared" si="34"/>
        <v>0</v>
      </c>
      <c r="X190" s="46">
        <f t="shared" si="34"/>
        <v>0</v>
      </c>
      <c r="Y190" s="46">
        <f t="shared" si="34"/>
        <v>0</v>
      </c>
      <c r="Z190" s="46">
        <f t="shared" si="34"/>
        <v>0</v>
      </c>
      <c r="AA190" s="46">
        <f t="shared" si="34"/>
        <v>0</v>
      </c>
      <c r="AB190" s="3"/>
    </row>
    <row r="191" spans="1:28" s="23" customFormat="1" ht="10.199999999999999" x14ac:dyDescent="0.2">
      <c r="A191" s="22"/>
      <c r="B191" s="22"/>
      <c r="C191" s="22"/>
      <c r="D191" s="22"/>
      <c r="E191" s="22" t="str">
        <f>E190</f>
        <v>аренда земли - оплата</v>
      </c>
      <c r="F191" s="22"/>
      <c r="G191" s="22" t="str">
        <f>IF($E191="","",INDEX(KPI!$G:$G,SUMIFS(KPI!$B:$B,KPI!$E:$E,$E191)))</f>
        <v>тыс.руб.</v>
      </c>
      <c r="H191" s="100">
        <f>структура!$V$12</f>
        <v>1</v>
      </c>
      <c r="I191" s="31"/>
      <c r="J191" s="98" t="str">
        <f>структура!$X$12</f>
        <v>янв</v>
      </c>
      <c r="K191" s="99"/>
      <c r="L191" s="22"/>
      <c r="M191" s="58"/>
      <c r="N191" s="22"/>
      <c r="O191" s="22"/>
      <c r="P191" s="101">
        <f t="shared" ref="P191:AA202" si="35">IF(P$1="",0,IF(P$1=0,$J$172/12,IF($H191=1,$J$172,0)))</f>
        <v>0</v>
      </c>
      <c r="Q191" s="101">
        <f t="shared" si="35"/>
        <v>0</v>
      </c>
      <c r="R191" s="101">
        <f t="shared" si="35"/>
        <v>0</v>
      </c>
      <c r="S191" s="101">
        <f t="shared" si="35"/>
        <v>0</v>
      </c>
      <c r="T191" s="101">
        <f t="shared" si="35"/>
        <v>0</v>
      </c>
      <c r="U191" s="101">
        <f t="shared" si="35"/>
        <v>0</v>
      </c>
      <c r="V191" s="101">
        <f t="shared" si="35"/>
        <v>0</v>
      </c>
      <c r="W191" s="101">
        <f t="shared" si="35"/>
        <v>0</v>
      </c>
      <c r="X191" s="101">
        <f t="shared" si="35"/>
        <v>0</v>
      </c>
      <c r="Y191" s="101">
        <f t="shared" si="35"/>
        <v>0</v>
      </c>
      <c r="Z191" s="101">
        <f t="shared" si="35"/>
        <v>0</v>
      </c>
      <c r="AA191" s="101">
        <f t="shared" si="35"/>
        <v>0</v>
      </c>
      <c r="AB191" s="22"/>
    </row>
    <row r="192" spans="1:28" s="23" customFormat="1" ht="10.199999999999999" x14ac:dyDescent="0.2">
      <c r="A192" s="22"/>
      <c r="B192" s="22"/>
      <c r="C192" s="22"/>
      <c r="D192" s="22"/>
      <c r="E192" s="22" t="str">
        <f>E190</f>
        <v>аренда земли - оплата</v>
      </c>
      <c r="F192" s="22"/>
      <c r="G192" s="22" t="str">
        <f>IF($E192="","",INDEX(KPI!$G:$G,SUMIFS(KPI!$B:$B,KPI!$E:$E,$E192)))</f>
        <v>тыс.руб.</v>
      </c>
      <c r="H192" s="100">
        <f>структура!$V$13</f>
        <v>2</v>
      </c>
      <c r="I192" s="31"/>
      <c r="J192" s="98" t="str">
        <f>структура!$X$13</f>
        <v>фев</v>
      </c>
      <c r="K192" s="99"/>
      <c r="L192" s="22"/>
      <c r="M192" s="58"/>
      <c r="N192" s="22"/>
      <c r="O192" s="22"/>
      <c r="P192" s="101">
        <f t="shared" si="35"/>
        <v>0</v>
      </c>
      <c r="Q192" s="101">
        <f t="shared" si="35"/>
        <v>0</v>
      </c>
      <c r="R192" s="101">
        <f t="shared" si="35"/>
        <v>0</v>
      </c>
      <c r="S192" s="101">
        <f t="shared" si="35"/>
        <v>0</v>
      </c>
      <c r="T192" s="101">
        <f t="shared" si="35"/>
        <v>0</v>
      </c>
      <c r="U192" s="101">
        <f t="shared" si="35"/>
        <v>0</v>
      </c>
      <c r="V192" s="101">
        <f t="shared" si="35"/>
        <v>0</v>
      </c>
      <c r="W192" s="101">
        <f t="shared" si="35"/>
        <v>0</v>
      </c>
      <c r="X192" s="101">
        <f t="shared" si="35"/>
        <v>0</v>
      </c>
      <c r="Y192" s="101">
        <f t="shared" si="35"/>
        <v>0</v>
      </c>
      <c r="Z192" s="101">
        <f t="shared" si="35"/>
        <v>0</v>
      </c>
      <c r="AA192" s="101">
        <f t="shared" si="35"/>
        <v>0</v>
      </c>
      <c r="AB192" s="22"/>
    </row>
    <row r="193" spans="1:28" s="23" customFormat="1" ht="10.199999999999999" x14ac:dyDescent="0.2">
      <c r="A193" s="22"/>
      <c r="B193" s="22"/>
      <c r="C193" s="22"/>
      <c r="D193" s="22"/>
      <c r="E193" s="22" t="str">
        <f>E190</f>
        <v>аренда земли - оплата</v>
      </c>
      <c r="F193" s="22"/>
      <c r="G193" s="22" t="str">
        <f>IF($E193="","",INDEX(KPI!$G:$G,SUMIFS(KPI!$B:$B,KPI!$E:$E,$E193)))</f>
        <v>тыс.руб.</v>
      </c>
      <c r="H193" s="100">
        <f>структура!$V$14</f>
        <v>3</v>
      </c>
      <c r="I193" s="31"/>
      <c r="J193" s="98" t="str">
        <f>структура!$X$14</f>
        <v>мар</v>
      </c>
      <c r="K193" s="99"/>
      <c r="L193" s="22"/>
      <c r="M193" s="58"/>
      <c r="N193" s="22"/>
      <c r="O193" s="22"/>
      <c r="P193" s="101">
        <f t="shared" si="35"/>
        <v>0</v>
      </c>
      <c r="Q193" s="101">
        <f t="shared" si="35"/>
        <v>0</v>
      </c>
      <c r="R193" s="101">
        <f t="shared" si="35"/>
        <v>0</v>
      </c>
      <c r="S193" s="101">
        <f t="shared" si="35"/>
        <v>0</v>
      </c>
      <c r="T193" s="101">
        <f t="shared" si="35"/>
        <v>0</v>
      </c>
      <c r="U193" s="101">
        <f t="shared" si="35"/>
        <v>0</v>
      </c>
      <c r="V193" s="101">
        <f t="shared" si="35"/>
        <v>0</v>
      </c>
      <c r="W193" s="101">
        <f t="shared" si="35"/>
        <v>0</v>
      </c>
      <c r="X193" s="101">
        <f t="shared" si="35"/>
        <v>0</v>
      </c>
      <c r="Y193" s="101">
        <f t="shared" si="35"/>
        <v>0</v>
      </c>
      <c r="Z193" s="101">
        <f t="shared" si="35"/>
        <v>0</v>
      </c>
      <c r="AA193" s="101">
        <f t="shared" si="35"/>
        <v>0</v>
      </c>
      <c r="AB193" s="22"/>
    </row>
    <row r="194" spans="1:28" s="23" customFormat="1" ht="10.199999999999999" x14ac:dyDescent="0.2">
      <c r="A194" s="22"/>
      <c r="B194" s="22"/>
      <c r="C194" s="22"/>
      <c r="D194" s="22"/>
      <c r="E194" s="22" t="str">
        <f>E190</f>
        <v>аренда земли - оплата</v>
      </c>
      <c r="F194" s="22"/>
      <c r="G194" s="22" t="str">
        <f>IF($E194="","",INDEX(KPI!$G:$G,SUMIFS(KPI!$B:$B,KPI!$E:$E,$E194)))</f>
        <v>тыс.руб.</v>
      </c>
      <c r="H194" s="100">
        <f>структура!$V$15</f>
        <v>4</v>
      </c>
      <c r="I194" s="31"/>
      <c r="J194" s="98" t="str">
        <f>структура!$X$15</f>
        <v>апр</v>
      </c>
      <c r="K194" s="99"/>
      <c r="L194" s="22"/>
      <c r="M194" s="58"/>
      <c r="N194" s="22"/>
      <c r="O194" s="22"/>
      <c r="P194" s="101">
        <f t="shared" si="35"/>
        <v>0</v>
      </c>
      <c r="Q194" s="101">
        <f t="shared" si="35"/>
        <v>0</v>
      </c>
      <c r="R194" s="101">
        <f t="shared" si="35"/>
        <v>0</v>
      </c>
      <c r="S194" s="101">
        <f t="shared" si="35"/>
        <v>0</v>
      </c>
      <c r="T194" s="101">
        <f t="shared" si="35"/>
        <v>0</v>
      </c>
      <c r="U194" s="101">
        <f t="shared" si="35"/>
        <v>0</v>
      </c>
      <c r="V194" s="101">
        <f t="shared" si="35"/>
        <v>0</v>
      </c>
      <c r="W194" s="101">
        <f t="shared" si="35"/>
        <v>0</v>
      </c>
      <c r="X194" s="101">
        <f t="shared" si="35"/>
        <v>0</v>
      </c>
      <c r="Y194" s="101">
        <f t="shared" si="35"/>
        <v>0</v>
      </c>
      <c r="Z194" s="101">
        <f t="shared" si="35"/>
        <v>0</v>
      </c>
      <c r="AA194" s="101">
        <f t="shared" si="35"/>
        <v>0</v>
      </c>
      <c r="AB194" s="22"/>
    </row>
    <row r="195" spans="1:28" s="23" customFormat="1" ht="10.199999999999999" x14ac:dyDescent="0.2">
      <c r="A195" s="22"/>
      <c r="B195" s="22"/>
      <c r="C195" s="22"/>
      <c r="D195" s="22"/>
      <c r="E195" s="22" t="str">
        <f>E190</f>
        <v>аренда земли - оплата</v>
      </c>
      <c r="F195" s="22"/>
      <c r="G195" s="22" t="str">
        <f>IF($E195="","",INDEX(KPI!$G:$G,SUMIFS(KPI!$B:$B,KPI!$E:$E,$E195)))</f>
        <v>тыс.руб.</v>
      </c>
      <c r="H195" s="100">
        <f>структура!$V$16</f>
        <v>5</v>
      </c>
      <c r="I195" s="31"/>
      <c r="J195" s="98" t="str">
        <f>структура!$X$16</f>
        <v>май</v>
      </c>
      <c r="K195" s="99"/>
      <c r="L195" s="22"/>
      <c r="M195" s="58"/>
      <c r="N195" s="22"/>
      <c r="O195" s="22"/>
      <c r="P195" s="101">
        <f t="shared" si="35"/>
        <v>0</v>
      </c>
      <c r="Q195" s="101">
        <f t="shared" si="35"/>
        <v>0</v>
      </c>
      <c r="R195" s="101">
        <f t="shared" si="35"/>
        <v>0</v>
      </c>
      <c r="S195" s="101">
        <f t="shared" si="35"/>
        <v>0</v>
      </c>
      <c r="T195" s="101">
        <f t="shared" si="35"/>
        <v>0</v>
      </c>
      <c r="U195" s="101">
        <f t="shared" si="35"/>
        <v>0</v>
      </c>
      <c r="V195" s="101">
        <f t="shared" si="35"/>
        <v>0</v>
      </c>
      <c r="W195" s="101">
        <f t="shared" si="35"/>
        <v>0</v>
      </c>
      <c r="X195" s="101">
        <f t="shared" si="35"/>
        <v>0</v>
      </c>
      <c r="Y195" s="101">
        <f t="shared" si="35"/>
        <v>0</v>
      </c>
      <c r="Z195" s="101">
        <f t="shared" si="35"/>
        <v>0</v>
      </c>
      <c r="AA195" s="101">
        <f t="shared" si="35"/>
        <v>0</v>
      </c>
      <c r="AB195" s="22"/>
    </row>
    <row r="196" spans="1:28" s="23" customFormat="1" ht="10.199999999999999" x14ac:dyDescent="0.2">
      <c r="A196" s="22"/>
      <c r="B196" s="22"/>
      <c r="C196" s="22"/>
      <c r="D196" s="22"/>
      <c r="E196" s="22" t="str">
        <f>E190</f>
        <v>аренда земли - оплата</v>
      </c>
      <c r="F196" s="22"/>
      <c r="G196" s="22" t="str">
        <f>IF($E196="","",INDEX(KPI!$G:$G,SUMIFS(KPI!$B:$B,KPI!$E:$E,$E196)))</f>
        <v>тыс.руб.</v>
      </c>
      <c r="H196" s="100">
        <f>структура!$V$17</f>
        <v>6</v>
      </c>
      <c r="I196" s="31"/>
      <c r="J196" s="98" t="str">
        <f>структура!$X$17</f>
        <v>июн</v>
      </c>
      <c r="K196" s="99"/>
      <c r="L196" s="22"/>
      <c r="M196" s="58"/>
      <c r="N196" s="22"/>
      <c r="O196" s="22"/>
      <c r="P196" s="101">
        <f t="shared" si="35"/>
        <v>0</v>
      </c>
      <c r="Q196" s="101">
        <f t="shared" si="35"/>
        <v>0</v>
      </c>
      <c r="R196" s="101">
        <f t="shared" si="35"/>
        <v>0</v>
      </c>
      <c r="S196" s="101">
        <f t="shared" si="35"/>
        <v>0</v>
      </c>
      <c r="T196" s="101">
        <f t="shared" si="35"/>
        <v>0</v>
      </c>
      <c r="U196" s="101">
        <f t="shared" si="35"/>
        <v>0</v>
      </c>
      <c r="V196" s="101">
        <f t="shared" si="35"/>
        <v>0</v>
      </c>
      <c r="W196" s="101">
        <f t="shared" si="35"/>
        <v>0</v>
      </c>
      <c r="X196" s="101">
        <f t="shared" si="35"/>
        <v>0</v>
      </c>
      <c r="Y196" s="101">
        <f t="shared" si="35"/>
        <v>0</v>
      </c>
      <c r="Z196" s="101">
        <f t="shared" si="35"/>
        <v>0</v>
      </c>
      <c r="AA196" s="101">
        <f t="shared" si="35"/>
        <v>0</v>
      </c>
      <c r="AB196" s="22"/>
    </row>
    <row r="197" spans="1:28" s="23" customFormat="1" ht="10.199999999999999" x14ac:dyDescent="0.2">
      <c r="A197" s="22"/>
      <c r="B197" s="22"/>
      <c r="C197" s="22"/>
      <c r="D197" s="22"/>
      <c r="E197" s="22" t="str">
        <f>E190</f>
        <v>аренда земли - оплата</v>
      </c>
      <c r="F197" s="22"/>
      <c r="G197" s="22" t="str">
        <f>IF($E197="","",INDEX(KPI!$G:$G,SUMIFS(KPI!$B:$B,KPI!$E:$E,$E197)))</f>
        <v>тыс.руб.</v>
      </c>
      <c r="H197" s="100">
        <f>структура!$V$18</f>
        <v>7</v>
      </c>
      <c r="I197" s="31"/>
      <c r="J197" s="98" t="str">
        <f>структура!$X$18</f>
        <v>июл</v>
      </c>
      <c r="K197" s="99"/>
      <c r="L197" s="22"/>
      <c r="M197" s="58"/>
      <c r="N197" s="22"/>
      <c r="O197" s="22"/>
      <c r="P197" s="101">
        <f t="shared" si="35"/>
        <v>0</v>
      </c>
      <c r="Q197" s="101">
        <f t="shared" si="35"/>
        <v>0</v>
      </c>
      <c r="R197" s="101">
        <f t="shared" si="35"/>
        <v>0</v>
      </c>
      <c r="S197" s="101">
        <f t="shared" si="35"/>
        <v>0</v>
      </c>
      <c r="T197" s="101">
        <f t="shared" si="35"/>
        <v>0</v>
      </c>
      <c r="U197" s="101">
        <f t="shared" si="35"/>
        <v>0</v>
      </c>
      <c r="V197" s="101">
        <f t="shared" si="35"/>
        <v>0</v>
      </c>
      <c r="W197" s="101">
        <f t="shared" si="35"/>
        <v>0</v>
      </c>
      <c r="X197" s="101">
        <f t="shared" si="35"/>
        <v>0</v>
      </c>
      <c r="Y197" s="101">
        <f t="shared" si="35"/>
        <v>0</v>
      </c>
      <c r="Z197" s="101">
        <f t="shared" si="35"/>
        <v>0</v>
      </c>
      <c r="AA197" s="101">
        <f t="shared" si="35"/>
        <v>0</v>
      </c>
      <c r="AB197" s="22"/>
    </row>
    <row r="198" spans="1:28" s="23" customFormat="1" ht="10.199999999999999" x14ac:dyDescent="0.2">
      <c r="A198" s="22"/>
      <c r="B198" s="22"/>
      <c r="C198" s="22"/>
      <c r="D198" s="22"/>
      <c r="E198" s="22" t="str">
        <f>E190</f>
        <v>аренда земли - оплата</v>
      </c>
      <c r="F198" s="22"/>
      <c r="G198" s="22" t="str">
        <f>IF($E198="","",INDEX(KPI!$G:$G,SUMIFS(KPI!$B:$B,KPI!$E:$E,$E198)))</f>
        <v>тыс.руб.</v>
      </c>
      <c r="H198" s="100">
        <f>структура!$V$19</f>
        <v>8</v>
      </c>
      <c r="I198" s="31"/>
      <c r="J198" s="98" t="str">
        <f>структура!$X$19</f>
        <v>авг</v>
      </c>
      <c r="K198" s="99"/>
      <c r="L198" s="22"/>
      <c r="M198" s="58"/>
      <c r="N198" s="22"/>
      <c r="O198" s="22"/>
      <c r="P198" s="101">
        <f t="shared" si="35"/>
        <v>0</v>
      </c>
      <c r="Q198" s="101">
        <f t="shared" si="35"/>
        <v>0</v>
      </c>
      <c r="R198" s="101">
        <f t="shared" si="35"/>
        <v>0</v>
      </c>
      <c r="S198" s="101">
        <f t="shared" si="35"/>
        <v>0</v>
      </c>
      <c r="T198" s="101">
        <f t="shared" si="35"/>
        <v>0</v>
      </c>
      <c r="U198" s="101">
        <f t="shared" si="35"/>
        <v>0</v>
      </c>
      <c r="V198" s="101">
        <f t="shared" si="35"/>
        <v>0</v>
      </c>
      <c r="W198" s="101">
        <f t="shared" si="35"/>
        <v>0</v>
      </c>
      <c r="X198" s="101">
        <f t="shared" si="35"/>
        <v>0</v>
      </c>
      <c r="Y198" s="101">
        <f t="shared" si="35"/>
        <v>0</v>
      </c>
      <c r="Z198" s="101">
        <f t="shared" si="35"/>
        <v>0</v>
      </c>
      <c r="AA198" s="101">
        <f t="shared" si="35"/>
        <v>0</v>
      </c>
      <c r="AB198" s="22"/>
    </row>
    <row r="199" spans="1:28" s="23" customFormat="1" ht="10.199999999999999" x14ac:dyDescent="0.2">
      <c r="A199" s="22"/>
      <c r="B199" s="22"/>
      <c r="C199" s="22"/>
      <c r="D199" s="22"/>
      <c r="E199" s="22" t="str">
        <f>E190</f>
        <v>аренда земли - оплата</v>
      </c>
      <c r="F199" s="22"/>
      <c r="G199" s="22" t="str">
        <f>IF($E199="","",INDEX(KPI!$G:$G,SUMIFS(KPI!$B:$B,KPI!$E:$E,$E199)))</f>
        <v>тыс.руб.</v>
      </c>
      <c r="H199" s="100">
        <f>структура!$V$20</f>
        <v>9</v>
      </c>
      <c r="I199" s="31"/>
      <c r="J199" s="98" t="str">
        <f>структура!$X$20</f>
        <v>сен</v>
      </c>
      <c r="K199" s="99"/>
      <c r="L199" s="22"/>
      <c r="M199" s="58"/>
      <c r="N199" s="22"/>
      <c r="O199" s="22"/>
      <c r="P199" s="101">
        <f t="shared" si="35"/>
        <v>0</v>
      </c>
      <c r="Q199" s="101">
        <f t="shared" si="35"/>
        <v>0</v>
      </c>
      <c r="R199" s="101">
        <f t="shared" si="35"/>
        <v>0</v>
      </c>
      <c r="S199" s="101">
        <f t="shared" si="35"/>
        <v>0</v>
      </c>
      <c r="T199" s="101">
        <f t="shared" si="35"/>
        <v>0</v>
      </c>
      <c r="U199" s="101">
        <f t="shared" si="35"/>
        <v>0</v>
      </c>
      <c r="V199" s="101">
        <f t="shared" si="35"/>
        <v>0</v>
      </c>
      <c r="W199" s="101">
        <f t="shared" si="35"/>
        <v>0</v>
      </c>
      <c r="X199" s="101">
        <f t="shared" si="35"/>
        <v>0</v>
      </c>
      <c r="Y199" s="101">
        <f t="shared" si="35"/>
        <v>0</v>
      </c>
      <c r="Z199" s="101">
        <f t="shared" si="35"/>
        <v>0</v>
      </c>
      <c r="AA199" s="101">
        <f t="shared" si="35"/>
        <v>0</v>
      </c>
      <c r="AB199" s="22"/>
    </row>
    <row r="200" spans="1:28" s="23" customFormat="1" ht="10.199999999999999" x14ac:dyDescent="0.2">
      <c r="A200" s="22"/>
      <c r="B200" s="22"/>
      <c r="C200" s="22"/>
      <c r="D200" s="22"/>
      <c r="E200" s="22" t="str">
        <f>E190</f>
        <v>аренда земли - оплата</v>
      </c>
      <c r="F200" s="22"/>
      <c r="G200" s="22" t="str">
        <f>IF($E200="","",INDEX(KPI!$G:$G,SUMIFS(KPI!$B:$B,KPI!$E:$E,$E200)))</f>
        <v>тыс.руб.</v>
      </c>
      <c r="H200" s="100">
        <f>структура!$V$21</f>
        <v>10</v>
      </c>
      <c r="I200" s="31"/>
      <c r="J200" s="98" t="str">
        <f>структура!$X$21</f>
        <v>окт</v>
      </c>
      <c r="K200" s="99"/>
      <c r="L200" s="22"/>
      <c r="M200" s="58"/>
      <c r="N200" s="22"/>
      <c r="O200" s="22"/>
      <c r="P200" s="101">
        <f t="shared" si="35"/>
        <v>0</v>
      </c>
      <c r="Q200" s="101">
        <f t="shared" si="35"/>
        <v>0</v>
      </c>
      <c r="R200" s="101">
        <f t="shared" si="35"/>
        <v>0</v>
      </c>
      <c r="S200" s="101">
        <f t="shared" si="35"/>
        <v>0</v>
      </c>
      <c r="T200" s="101">
        <f t="shared" si="35"/>
        <v>0</v>
      </c>
      <c r="U200" s="101">
        <f t="shared" si="35"/>
        <v>0</v>
      </c>
      <c r="V200" s="101">
        <f t="shared" si="35"/>
        <v>0</v>
      </c>
      <c r="W200" s="101">
        <f t="shared" si="35"/>
        <v>0</v>
      </c>
      <c r="X200" s="101">
        <f t="shared" si="35"/>
        <v>0</v>
      </c>
      <c r="Y200" s="101">
        <f t="shared" si="35"/>
        <v>0</v>
      </c>
      <c r="Z200" s="101">
        <f t="shared" si="35"/>
        <v>0</v>
      </c>
      <c r="AA200" s="101">
        <f t="shared" si="35"/>
        <v>0</v>
      </c>
      <c r="AB200" s="22"/>
    </row>
    <row r="201" spans="1:28" s="23" customFormat="1" ht="10.199999999999999" x14ac:dyDescent="0.2">
      <c r="A201" s="22"/>
      <c r="B201" s="22"/>
      <c r="C201" s="22"/>
      <c r="D201" s="22"/>
      <c r="E201" s="22" t="str">
        <f>E190</f>
        <v>аренда земли - оплата</v>
      </c>
      <c r="F201" s="22"/>
      <c r="G201" s="22" t="str">
        <f>IF($E201="","",INDEX(KPI!$G:$G,SUMIFS(KPI!$B:$B,KPI!$E:$E,$E201)))</f>
        <v>тыс.руб.</v>
      </c>
      <c r="H201" s="100">
        <f>структура!$V$22</f>
        <v>11</v>
      </c>
      <c r="I201" s="31"/>
      <c r="J201" s="98" t="str">
        <f>структура!$X$22</f>
        <v>ноя</v>
      </c>
      <c r="K201" s="99"/>
      <c r="L201" s="22"/>
      <c r="M201" s="58"/>
      <c r="N201" s="22"/>
      <c r="O201" s="22"/>
      <c r="P201" s="101">
        <f t="shared" si="35"/>
        <v>0</v>
      </c>
      <c r="Q201" s="101">
        <f t="shared" si="35"/>
        <v>0</v>
      </c>
      <c r="R201" s="101">
        <f t="shared" si="35"/>
        <v>0</v>
      </c>
      <c r="S201" s="101">
        <f t="shared" si="35"/>
        <v>0</v>
      </c>
      <c r="T201" s="101">
        <f t="shared" si="35"/>
        <v>0</v>
      </c>
      <c r="U201" s="101">
        <f t="shared" si="35"/>
        <v>0</v>
      </c>
      <c r="V201" s="101">
        <f t="shared" si="35"/>
        <v>0</v>
      </c>
      <c r="W201" s="101">
        <f t="shared" si="35"/>
        <v>0</v>
      </c>
      <c r="X201" s="101">
        <f t="shared" si="35"/>
        <v>0</v>
      </c>
      <c r="Y201" s="101">
        <f t="shared" si="35"/>
        <v>0</v>
      </c>
      <c r="Z201" s="101">
        <f t="shared" si="35"/>
        <v>0</v>
      </c>
      <c r="AA201" s="101">
        <f t="shared" si="35"/>
        <v>0</v>
      </c>
      <c r="AB201" s="22"/>
    </row>
    <row r="202" spans="1:28" s="23" customFormat="1" ht="10.199999999999999" x14ac:dyDescent="0.2">
      <c r="A202" s="22"/>
      <c r="B202" s="22"/>
      <c r="C202" s="22"/>
      <c r="D202" s="22"/>
      <c r="E202" s="22" t="str">
        <f>E190</f>
        <v>аренда земли - оплата</v>
      </c>
      <c r="F202" s="22"/>
      <c r="G202" s="22" t="str">
        <f>IF($E202="","",INDEX(KPI!$G:$G,SUMIFS(KPI!$B:$B,KPI!$E:$E,$E202)))</f>
        <v>тыс.руб.</v>
      </c>
      <c r="H202" s="100">
        <f>структура!$V$23</f>
        <v>12</v>
      </c>
      <c r="I202" s="31"/>
      <c r="J202" s="98" t="str">
        <f>структура!$X$23</f>
        <v>дек</v>
      </c>
      <c r="K202" s="99"/>
      <c r="L202" s="22"/>
      <c r="M202" s="58"/>
      <c r="N202" s="22"/>
      <c r="O202" s="22"/>
      <c r="P202" s="101">
        <f t="shared" si="35"/>
        <v>0</v>
      </c>
      <c r="Q202" s="101">
        <f t="shared" si="35"/>
        <v>0</v>
      </c>
      <c r="R202" s="101">
        <f t="shared" si="35"/>
        <v>0</v>
      </c>
      <c r="S202" s="101">
        <f t="shared" si="35"/>
        <v>0</v>
      </c>
      <c r="T202" s="101">
        <f t="shared" si="35"/>
        <v>0</v>
      </c>
      <c r="U202" s="101">
        <f t="shared" si="35"/>
        <v>0</v>
      </c>
      <c r="V202" s="101">
        <f t="shared" si="35"/>
        <v>0</v>
      </c>
      <c r="W202" s="101">
        <f t="shared" si="35"/>
        <v>0</v>
      </c>
      <c r="X202" s="101">
        <f t="shared" si="35"/>
        <v>0</v>
      </c>
      <c r="Y202" s="101">
        <f t="shared" si="35"/>
        <v>0</v>
      </c>
      <c r="Z202" s="101">
        <f t="shared" si="35"/>
        <v>0</v>
      </c>
      <c r="AA202" s="101">
        <f t="shared" si="35"/>
        <v>0</v>
      </c>
      <c r="AB202" s="22"/>
    </row>
    <row r="203" spans="1:28" ht="3.9" customHeight="1" x14ac:dyDescent="0.25">
      <c r="A203" s="2"/>
      <c r="B203" s="2"/>
      <c r="C203" s="2"/>
      <c r="D203" s="2"/>
      <c r="E203" s="21"/>
      <c r="F203" s="2"/>
      <c r="G203" s="21"/>
      <c r="H203" s="2"/>
      <c r="I203" s="28"/>
      <c r="J203" s="21"/>
      <c r="K203" s="28"/>
      <c r="L203" s="2"/>
      <c r="M203" s="52"/>
      <c r="N203" s="2"/>
      <c r="O203" s="2"/>
      <c r="P203" s="36"/>
      <c r="Q203" s="36"/>
      <c r="R203" s="36"/>
      <c r="S203" s="36"/>
      <c r="T203" s="36"/>
      <c r="U203" s="36"/>
      <c r="V203" s="36"/>
      <c r="W203" s="36"/>
      <c r="X203" s="36"/>
      <c r="Y203" s="36"/>
      <c r="Z203" s="36"/>
      <c r="AA203" s="36"/>
      <c r="AB203" s="2"/>
    </row>
    <row r="204" spans="1:28" ht="8.1" customHeight="1" x14ac:dyDescent="0.25">
      <c r="A204" s="2"/>
      <c r="B204" s="2"/>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s="5" customFormat="1" x14ac:dyDescent="0.25">
      <c r="A205" s="3"/>
      <c r="B205" s="3"/>
      <c r="C205" s="3"/>
      <c r="D205" s="3"/>
      <c r="E205" s="3" t="str">
        <f>KPI!$E$49</f>
        <v>расход э/э в сутки - ЛЕТО</v>
      </c>
      <c r="F205" s="3"/>
      <c r="G205" s="3" t="str">
        <f>IF($E205="","",INDEX(KPI!$G:$G,SUMIFS(KPI!$B:$B,KPI!$E:$E,$E205)))</f>
        <v>кВт</v>
      </c>
      <c r="H205" s="3"/>
      <c r="I205" s="6"/>
      <c r="J205" s="204">
        <f>операции!J280</f>
        <v>0</v>
      </c>
      <c r="K205" s="28"/>
      <c r="L205" s="2"/>
      <c r="M205" s="52"/>
      <c r="N205" s="3"/>
      <c r="O205" s="2"/>
      <c r="P205" s="36"/>
      <c r="Q205" s="36"/>
      <c r="R205" s="36"/>
      <c r="S205" s="36"/>
      <c r="T205" s="36"/>
      <c r="U205" s="36"/>
      <c r="V205" s="36"/>
      <c r="W205" s="36"/>
      <c r="X205" s="36"/>
      <c r="Y205" s="36"/>
      <c r="Z205" s="36"/>
      <c r="AA205" s="36"/>
      <c r="AB205" s="2"/>
    </row>
    <row r="206" spans="1:28" s="5" customFormat="1" x14ac:dyDescent="0.25">
      <c r="A206" s="3"/>
      <c r="B206" s="3"/>
      <c r="C206" s="3"/>
      <c r="D206" s="3"/>
      <c r="E206" s="3" t="str">
        <f>KPI!$E$50</f>
        <v>стомость э/э за 1кВт</v>
      </c>
      <c r="F206" s="3"/>
      <c r="G206" s="3" t="str">
        <f>IF($E206="","",INDEX(KPI!$G:$G,SUMIFS(KPI!$B:$B,KPI!$E:$E,$E206)))</f>
        <v>руб.</v>
      </c>
      <c r="H206" s="3"/>
      <c r="I206" s="6"/>
      <c r="J206" s="204">
        <f>операции!J281</f>
        <v>0</v>
      </c>
      <c r="K206" s="28"/>
      <c r="L206" s="2"/>
      <c r="M206" s="52"/>
      <c r="N206" s="3"/>
      <c r="O206" s="2"/>
      <c r="P206" s="36"/>
      <c r="Q206" s="36"/>
      <c r="R206" s="36"/>
      <c r="S206" s="36"/>
      <c r="T206" s="36"/>
      <c r="U206" s="36"/>
      <c r="V206" s="36"/>
      <c r="W206" s="36"/>
      <c r="X206" s="36"/>
      <c r="Y206" s="36"/>
      <c r="Z206" s="36"/>
      <c r="AA206" s="36"/>
      <c r="AB206" s="2"/>
    </row>
    <row r="207" spans="1:28" s="5" customFormat="1" x14ac:dyDescent="0.25">
      <c r="A207" s="3"/>
      <c r="B207" s="3"/>
      <c r="C207" s="3"/>
      <c r="D207" s="3"/>
      <c r="E207" s="3" t="str">
        <f>KPI!$E$48</f>
        <v>коммунальные расходы (э/э) в сутки - ЛЕТО</v>
      </c>
      <c r="F207" s="3"/>
      <c r="G207" s="3" t="str">
        <f>IF($E207="","",INDEX(KPI!$G:$G,SUMIFS(KPI!$B:$B,KPI!$E:$E,$E207)))</f>
        <v>тыс.руб.</v>
      </c>
      <c r="H207" s="3"/>
      <c r="I207" s="6"/>
      <c r="J207" s="114">
        <f>J205*J206/1000</f>
        <v>0</v>
      </c>
      <c r="K207" s="28"/>
      <c r="L207" s="2"/>
      <c r="M207" s="52"/>
      <c r="N207" s="3"/>
      <c r="O207" s="2"/>
      <c r="P207" s="36"/>
      <c r="Q207" s="36"/>
      <c r="R207" s="36"/>
      <c r="S207" s="36"/>
      <c r="T207" s="36"/>
      <c r="U207" s="36"/>
      <c r="V207" s="36"/>
      <c r="W207" s="36"/>
      <c r="X207" s="36"/>
      <c r="Y207" s="36"/>
      <c r="Z207" s="36"/>
      <c r="AA207" s="36"/>
      <c r="AB207" s="2"/>
    </row>
    <row r="208" spans="1:28" ht="3.9" customHeight="1" x14ac:dyDescent="0.25">
      <c r="A208" s="2"/>
      <c r="B208" s="2"/>
      <c r="C208" s="2"/>
      <c r="D208" s="2"/>
      <c r="E208" s="110"/>
      <c r="F208" s="2"/>
      <c r="G208" s="2"/>
      <c r="H208" s="2"/>
      <c r="I208" s="28"/>
      <c r="J208" s="2"/>
      <c r="K208" s="28"/>
      <c r="L208" s="2"/>
      <c r="M208" s="52"/>
      <c r="N208" s="2"/>
      <c r="O208" s="2"/>
      <c r="P208" s="36"/>
      <c r="Q208" s="36"/>
      <c r="R208" s="36"/>
      <c r="S208" s="36"/>
      <c r="T208" s="36"/>
      <c r="U208" s="36"/>
      <c r="V208" s="36"/>
      <c r="W208" s="36"/>
      <c r="X208" s="36"/>
      <c r="Y208" s="36"/>
      <c r="Z208" s="36"/>
      <c r="AA208" s="36"/>
      <c r="AB208" s="2"/>
    </row>
    <row r="209" spans="1:28" ht="8.1" customHeight="1" x14ac:dyDescent="0.25">
      <c r="A209" s="2"/>
      <c r="B209" s="2"/>
      <c r="C209" s="2"/>
      <c r="D209" s="2"/>
      <c r="E209" s="2"/>
      <c r="F209" s="2"/>
      <c r="G209" s="2"/>
      <c r="H209" s="2"/>
      <c r="I209" s="28"/>
      <c r="J209" s="2"/>
      <c r="K209" s="28"/>
      <c r="L209" s="2"/>
      <c r="M209" s="52"/>
      <c r="N209" s="2"/>
      <c r="O209" s="2"/>
      <c r="P209" s="36"/>
      <c r="Q209" s="36"/>
      <c r="R209" s="36"/>
      <c r="S209" s="36"/>
      <c r="T209" s="36"/>
      <c r="U209" s="36"/>
      <c r="V209" s="36"/>
      <c r="W209" s="36"/>
      <c r="X209" s="36"/>
      <c r="Y209" s="36"/>
      <c r="Z209" s="36"/>
      <c r="AA209" s="36"/>
      <c r="AB209" s="2"/>
    </row>
    <row r="210" spans="1:28" x14ac:dyDescent="0.25">
      <c r="A210" s="2"/>
      <c r="B210" s="2"/>
      <c r="C210" s="2"/>
      <c r="D210" s="2"/>
      <c r="E210" s="3" t="str">
        <f>KPI!$E$51</f>
        <v>сезонный коэффициент по коммуналке</v>
      </c>
      <c r="F210" s="3"/>
      <c r="G210" s="3" t="str">
        <f>IF($E210="","",INDEX(KPI!$G:$G,SUMIFS(KPI!$B:$B,KPI!$E:$E,$E210)))</f>
        <v>%</v>
      </c>
      <c r="H210" s="3"/>
      <c r="I210" s="28"/>
      <c r="J210" s="44"/>
      <c r="K210" s="28"/>
      <c r="L210" s="3"/>
      <c r="M210" s="55"/>
      <c r="N210" s="2"/>
      <c r="O210" s="2"/>
      <c r="P210" s="36"/>
      <c r="Q210" s="36"/>
      <c r="R210" s="36"/>
      <c r="S210" s="36"/>
      <c r="T210" s="36"/>
      <c r="U210" s="36"/>
      <c r="V210" s="36"/>
      <c r="W210" s="36"/>
      <c r="X210" s="36"/>
      <c r="Y210" s="36"/>
      <c r="Z210" s="36"/>
      <c r="AA210" s="36"/>
      <c r="AB210" s="2"/>
    </row>
    <row r="211" spans="1:28" s="23" customFormat="1" x14ac:dyDescent="0.25">
      <c r="A211" s="22"/>
      <c r="B211" s="22"/>
      <c r="C211" s="22"/>
      <c r="D211" s="22"/>
      <c r="E211" s="22" t="str">
        <f>E210</f>
        <v>сезонный коэффициент по коммуналке</v>
      </c>
      <c r="F211" s="22"/>
      <c r="G211" s="22" t="str">
        <f>IF($E211="","",INDEX(KPI!$G:$G,SUMIFS(KPI!$B:$B,KPI!$E:$E,$E211)))</f>
        <v>%</v>
      </c>
      <c r="H211" s="100">
        <f>структура!$V$12</f>
        <v>1</v>
      </c>
      <c r="I211" s="31"/>
      <c r="J211" s="98" t="str">
        <f>структура!$X$12</f>
        <v>янв</v>
      </c>
      <c r="K211" s="99"/>
      <c r="L211" s="31"/>
      <c r="M211" s="229">
        <f>операции!M286</f>
        <v>0</v>
      </c>
      <c r="N211" s="22"/>
      <c r="O211" s="22"/>
      <c r="P211" s="100"/>
      <c r="Q211" s="100"/>
      <c r="R211" s="100"/>
      <c r="S211" s="100"/>
      <c r="T211" s="100"/>
      <c r="U211" s="100"/>
      <c r="V211" s="100"/>
      <c r="W211" s="100"/>
      <c r="X211" s="100"/>
      <c r="Y211" s="100"/>
      <c r="Z211" s="100"/>
      <c r="AA211" s="100"/>
      <c r="AB211" s="22"/>
    </row>
    <row r="212" spans="1:28" s="23" customFormat="1" x14ac:dyDescent="0.25">
      <c r="A212" s="22"/>
      <c r="B212" s="22"/>
      <c r="C212" s="22"/>
      <c r="D212" s="22"/>
      <c r="E212" s="22" t="str">
        <f>E210</f>
        <v>сезонный коэффициент по коммуналке</v>
      </c>
      <c r="F212" s="22"/>
      <c r="G212" s="22" t="str">
        <f>IF($E212="","",INDEX(KPI!$G:$G,SUMIFS(KPI!$B:$B,KPI!$E:$E,$E212)))</f>
        <v>%</v>
      </c>
      <c r="H212" s="100">
        <f>структура!$V$13</f>
        <v>2</v>
      </c>
      <c r="I212" s="31"/>
      <c r="J212" s="98" t="str">
        <f>структура!$X$13</f>
        <v>фев</v>
      </c>
      <c r="K212" s="99"/>
      <c r="L212" s="31"/>
      <c r="M212" s="229">
        <f>операции!M287</f>
        <v>0</v>
      </c>
      <c r="N212" s="22"/>
      <c r="O212" s="22"/>
      <c r="P212" s="100"/>
      <c r="Q212" s="100"/>
      <c r="R212" s="100"/>
      <c r="S212" s="100"/>
      <c r="T212" s="100"/>
      <c r="U212" s="100"/>
      <c r="V212" s="100"/>
      <c r="W212" s="100"/>
      <c r="X212" s="100"/>
      <c r="Y212" s="100"/>
      <c r="Z212" s="100"/>
      <c r="AA212" s="100"/>
      <c r="AB212" s="22"/>
    </row>
    <row r="213" spans="1:28" s="23" customFormat="1" x14ac:dyDescent="0.25">
      <c r="A213" s="22"/>
      <c r="B213" s="22"/>
      <c r="C213" s="22"/>
      <c r="D213" s="22"/>
      <c r="E213" s="22" t="str">
        <f>E210</f>
        <v>сезонный коэффициент по коммуналке</v>
      </c>
      <c r="F213" s="22"/>
      <c r="G213" s="22" t="str">
        <f>IF($E213="","",INDEX(KPI!$G:$G,SUMIFS(KPI!$B:$B,KPI!$E:$E,$E213)))</f>
        <v>%</v>
      </c>
      <c r="H213" s="100">
        <f>структура!$V$14</f>
        <v>3</v>
      </c>
      <c r="I213" s="31"/>
      <c r="J213" s="98" t="str">
        <f>структура!$X$14</f>
        <v>мар</v>
      </c>
      <c r="K213" s="99"/>
      <c r="L213" s="31"/>
      <c r="M213" s="229">
        <f>операции!M288</f>
        <v>0</v>
      </c>
      <c r="N213" s="22"/>
      <c r="O213" s="22"/>
      <c r="P213" s="100"/>
      <c r="Q213" s="100"/>
      <c r="R213" s="100"/>
      <c r="S213" s="100"/>
      <c r="T213" s="100"/>
      <c r="U213" s="100"/>
      <c r="V213" s="100"/>
      <c r="W213" s="100"/>
      <c r="X213" s="100"/>
      <c r="Y213" s="100"/>
      <c r="Z213" s="100"/>
      <c r="AA213" s="100"/>
      <c r="AB213" s="22"/>
    </row>
    <row r="214" spans="1:28" s="23" customFormat="1" x14ac:dyDescent="0.25">
      <c r="A214" s="22"/>
      <c r="B214" s="22"/>
      <c r="C214" s="22"/>
      <c r="D214" s="22"/>
      <c r="E214" s="22" t="str">
        <f>E210</f>
        <v>сезонный коэффициент по коммуналке</v>
      </c>
      <c r="F214" s="22"/>
      <c r="G214" s="22" t="str">
        <f>IF($E214="","",INDEX(KPI!$G:$G,SUMIFS(KPI!$B:$B,KPI!$E:$E,$E214)))</f>
        <v>%</v>
      </c>
      <c r="H214" s="100">
        <f>структура!$V$15</f>
        <v>4</v>
      </c>
      <c r="I214" s="31"/>
      <c r="J214" s="98" t="str">
        <f>структура!$X$15</f>
        <v>апр</v>
      </c>
      <c r="K214" s="99"/>
      <c r="L214" s="31"/>
      <c r="M214" s="229">
        <f>операции!M289</f>
        <v>0</v>
      </c>
      <c r="N214" s="22"/>
      <c r="O214" s="22"/>
      <c r="P214" s="100"/>
      <c r="Q214" s="100"/>
      <c r="R214" s="100"/>
      <c r="S214" s="100"/>
      <c r="T214" s="100"/>
      <c r="U214" s="100"/>
      <c r="V214" s="100"/>
      <c r="W214" s="100"/>
      <c r="X214" s="100"/>
      <c r="Y214" s="100"/>
      <c r="Z214" s="100"/>
      <c r="AA214" s="100"/>
      <c r="AB214" s="22"/>
    </row>
    <row r="215" spans="1:28" s="23" customFormat="1" x14ac:dyDescent="0.25">
      <c r="A215" s="22"/>
      <c r="B215" s="22"/>
      <c r="C215" s="22"/>
      <c r="D215" s="22"/>
      <c r="E215" s="22" t="str">
        <f>E210</f>
        <v>сезонный коэффициент по коммуналке</v>
      </c>
      <c r="F215" s="22"/>
      <c r="G215" s="22" t="str">
        <f>IF($E215="","",INDEX(KPI!$G:$G,SUMIFS(KPI!$B:$B,KPI!$E:$E,$E215)))</f>
        <v>%</v>
      </c>
      <c r="H215" s="100">
        <f>структура!$V$16</f>
        <v>5</v>
      </c>
      <c r="I215" s="31"/>
      <c r="J215" s="98" t="str">
        <f>структура!$X$16</f>
        <v>май</v>
      </c>
      <c r="K215" s="99"/>
      <c r="L215" s="31"/>
      <c r="M215" s="229">
        <f>операции!M290</f>
        <v>0</v>
      </c>
      <c r="N215" s="22"/>
      <c r="O215" s="22"/>
      <c r="P215" s="100"/>
      <c r="Q215" s="100"/>
      <c r="R215" s="100"/>
      <c r="S215" s="100"/>
      <c r="T215" s="100"/>
      <c r="U215" s="100"/>
      <c r="V215" s="100"/>
      <c r="W215" s="100"/>
      <c r="X215" s="100"/>
      <c r="Y215" s="100"/>
      <c r="Z215" s="100"/>
      <c r="AA215" s="100"/>
      <c r="AB215" s="22"/>
    </row>
    <row r="216" spans="1:28" s="23" customFormat="1" x14ac:dyDescent="0.25">
      <c r="A216" s="22"/>
      <c r="B216" s="22"/>
      <c r="C216" s="22"/>
      <c r="D216" s="22"/>
      <c r="E216" s="22" t="str">
        <f>E210</f>
        <v>сезонный коэффициент по коммуналке</v>
      </c>
      <c r="F216" s="22"/>
      <c r="G216" s="22" t="str">
        <f>IF($E216="","",INDEX(KPI!$G:$G,SUMIFS(KPI!$B:$B,KPI!$E:$E,$E216)))</f>
        <v>%</v>
      </c>
      <c r="H216" s="100">
        <f>структура!$V$17</f>
        <v>6</v>
      </c>
      <c r="I216" s="31"/>
      <c r="J216" s="98" t="str">
        <f>структура!$X$17</f>
        <v>июн</v>
      </c>
      <c r="K216" s="99"/>
      <c r="L216" s="31"/>
      <c r="M216" s="229">
        <f>операции!M291</f>
        <v>0</v>
      </c>
      <c r="N216" s="22"/>
      <c r="O216" s="22"/>
      <c r="P216" s="100"/>
      <c r="Q216" s="100"/>
      <c r="R216" s="100"/>
      <c r="S216" s="100"/>
      <c r="T216" s="100"/>
      <c r="U216" s="100"/>
      <c r="V216" s="100"/>
      <c r="W216" s="100"/>
      <c r="X216" s="100"/>
      <c r="Y216" s="100"/>
      <c r="Z216" s="100"/>
      <c r="AA216" s="100"/>
      <c r="AB216" s="22"/>
    </row>
    <row r="217" spans="1:28" s="23" customFormat="1" x14ac:dyDescent="0.25">
      <c r="A217" s="22"/>
      <c r="B217" s="22"/>
      <c r="C217" s="22"/>
      <c r="D217" s="22"/>
      <c r="E217" s="22" t="str">
        <f>E210</f>
        <v>сезонный коэффициент по коммуналке</v>
      </c>
      <c r="F217" s="22"/>
      <c r="G217" s="22" t="str">
        <f>IF($E217="","",INDEX(KPI!$G:$G,SUMIFS(KPI!$B:$B,KPI!$E:$E,$E217)))</f>
        <v>%</v>
      </c>
      <c r="H217" s="100">
        <f>структура!$V$18</f>
        <v>7</v>
      </c>
      <c r="I217" s="31"/>
      <c r="J217" s="98" t="str">
        <f>структура!$X$18</f>
        <v>июл</v>
      </c>
      <c r="K217" s="99"/>
      <c r="L217" s="31"/>
      <c r="M217" s="229">
        <f>операции!M292</f>
        <v>0</v>
      </c>
      <c r="N217" s="22"/>
      <c r="O217" s="22"/>
      <c r="P217" s="100"/>
      <c r="Q217" s="100"/>
      <c r="R217" s="100"/>
      <c r="S217" s="100"/>
      <c r="T217" s="100"/>
      <c r="U217" s="100"/>
      <c r="V217" s="100"/>
      <c r="W217" s="100"/>
      <c r="X217" s="100"/>
      <c r="Y217" s="100"/>
      <c r="Z217" s="100"/>
      <c r="AA217" s="100"/>
      <c r="AB217" s="22"/>
    </row>
    <row r="218" spans="1:28" s="23" customFormat="1" x14ac:dyDescent="0.25">
      <c r="A218" s="22"/>
      <c r="B218" s="22"/>
      <c r="C218" s="22"/>
      <c r="D218" s="22"/>
      <c r="E218" s="22" t="str">
        <f>E210</f>
        <v>сезонный коэффициент по коммуналке</v>
      </c>
      <c r="F218" s="22"/>
      <c r="G218" s="22" t="str">
        <f>IF($E218="","",INDEX(KPI!$G:$G,SUMIFS(KPI!$B:$B,KPI!$E:$E,$E218)))</f>
        <v>%</v>
      </c>
      <c r="H218" s="100">
        <f>структура!$V$19</f>
        <v>8</v>
      </c>
      <c r="I218" s="31"/>
      <c r="J218" s="98" t="str">
        <f>структура!$X$19</f>
        <v>авг</v>
      </c>
      <c r="K218" s="99"/>
      <c r="L218" s="31"/>
      <c r="M218" s="229">
        <f>операции!M293</f>
        <v>0</v>
      </c>
      <c r="N218" s="22"/>
      <c r="O218" s="22"/>
      <c r="P218" s="100"/>
      <c r="Q218" s="100"/>
      <c r="R218" s="100"/>
      <c r="S218" s="100"/>
      <c r="T218" s="100"/>
      <c r="U218" s="100"/>
      <c r="V218" s="100"/>
      <c r="W218" s="100"/>
      <c r="X218" s="100"/>
      <c r="Y218" s="100"/>
      <c r="Z218" s="100"/>
      <c r="AA218" s="100"/>
      <c r="AB218" s="22"/>
    </row>
    <row r="219" spans="1:28" s="23" customFormat="1" x14ac:dyDescent="0.25">
      <c r="A219" s="22"/>
      <c r="B219" s="22"/>
      <c r="C219" s="22"/>
      <c r="D219" s="22"/>
      <c r="E219" s="22" t="str">
        <f>E210</f>
        <v>сезонный коэффициент по коммуналке</v>
      </c>
      <c r="F219" s="22"/>
      <c r="G219" s="22" t="str">
        <f>IF($E219="","",INDEX(KPI!$G:$G,SUMIFS(KPI!$B:$B,KPI!$E:$E,$E219)))</f>
        <v>%</v>
      </c>
      <c r="H219" s="100">
        <f>структура!$V$20</f>
        <v>9</v>
      </c>
      <c r="I219" s="31"/>
      <c r="J219" s="98" t="str">
        <f>структура!$X$20</f>
        <v>сен</v>
      </c>
      <c r="K219" s="99"/>
      <c r="L219" s="31"/>
      <c r="M219" s="229">
        <f>операции!M294</f>
        <v>0</v>
      </c>
      <c r="N219" s="22"/>
      <c r="O219" s="22"/>
      <c r="P219" s="100"/>
      <c r="Q219" s="100"/>
      <c r="R219" s="100"/>
      <c r="S219" s="100"/>
      <c r="T219" s="100"/>
      <c r="U219" s="100"/>
      <c r="V219" s="100"/>
      <c r="W219" s="100"/>
      <c r="X219" s="100"/>
      <c r="Y219" s="100"/>
      <c r="Z219" s="100"/>
      <c r="AA219" s="100"/>
      <c r="AB219" s="22"/>
    </row>
    <row r="220" spans="1:28" s="23" customFormat="1" x14ac:dyDescent="0.25">
      <c r="A220" s="22"/>
      <c r="B220" s="22"/>
      <c r="C220" s="22"/>
      <c r="D220" s="22"/>
      <c r="E220" s="22" t="str">
        <f>E210</f>
        <v>сезонный коэффициент по коммуналке</v>
      </c>
      <c r="F220" s="22"/>
      <c r="G220" s="22" t="str">
        <f>IF($E220="","",INDEX(KPI!$G:$G,SUMIFS(KPI!$B:$B,KPI!$E:$E,$E220)))</f>
        <v>%</v>
      </c>
      <c r="H220" s="100">
        <f>структура!$V$21</f>
        <v>10</v>
      </c>
      <c r="I220" s="31"/>
      <c r="J220" s="98" t="str">
        <f>структура!$X$21</f>
        <v>окт</v>
      </c>
      <c r="K220" s="99"/>
      <c r="L220" s="31"/>
      <c r="M220" s="229">
        <f>операции!M295</f>
        <v>0</v>
      </c>
      <c r="N220" s="22"/>
      <c r="O220" s="22"/>
      <c r="P220" s="100"/>
      <c r="Q220" s="100"/>
      <c r="R220" s="100"/>
      <c r="S220" s="100"/>
      <c r="T220" s="100"/>
      <c r="U220" s="100"/>
      <c r="V220" s="100"/>
      <c r="W220" s="100"/>
      <c r="X220" s="100"/>
      <c r="Y220" s="100"/>
      <c r="Z220" s="100"/>
      <c r="AA220" s="100"/>
      <c r="AB220" s="22"/>
    </row>
    <row r="221" spans="1:28" s="23" customFormat="1" x14ac:dyDescent="0.25">
      <c r="A221" s="22"/>
      <c r="B221" s="22"/>
      <c r="C221" s="22"/>
      <c r="D221" s="22"/>
      <c r="E221" s="22" t="str">
        <f>E210</f>
        <v>сезонный коэффициент по коммуналке</v>
      </c>
      <c r="F221" s="22"/>
      <c r="G221" s="22" t="str">
        <f>IF($E221="","",INDEX(KPI!$G:$G,SUMIFS(KPI!$B:$B,KPI!$E:$E,$E221)))</f>
        <v>%</v>
      </c>
      <c r="H221" s="100">
        <f>структура!$V$22</f>
        <v>11</v>
      </c>
      <c r="I221" s="31"/>
      <c r="J221" s="98" t="str">
        <f>структура!$X$22</f>
        <v>ноя</v>
      </c>
      <c r="K221" s="99"/>
      <c r="L221" s="31"/>
      <c r="M221" s="229">
        <f>операции!M296</f>
        <v>0</v>
      </c>
      <c r="N221" s="22"/>
      <c r="O221" s="22"/>
      <c r="P221" s="100"/>
      <c r="Q221" s="100"/>
      <c r="R221" s="100"/>
      <c r="S221" s="100"/>
      <c r="T221" s="100"/>
      <c r="U221" s="100"/>
      <c r="V221" s="100"/>
      <c r="W221" s="100"/>
      <c r="X221" s="100"/>
      <c r="Y221" s="100"/>
      <c r="Z221" s="100"/>
      <c r="AA221" s="100"/>
      <c r="AB221" s="22"/>
    </row>
    <row r="222" spans="1:28" s="23" customFormat="1" x14ac:dyDescent="0.25">
      <c r="A222" s="22"/>
      <c r="B222" s="22"/>
      <c r="C222" s="22"/>
      <c r="D222" s="22"/>
      <c r="E222" s="22" t="str">
        <f>E210</f>
        <v>сезонный коэффициент по коммуналке</v>
      </c>
      <c r="F222" s="22"/>
      <c r="G222" s="22" t="str">
        <f>IF($E222="","",INDEX(KPI!$G:$G,SUMIFS(KPI!$B:$B,KPI!$E:$E,$E222)))</f>
        <v>%</v>
      </c>
      <c r="H222" s="100">
        <f>структура!$V$23</f>
        <v>12</v>
      </c>
      <c r="I222" s="31"/>
      <c r="J222" s="98" t="str">
        <f>структура!$X$23</f>
        <v>дек</v>
      </c>
      <c r="K222" s="99"/>
      <c r="L222" s="31"/>
      <c r="M222" s="229">
        <f>операции!M297</f>
        <v>0</v>
      </c>
      <c r="N222" s="22"/>
      <c r="O222" s="22"/>
      <c r="P222" s="100"/>
      <c r="Q222" s="100"/>
      <c r="R222" s="100"/>
      <c r="S222" s="100"/>
      <c r="T222" s="100"/>
      <c r="U222" s="100"/>
      <c r="V222" s="100"/>
      <c r="W222" s="100"/>
      <c r="X222" s="100"/>
      <c r="Y222" s="100"/>
      <c r="Z222" s="100"/>
      <c r="AA222" s="100"/>
      <c r="AB222" s="22"/>
    </row>
    <row r="223" spans="1:28" ht="3.9" customHeight="1" x14ac:dyDescent="0.25">
      <c r="A223" s="2"/>
      <c r="B223" s="2"/>
      <c r="C223" s="2"/>
      <c r="D223" s="2"/>
      <c r="E223" s="21"/>
      <c r="F223" s="2"/>
      <c r="G223" s="21"/>
      <c r="H223" s="2"/>
      <c r="I223" s="28"/>
      <c r="J223" s="21"/>
      <c r="K223" s="28"/>
      <c r="L223" s="2"/>
      <c r="M223" s="52"/>
      <c r="N223" s="2"/>
      <c r="O223" s="2"/>
      <c r="P223" s="36"/>
      <c r="Q223" s="36"/>
      <c r="R223" s="36"/>
      <c r="S223" s="36"/>
      <c r="T223" s="36"/>
      <c r="U223" s="36"/>
      <c r="V223" s="36"/>
      <c r="W223" s="36"/>
      <c r="X223" s="36"/>
      <c r="Y223" s="36"/>
      <c r="Z223" s="36"/>
      <c r="AA223" s="36"/>
      <c r="AB223" s="2"/>
    </row>
    <row r="224" spans="1:28" ht="8.1" customHeight="1" x14ac:dyDescent="0.25">
      <c r="A224" s="2"/>
      <c r="B224" s="2"/>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s="5" customFormat="1" x14ac:dyDescent="0.25">
      <c r="A225" s="3"/>
      <c r="B225" s="3"/>
      <c r="C225" s="3"/>
      <c r="D225" s="111"/>
      <c r="E225" s="3" t="str">
        <f>KPI!$E$52</f>
        <v>коммунальные расходы - начисление</v>
      </c>
      <c r="F225" s="3"/>
      <c r="G225" s="3" t="str">
        <f>IF($E225="","",INDEX(KPI!$G:$G,SUMIFS(KPI!$B:$B,KPI!$E:$E,$E225)))</f>
        <v>тыс.руб.</v>
      </c>
      <c r="H225" s="103"/>
      <c r="I225" s="28"/>
      <c r="J225" s="44"/>
      <c r="K225" s="28"/>
      <c r="L225" s="3"/>
      <c r="M225" s="55">
        <f>SUM($O225:$AB225)</f>
        <v>0</v>
      </c>
      <c r="N225" s="3"/>
      <c r="O225" s="3"/>
      <c r="P225" s="46">
        <f>IF(P$1="",0,IF(P$1=0,SUMIFS(P226:P237,H226:H237,"&gt;="&amp;MONTH($J$13)),SUM(P226:P237)))</f>
        <v>0</v>
      </c>
      <c r="Q225" s="46">
        <f t="shared" ref="Q225" si="36">IF(Q$1="",0,SUM(Q226:Q237))</f>
        <v>0</v>
      </c>
      <c r="R225" s="46">
        <f t="shared" ref="R225:AA225" si="37">IF(R$1="",0,SUM(R226:R237))</f>
        <v>0</v>
      </c>
      <c r="S225" s="46">
        <f t="shared" si="37"/>
        <v>0</v>
      </c>
      <c r="T225" s="46">
        <f t="shared" si="37"/>
        <v>0</v>
      </c>
      <c r="U225" s="46">
        <f t="shared" si="37"/>
        <v>0</v>
      </c>
      <c r="V225" s="46">
        <f t="shared" si="37"/>
        <v>0</v>
      </c>
      <c r="W225" s="46">
        <f t="shared" si="37"/>
        <v>0</v>
      </c>
      <c r="X225" s="46">
        <f t="shared" si="37"/>
        <v>0</v>
      </c>
      <c r="Y225" s="46">
        <f t="shared" si="37"/>
        <v>0</v>
      </c>
      <c r="Z225" s="46">
        <f t="shared" si="37"/>
        <v>0</v>
      </c>
      <c r="AA225" s="46">
        <f t="shared" si="37"/>
        <v>0</v>
      </c>
      <c r="AB225" s="3"/>
    </row>
    <row r="226" spans="1:28" s="23" customFormat="1" ht="10.199999999999999" x14ac:dyDescent="0.2">
      <c r="A226" s="22"/>
      <c r="B226" s="22"/>
      <c r="C226" s="22"/>
      <c r="D226" s="22"/>
      <c r="E226" s="22" t="str">
        <f>E225</f>
        <v>коммунальные расходы - начисление</v>
      </c>
      <c r="F226" s="22"/>
      <c r="G226" s="22" t="str">
        <f>IF($E226="","",INDEX(KPI!$G:$G,SUMIFS(KPI!$B:$B,KPI!$E:$E,$E226)))</f>
        <v>тыс.руб.</v>
      </c>
      <c r="H226" s="100">
        <f>структура!$V$12</f>
        <v>1</v>
      </c>
      <c r="I226" s="31"/>
      <c r="J226" s="98" t="str">
        <f>структура!$X$12</f>
        <v>янв</v>
      </c>
      <c r="K226" s="99"/>
      <c r="L226" s="22"/>
      <c r="M226" s="58"/>
      <c r="N226" s="22"/>
      <c r="O226" s="22"/>
      <c r="P226" s="101">
        <f t="shared" ref="P226:AA226" si="38">IF(P$1="",0,$J$207*$M211*DAY(EOMONTH(P$8,$H226-MONTH(P$8))))</f>
        <v>0</v>
      </c>
      <c r="Q226" s="101">
        <f t="shared" si="38"/>
        <v>0</v>
      </c>
      <c r="R226" s="101">
        <f t="shared" si="38"/>
        <v>0</v>
      </c>
      <c r="S226" s="101">
        <f t="shared" si="38"/>
        <v>0</v>
      </c>
      <c r="T226" s="101">
        <f t="shared" si="38"/>
        <v>0</v>
      </c>
      <c r="U226" s="101">
        <f t="shared" si="38"/>
        <v>0</v>
      </c>
      <c r="V226" s="101">
        <f t="shared" si="38"/>
        <v>0</v>
      </c>
      <c r="W226" s="101">
        <f t="shared" si="38"/>
        <v>0</v>
      </c>
      <c r="X226" s="101">
        <f t="shared" si="38"/>
        <v>0</v>
      </c>
      <c r="Y226" s="101">
        <f t="shared" si="38"/>
        <v>0</v>
      </c>
      <c r="Z226" s="101">
        <f t="shared" si="38"/>
        <v>0</v>
      </c>
      <c r="AA226" s="101">
        <f t="shared" si="38"/>
        <v>0</v>
      </c>
      <c r="AB226" s="22"/>
    </row>
    <row r="227" spans="1:28" s="23" customFormat="1" ht="10.199999999999999" x14ac:dyDescent="0.2">
      <c r="A227" s="22"/>
      <c r="B227" s="22"/>
      <c r="C227" s="22"/>
      <c r="D227" s="22"/>
      <c r="E227" s="22" t="str">
        <f>E225</f>
        <v>коммунальные расходы - начисление</v>
      </c>
      <c r="F227" s="22"/>
      <c r="G227" s="22" t="str">
        <f>IF($E227="","",INDEX(KPI!$G:$G,SUMIFS(KPI!$B:$B,KPI!$E:$E,$E227)))</f>
        <v>тыс.руб.</v>
      </c>
      <c r="H227" s="100">
        <f>структура!$V$13</f>
        <v>2</v>
      </c>
      <c r="I227" s="31"/>
      <c r="J227" s="98" t="str">
        <f>структура!$X$13</f>
        <v>фев</v>
      </c>
      <c r="K227" s="99"/>
      <c r="L227" s="22"/>
      <c r="M227" s="58"/>
      <c r="N227" s="22"/>
      <c r="O227" s="22"/>
      <c r="P227" s="101">
        <f t="shared" ref="P227:AA227" si="39">IF(P$1="",0,$J$207*$M212*DAY(EOMONTH(P$8,$H227-MONTH(P$8))))</f>
        <v>0</v>
      </c>
      <c r="Q227" s="101">
        <f t="shared" si="39"/>
        <v>0</v>
      </c>
      <c r="R227" s="101">
        <f t="shared" si="39"/>
        <v>0</v>
      </c>
      <c r="S227" s="101">
        <f t="shared" si="39"/>
        <v>0</v>
      </c>
      <c r="T227" s="101">
        <f t="shared" si="39"/>
        <v>0</v>
      </c>
      <c r="U227" s="101">
        <f t="shared" si="39"/>
        <v>0</v>
      </c>
      <c r="V227" s="101">
        <f t="shared" si="39"/>
        <v>0</v>
      </c>
      <c r="W227" s="101">
        <f t="shared" si="39"/>
        <v>0</v>
      </c>
      <c r="X227" s="101">
        <f t="shared" si="39"/>
        <v>0</v>
      </c>
      <c r="Y227" s="101">
        <f t="shared" si="39"/>
        <v>0</v>
      </c>
      <c r="Z227" s="101">
        <f t="shared" si="39"/>
        <v>0</v>
      </c>
      <c r="AA227" s="101">
        <f t="shared" si="39"/>
        <v>0</v>
      </c>
      <c r="AB227" s="22"/>
    </row>
    <row r="228" spans="1:28" s="23" customFormat="1" ht="10.199999999999999" x14ac:dyDescent="0.2">
      <c r="A228" s="22"/>
      <c r="B228" s="22"/>
      <c r="C228" s="22"/>
      <c r="D228" s="22"/>
      <c r="E228" s="22" t="str">
        <f>E225</f>
        <v>коммунальные расходы - начисление</v>
      </c>
      <c r="F228" s="22"/>
      <c r="G228" s="22" t="str">
        <f>IF($E228="","",INDEX(KPI!$G:$G,SUMIFS(KPI!$B:$B,KPI!$E:$E,$E228)))</f>
        <v>тыс.руб.</v>
      </c>
      <c r="H228" s="100">
        <f>структура!$V$14</f>
        <v>3</v>
      </c>
      <c r="I228" s="31"/>
      <c r="J228" s="98" t="str">
        <f>структура!$X$14</f>
        <v>мар</v>
      </c>
      <c r="K228" s="99"/>
      <c r="L228" s="22"/>
      <c r="M228" s="58"/>
      <c r="N228" s="22"/>
      <c r="O228" s="22"/>
      <c r="P228" s="101">
        <f t="shared" ref="P228:AA228" si="40">IF(P$1="",0,$J$207*$M213*DAY(EOMONTH(P$8,$H228-MONTH(P$8))))</f>
        <v>0</v>
      </c>
      <c r="Q228" s="101">
        <f t="shared" si="40"/>
        <v>0</v>
      </c>
      <c r="R228" s="101">
        <f t="shared" si="40"/>
        <v>0</v>
      </c>
      <c r="S228" s="101">
        <f t="shared" si="40"/>
        <v>0</v>
      </c>
      <c r="T228" s="101">
        <f t="shared" si="40"/>
        <v>0</v>
      </c>
      <c r="U228" s="101">
        <f t="shared" si="40"/>
        <v>0</v>
      </c>
      <c r="V228" s="101">
        <f t="shared" si="40"/>
        <v>0</v>
      </c>
      <c r="W228" s="101">
        <f t="shared" si="40"/>
        <v>0</v>
      </c>
      <c r="X228" s="101">
        <f t="shared" si="40"/>
        <v>0</v>
      </c>
      <c r="Y228" s="101">
        <f t="shared" si="40"/>
        <v>0</v>
      </c>
      <c r="Z228" s="101">
        <f t="shared" si="40"/>
        <v>0</v>
      </c>
      <c r="AA228" s="101">
        <f t="shared" si="40"/>
        <v>0</v>
      </c>
      <c r="AB228" s="22"/>
    </row>
    <row r="229" spans="1:28" s="23" customFormat="1" ht="10.199999999999999" x14ac:dyDescent="0.2">
      <c r="A229" s="22"/>
      <c r="B229" s="22"/>
      <c r="C229" s="22"/>
      <c r="D229" s="22"/>
      <c r="E229" s="22" t="str">
        <f>E225</f>
        <v>коммунальные расходы - начисление</v>
      </c>
      <c r="F229" s="22"/>
      <c r="G229" s="22" t="str">
        <f>IF($E229="","",INDEX(KPI!$G:$G,SUMIFS(KPI!$B:$B,KPI!$E:$E,$E229)))</f>
        <v>тыс.руб.</v>
      </c>
      <c r="H229" s="100">
        <f>структура!$V$15</f>
        <v>4</v>
      </c>
      <c r="I229" s="31"/>
      <c r="J229" s="98" t="str">
        <f>структура!$X$15</f>
        <v>апр</v>
      </c>
      <c r="K229" s="99"/>
      <c r="L229" s="22"/>
      <c r="M229" s="58"/>
      <c r="N229" s="22"/>
      <c r="O229" s="22"/>
      <c r="P229" s="101">
        <f t="shared" ref="P229:AA229" si="41">IF(P$1="",0,$J$207*$M214*DAY(EOMONTH(P$8,$H229-MONTH(P$8))))</f>
        <v>0</v>
      </c>
      <c r="Q229" s="101">
        <f t="shared" si="41"/>
        <v>0</v>
      </c>
      <c r="R229" s="101">
        <f t="shared" si="41"/>
        <v>0</v>
      </c>
      <c r="S229" s="101">
        <f t="shared" si="41"/>
        <v>0</v>
      </c>
      <c r="T229" s="101">
        <f t="shared" si="41"/>
        <v>0</v>
      </c>
      <c r="U229" s="101">
        <f t="shared" si="41"/>
        <v>0</v>
      </c>
      <c r="V229" s="101">
        <f t="shared" si="41"/>
        <v>0</v>
      </c>
      <c r="W229" s="101">
        <f t="shared" si="41"/>
        <v>0</v>
      </c>
      <c r="X229" s="101">
        <f t="shared" si="41"/>
        <v>0</v>
      </c>
      <c r="Y229" s="101">
        <f t="shared" si="41"/>
        <v>0</v>
      </c>
      <c r="Z229" s="101">
        <f t="shared" si="41"/>
        <v>0</v>
      </c>
      <c r="AA229" s="101">
        <f t="shared" si="41"/>
        <v>0</v>
      </c>
      <c r="AB229" s="22"/>
    </row>
    <row r="230" spans="1:28" s="23" customFormat="1" ht="10.199999999999999" x14ac:dyDescent="0.2">
      <c r="A230" s="22"/>
      <c r="B230" s="22"/>
      <c r="C230" s="22"/>
      <c r="D230" s="22"/>
      <c r="E230" s="22" t="str">
        <f>E225</f>
        <v>коммунальные расходы - начисление</v>
      </c>
      <c r="F230" s="22"/>
      <c r="G230" s="22" t="str">
        <f>IF($E230="","",INDEX(KPI!$G:$G,SUMIFS(KPI!$B:$B,KPI!$E:$E,$E230)))</f>
        <v>тыс.руб.</v>
      </c>
      <c r="H230" s="100">
        <f>структура!$V$16</f>
        <v>5</v>
      </c>
      <c r="I230" s="31"/>
      <c r="J230" s="98" t="str">
        <f>структура!$X$16</f>
        <v>май</v>
      </c>
      <c r="K230" s="99"/>
      <c r="L230" s="22"/>
      <c r="M230" s="58"/>
      <c r="N230" s="22"/>
      <c r="O230" s="22"/>
      <c r="P230" s="101">
        <f t="shared" ref="P230:AA230" si="42">IF(P$1="",0,$J$207*$M215*DAY(EOMONTH(P$8,$H230-MONTH(P$8))))</f>
        <v>0</v>
      </c>
      <c r="Q230" s="101">
        <f t="shared" si="42"/>
        <v>0</v>
      </c>
      <c r="R230" s="101">
        <f t="shared" si="42"/>
        <v>0</v>
      </c>
      <c r="S230" s="101">
        <f t="shared" si="42"/>
        <v>0</v>
      </c>
      <c r="T230" s="101">
        <f t="shared" si="42"/>
        <v>0</v>
      </c>
      <c r="U230" s="101">
        <f t="shared" si="42"/>
        <v>0</v>
      </c>
      <c r="V230" s="101">
        <f t="shared" si="42"/>
        <v>0</v>
      </c>
      <c r="W230" s="101">
        <f t="shared" si="42"/>
        <v>0</v>
      </c>
      <c r="X230" s="101">
        <f t="shared" si="42"/>
        <v>0</v>
      </c>
      <c r="Y230" s="101">
        <f t="shared" si="42"/>
        <v>0</v>
      </c>
      <c r="Z230" s="101">
        <f t="shared" si="42"/>
        <v>0</v>
      </c>
      <c r="AA230" s="101">
        <f t="shared" si="42"/>
        <v>0</v>
      </c>
      <c r="AB230" s="22"/>
    </row>
    <row r="231" spans="1:28" s="23" customFormat="1" ht="10.199999999999999" x14ac:dyDescent="0.2">
      <c r="A231" s="22"/>
      <c r="B231" s="22"/>
      <c r="C231" s="22"/>
      <c r="D231" s="22"/>
      <c r="E231" s="22" t="str">
        <f>E225</f>
        <v>коммунальные расходы - начисление</v>
      </c>
      <c r="F231" s="22"/>
      <c r="G231" s="22" t="str">
        <f>IF($E231="","",INDEX(KPI!$G:$G,SUMIFS(KPI!$B:$B,KPI!$E:$E,$E231)))</f>
        <v>тыс.руб.</v>
      </c>
      <c r="H231" s="100">
        <f>структура!$V$17</f>
        <v>6</v>
      </c>
      <c r="I231" s="31"/>
      <c r="J231" s="98" t="str">
        <f>структура!$X$17</f>
        <v>июн</v>
      </c>
      <c r="K231" s="99"/>
      <c r="L231" s="22"/>
      <c r="M231" s="58"/>
      <c r="N231" s="22"/>
      <c r="O231" s="22"/>
      <c r="P231" s="101">
        <f t="shared" ref="P231:AA231" si="43">IF(P$1="",0,$J$207*$M216*DAY(EOMONTH(P$8,$H231-MONTH(P$8))))</f>
        <v>0</v>
      </c>
      <c r="Q231" s="101">
        <f t="shared" si="43"/>
        <v>0</v>
      </c>
      <c r="R231" s="101">
        <f t="shared" si="43"/>
        <v>0</v>
      </c>
      <c r="S231" s="101">
        <f t="shared" si="43"/>
        <v>0</v>
      </c>
      <c r="T231" s="101">
        <f t="shared" si="43"/>
        <v>0</v>
      </c>
      <c r="U231" s="101">
        <f t="shared" si="43"/>
        <v>0</v>
      </c>
      <c r="V231" s="101">
        <f t="shared" si="43"/>
        <v>0</v>
      </c>
      <c r="W231" s="101">
        <f t="shared" si="43"/>
        <v>0</v>
      </c>
      <c r="X231" s="101">
        <f t="shared" si="43"/>
        <v>0</v>
      </c>
      <c r="Y231" s="101">
        <f t="shared" si="43"/>
        <v>0</v>
      </c>
      <c r="Z231" s="101">
        <f t="shared" si="43"/>
        <v>0</v>
      </c>
      <c r="AA231" s="101">
        <f t="shared" si="43"/>
        <v>0</v>
      </c>
      <c r="AB231" s="22"/>
    </row>
    <row r="232" spans="1:28" s="23" customFormat="1" ht="10.199999999999999" x14ac:dyDescent="0.2">
      <c r="A232" s="22"/>
      <c r="B232" s="22"/>
      <c r="C232" s="22"/>
      <c r="D232" s="22"/>
      <c r="E232" s="22" t="str">
        <f>E225</f>
        <v>коммунальные расходы - начисление</v>
      </c>
      <c r="F232" s="22"/>
      <c r="G232" s="22" t="str">
        <f>IF($E232="","",INDEX(KPI!$G:$G,SUMIFS(KPI!$B:$B,KPI!$E:$E,$E232)))</f>
        <v>тыс.руб.</v>
      </c>
      <c r="H232" s="100">
        <f>структура!$V$18</f>
        <v>7</v>
      </c>
      <c r="I232" s="31"/>
      <c r="J232" s="98" t="str">
        <f>структура!$X$18</f>
        <v>июл</v>
      </c>
      <c r="K232" s="99"/>
      <c r="L232" s="22"/>
      <c r="M232" s="58"/>
      <c r="N232" s="22"/>
      <c r="O232" s="22"/>
      <c r="P232" s="101">
        <f t="shared" ref="P232:AA232" si="44">IF(P$1="",0,$J$207*$M217*DAY(EOMONTH(P$8,$H232-MONTH(P$8))))</f>
        <v>0</v>
      </c>
      <c r="Q232" s="101">
        <f t="shared" si="44"/>
        <v>0</v>
      </c>
      <c r="R232" s="101">
        <f t="shared" si="44"/>
        <v>0</v>
      </c>
      <c r="S232" s="101">
        <f t="shared" si="44"/>
        <v>0</v>
      </c>
      <c r="T232" s="101">
        <f t="shared" si="44"/>
        <v>0</v>
      </c>
      <c r="U232" s="101">
        <f t="shared" si="44"/>
        <v>0</v>
      </c>
      <c r="V232" s="101">
        <f t="shared" si="44"/>
        <v>0</v>
      </c>
      <c r="W232" s="101">
        <f t="shared" si="44"/>
        <v>0</v>
      </c>
      <c r="X232" s="101">
        <f t="shared" si="44"/>
        <v>0</v>
      </c>
      <c r="Y232" s="101">
        <f t="shared" si="44"/>
        <v>0</v>
      </c>
      <c r="Z232" s="101">
        <f t="shared" si="44"/>
        <v>0</v>
      </c>
      <c r="AA232" s="101">
        <f t="shared" si="44"/>
        <v>0</v>
      </c>
      <c r="AB232" s="22"/>
    </row>
    <row r="233" spans="1:28" s="23" customFormat="1" ht="10.199999999999999" x14ac:dyDescent="0.2">
      <c r="A233" s="22"/>
      <c r="B233" s="22"/>
      <c r="C233" s="22"/>
      <c r="D233" s="22"/>
      <c r="E233" s="22" t="str">
        <f>E225</f>
        <v>коммунальные расходы - начисление</v>
      </c>
      <c r="F233" s="22"/>
      <c r="G233" s="22" t="str">
        <f>IF($E233="","",INDEX(KPI!$G:$G,SUMIFS(KPI!$B:$B,KPI!$E:$E,$E233)))</f>
        <v>тыс.руб.</v>
      </c>
      <c r="H233" s="100">
        <f>структура!$V$19</f>
        <v>8</v>
      </c>
      <c r="I233" s="31"/>
      <c r="J233" s="98" t="str">
        <f>структура!$X$19</f>
        <v>авг</v>
      </c>
      <c r="K233" s="99"/>
      <c r="L233" s="22"/>
      <c r="M233" s="58"/>
      <c r="N233" s="22"/>
      <c r="O233" s="22"/>
      <c r="P233" s="101">
        <f t="shared" ref="P233:AA233" si="45">IF(P$1="",0,$J$207*$M218*DAY(EOMONTH(P$8,$H233-MONTH(P$8))))</f>
        <v>0</v>
      </c>
      <c r="Q233" s="101">
        <f t="shared" si="45"/>
        <v>0</v>
      </c>
      <c r="R233" s="101">
        <f t="shared" si="45"/>
        <v>0</v>
      </c>
      <c r="S233" s="101">
        <f t="shared" si="45"/>
        <v>0</v>
      </c>
      <c r="T233" s="101">
        <f t="shared" si="45"/>
        <v>0</v>
      </c>
      <c r="U233" s="101">
        <f t="shared" si="45"/>
        <v>0</v>
      </c>
      <c r="V233" s="101">
        <f t="shared" si="45"/>
        <v>0</v>
      </c>
      <c r="W233" s="101">
        <f t="shared" si="45"/>
        <v>0</v>
      </c>
      <c r="X233" s="101">
        <f t="shared" si="45"/>
        <v>0</v>
      </c>
      <c r="Y233" s="101">
        <f t="shared" si="45"/>
        <v>0</v>
      </c>
      <c r="Z233" s="101">
        <f t="shared" si="45"/>
        <v>0</v>
      </c>
      <c r="AA233" s="101">
        <f t="shared" si="45"/>
        <v>0</v>
      </c>
      <c r="AB233" s="22"/>
    </row>
    <row r="234" spans="1:28" s="23" customFormat="1" ht="10.199999999999999" x14ac:dyDescent="0.2">
      <c r="A234" s="22"/>
      <c r="B234" s="22"/>
      <c r="C234" s="22"/>
      <c r="D234" s="22"/>
      <c r="E234" s="22" t="str">
        <f>E225</f>
        <v>коммунальные расходы - начисление</v>
      </c>
      <c r="F234" s="22"/>
      <c r="G234" s="22" t="str">
        <f>IF($E234="","",INDEX(KPI!$G:$G,SUMIFS(KPI!$B:$B,KPI!$E:$E,$E234)))</f>
        <v>тыс.руб.</v>
      </c>
      <c r="H234" s="100">
        <f>структура!$V$20</f>
        <v>9</v>
      </c>
      <c r="I234" s="31"/>
      <c r="J234" s="98" t="str">
        <f>структура!$X$20</f>
        <v>сен</v>
      </c>
      <c r="K234" s="99"/>
      <c r="L234" s="22"/>
      <c r="M234" s="58"/>
      <c r="N234" s="22"/>
      <c r="O234" s="22"/>
      <c r="P234" s="101">
        <f t="shared" ref="P234:AA234" si="46">IF(P$1="",0,$J$207*$M219*DAY(EOMONTH(P$8,$H234-MONTH(P$8))))</f>
        <v>0</v>
      </c>
      <c r="Q234" s="101">
        <f t="shared" si="46"/>
        <v>0</v>
      </c>
      <c r="R234" s="101">
        <f t="shared" si="46"/>
        <v>0</v>
      </c>
      <c r="S234" s="101">
        <f t="shared" si="46"/>
        <v>0</v>
      </c>
      <c r="T234" s="101">
        <f t="shared" si="46"/>
        <v>0</v>
      </c>
      <c r="U234" s="101">
        <f t="shared" si="46"/>
        <v>0</v>
      </c>
      <c r="V234" s="101">
        <f t="shared" si="46"/>
        <v>0</v>
      </c>
      <c r="W234" s="101">
        <f t="shared" si="46"/>
        <v>0</v>
      </c>
      <c r="X234" s="101">
        <f t="shared" si="46"/>
        <v>0</v>
      </c>
      <c r="Y234" s="101">
        <f t="shared" si="46"/>
        <v>0</v>
      </c>
      <c r="Z234" s="101">
        <f t="shared" si="46"/>
        <v>0</v>
      </c>
      <c r="AA234" s="101">
        <f t="shared" si="46"/>
        <v>0</v>
      </c>
      <c r="AB234" s="22"/>
    </row>
    <row r="235" spans="1:28" s="23" customFormat="1" ht="10.199999999999999" x14ac:dyDescent="0.2">
      <c r="A235" s="22"/>
      <c r="B235" s="22"/>
      <c r="C235" s="22"/>
      <c r="D235" s="22"/>
      <c r="E235" s="22" t="str">
        <f>E225</f>
        <v>коммунальные расходы - начисление</v>
      </c>
      <c r="F235" s="22"/>
      <c r="G235" s="22" t="str">
        <f>IF($E235="","",INDEX(KPI!$G:$G,SUMIFS(KPI!$B:$B,KPI!$E:$E,$E235)))</f>
        <v>тыс.руб.</v>
      </c>
      <c r="H235" s="100">
        <f>структура!$V$21</f>
        <v>10</v>
      </c>
      <c r="I235" s="31"/>
      <c r="J235" s="98" t="str">
        <f>структура!$X$21</f>
        <v>окт</v>
      </c>
      <c r="K235" s="99"/>
      <c r="L235" s="22"/>
      <c r="M235" s="58"/>
      <c r="N235" s="22"/>
      <c r="O235" s="22"/>
      <c r="P235" s="101">
        <f t="shared" ref="P235:AA235" si="47">IF(P$1="",0,$J$207*$M220*DAY(EOMONTH(P$8,$H235-MONTH(P$8))))</f>
        <v>0</v>
      </c>
      <c r="Q235" s="101">
        <f t="shared" si="47"/>
        <v>0</v>
      </c>
      <c r="R235" s="101">
        <f t="shared" si="47"/>
        <v>0</v>
      </c>
      <c r="S235" s="101">
        <f t="shared" si="47"/>
        <v>0</v>
      </c>
      <c r="T235" s="101">
        <f t="shared" si="47"/>
        <v>0</v>
      </c>
      <c r="U235" s="101">
        <f t="shared" si="47"/>
        <v>0</v>
      </c>
      <c r="V235" s="101">
        <f t="shared" si="47"/>
        <v>0</v>
      </c>
      <c r="W235" s="101">
        <f t="shared" si="47"/>
        <v>0</v>
      </c>
      <c r="X235" s="101">
        <f t="shared" si="47"/>
        <v>0</v>
      </c>
      <c r="Y235" s="101">
        <f t="shared" si="47"/>
        <v>0</v>
      </c>
      <c r="Z235" s="101">
        <f t="shared" si="47"/>
        <v>0</v>
      </c>
      <c r="AA235" s="101">
        <f t="shared" si="47"/>
        <v>0</v>
      </c>
      <c r="AB235" s="22"/>
    </row>
    <row r="236" spans="1:28" s="23" customFormat="1" ht="10.199999999999999" x14ac:dyDescent="0.2">
      <c r="A236" s="22"/>
      <c r="B236" s="22"/>
      <c r="C236" s="22"/>
      <c r="D236" s="22"/>
      <c r="E236" s="22" t="str">
        <f>E225</f>
        <v>коммунальные расходы - начисление</v>
      </c>
      <c r="F236" s="22"/>
      <c r="G236" s="22" t="str">
        <f>IF($E236="","",INDEX(KPI!$G:$G,SUMIFS(KPI!$B:$B,KPI!$E:$E,$E236)))</f>
        <v>тыс.руб.</v>
      </c>
      <c r="H236" s="100">
        <f>структура!$V$22</f>
        <v>11</v>
      </c>
      <c r="I236" s="31"/>
      <c r="J236" s="98" t="str">
        <f>структура!$X$22</f>
        <v>ноя</v>
      </c>
      <c r="K236" s="99"/>
      <c r="L236" s="22"/>
      <c r="M236" s="58"/>
      <c r="N236" s="22"/>
      <c r="O236" s="22"/>
      <c r="P236" s="101">
        <f t="shared" ref="P236:AA236" si="48">IF(P$1="",0,$J$207*$M221*DAY(EOMONTH(P$8,$H236-MONTH(P$8))))</f>
        <v>0</v>
      </c>
      <c r="Q236" s="101">
        <f t="shared" si="48"/>
        <v>0</v>
      </c>
      <c r="R236" s="101">
        <f t="shared" si="48"/>
        <v>0</v>
      </c>
      <c r="S236" s="101">
        <f t="shared" si="48"/>
        <v>0</v>
      </c>
      <c r="T236" s="101">
        <f t="shared" si="48"/>
        <v>0</v>
      </c>
      <c r="U236" s="101">
        <f t="shared" si="48"/>
        <v>0</v>
      </c>
      <c r="V236" s="101">
        <f t="shared" si="48"/>
        <v>0</v>
      </c>
      <c r="W236" s="101">
        <f t="shared" si="48"/>
        <v>0</v>
      </c>
      <c r="X236" s="101">
        <f t="shared" si="48"/>
        <v>0</v>
      </c>
      <c r="Y236" s="101">
        <f t="shared" si="48"/>
        <v>0</v>
      </c>
      <c r="Z236" s="101">
        <f t="shared" si="48"/>
        <v>0</v>
      </c>
      <c r="AA236" s="101">
        <f t="shared" si="48"/>
        <v>0</v>
      </c>
      <c r="AB236" s="22"/>
    </row>
    <row r="237" spans="1:28" s="23" customFormat="1" ht="10.199999999999999" x14ac:dyDescent="0.2">
      <c r="A237" s="22"/>
      <c r="B237" s="22"/>
      <c r="C237" s="22"/>
      <c r="D237" s="22"/>
      <c r="E237" s="22" t="str">
        <f>E225</f>
        <v>коммунальные расходы - начисление</v>
      </c>
      <c r="F237" s="22"/>
      <c r="G237" s="22" t="str">
        <f>IF($E237="","",INDEX(KPI!$G:$G,SUMIFS(KPI!$B:$B,KPI!$E:$E,$E237)))</f>
        <v>тыс.руб.</v>
      </c>
      <c r="H237" s="100">
        <f>структура!$V$23</f>
        <v>12</v>
      </c>
      <c r="I237" s="31"/>
      <c r="J237" s="98" t="str">
        <f>структура!$X$23</f>
        <v>дек</v>
      </c>
      <c r="K237" s="99"/>
      <c r="L237" s="22"/>
      <c r="M237" s="58"/>
      <c r="N237" s="22"/>
      <c r="O237" s="22"/>
      <c r="P237" s="101">
        <f t="shared" ref="P237:AA237" si="49">IF(P$1="",0,$J$207*$M222*DAY(EOMONTH(P$8,$H237-MONTH(P$8))))</f>
        <v>0</v>
      </c>
      <c r="Q237" s="101">
        <f t="shared" si="49"/>
        <v>0</v>
      </c>
      <c r="R237" s="101">
        <f t="shared" si="49"/>
        <v>0</v>
      </c>
      <c r="S237" s="101">
        <f t="shared" si="49"/>
        <v>0</v>
      </c>
      <c r="T237" s="101">
        <f t="shared" si="49"/>
        <v>0</v>
      </c>
      <c r="U237" s="101">
        <f t="shared" si="49"/>
        <v>0</v>
      </c>
      <c r="V237" s="101">
        <f t="shared" si="49"/>
        <v>0</v>
      </c>
      <c r="W237" s="101">
        <f t="shared" si="49"/>
        <v>0</v>
      </c>
      <c r="X237" s="101">
        <f t="shared" si="49"/>
        <v>0</v>
      </c>
      <c r="Y237" s="101">
        <f t="shared" si="49"/>
        <v>0</v>
      </c>
      <c r="Z237" s="101">
        <f t="shared" si="49"/>
        <v>0</v>
      </c>
      <c r="AA237" s="101">
        <f t="shared" si="49"/>
        <v>0</v>
      </c>
      <c r="AB237" s="22"/>
    </row>
    <row r="238" spans="1:28" ht="3.9" customHeight="1" x14ac:dyDescent="0.25">
      <c r="A238" s="2"/>
      <c r="B238" s="2"/>
      <c r="C238" s="2"/>
      <c r="D238" s="2"/>
      <c r="E238" s="21"/>
      <c r="F238" s="2"/>
      <c r="G238" s="21"/>
      <c r="H238" s="2"/>
      <c r="I238" s="28"/>
      <c r="J238" s="21"/>
      <c r="K238" s="28"/>
      <c r="L238" s="2"/>
      <c r="M238" s="52"/>
      <c r="N238" s="2"/>
      <c r="O238" s="2"/>
      <c r="P238" s="36"/>
      <c r="Q238" s="36"/>
      <c r="R238" s="36"/>
      <c r="S238" s="36"/>
      <c r="T238" s="36"/>
      <c r="U238" s="36"/>
      <c r="V238" s="36"/>
      <c r="W238" s="36"/>
      <c r="X238" s="36"/>
      <c r="Y238" s="36"/>
      <c r="Z238" s="36"/>
      <c r="AA238" s="36"/>
      <c r="AB238" s="2"/>
    </row>
    <row r="239" spans="1:28" ht="8.1" customHeight="1" x14ac:dyDescent="0.25">
      <c r="A239" s="2"/>
      <c r="B239" s="2"/>
      <c r="C239" s="2"/>
      <c r="D239" s="2"/>
      <c r="E239" s="2"/>
      <c r="F239" s="2"/>
      <c r="G239" s="2"/>
      <c r="H239" s="2"/>
      <c r="I239" s="28"/>
      <c r="J239" s="2"/>
      <c r="K239" s="28"/>
      <c r="L239" s="2"/>
      <c r="M239" s="52"/>
      <c r="N239" s="2"/>
      <c r="O239" s="2"/>
      <c r="P239" s="36"/>
      <c r="Q239" s="36"/>
      <c r="R239" s="36"/>
      <c r="S239" s="36"/>
      <c r="T239" s="36"/>
      <c r="U239" s="36"/>
      <c r="V239" s="36"/>
      <c r="W239" s="36"/>
      <c r="X239" s="36"/>
      <c r="Y239" s="36"/>
      <c r="Z239" s="36"/>
      <c r="AA239" s="36"/>
      <c r="AB239" s="2"/>
    </row>
    <row r="240" spans="1:28" s="5" customFormat="1" x14ac:dyDescent="0.25">
      <c r="A240" s="3"/>
      <c r="B240" s="3"/>
      <c r="C240" s="3"/>
      <c r="D240" s="111"/>
      <c r="E240" s="3" t="str">
        <f>KPI!$E$53</f>
        <v>коммунальные расходы - оплата</v>
      </c>
      <c r="F240" s="3"/>
      <c r="G240" s="3" t="str">
        <f>IF($E240="","",INDEX(KPI!$G:$G,SUMIFS(KPI!$B:$B,KPI!$E:$E,$E240)))</f>
        <v>тыс.руб.</v>
      </c>
      <c r="H240" s="116" t="str">
        <f>структура!$AL$20</f>
        <v>Заложен сдвиг на один месяц!</v>
      </c>
      <c r="I240" s="28"/>
      <c r="J240" s="44"/>
      <c r="K240" s="28"/>
      <c r="L240" s="3"/>
      <c r="M240" s="55">
        <f>SUM($O240:$AB240)</f>
        <v>0</v>
      </c>
      <c r="N240" s="3"/>
      <c r="O240" s="3"/>
      <c r="P240" s="46">
        <f>IF(P$1="",0,IF(P$1=0,SUMIFS(P241:P252,H241:H252,"&gt;="&amp;MONTH($J$13)),SUM(P241:P252)))</f>
        <v>0</v>
      </c>
      <c r="Q240" s="46">
        <f t="shared" ref="Q240" si="50">IF(Q$1="",0,SUM(Q241:Q252))</f>
        <v>0</v>
      </c>
      <c r="R240" s="46">
        <f t="shared" ref="R240:AA240" si="51">IF(R$1="",0,SUM(R241:R252))</f>
        <v>0</v>
      </c>
      <c r="S240" s="46">
        <f t="shared" si="51"/>
        <v>0</v>
      </c>
      <c r="T240" s="46">
        <f t="shared" si="51"/>
        <v>0</v>
      </c>
      <c r="U240" s="46">
        <f t="shared" si="51"/>
        <v>0</v>
      </c>
      <c r="V240" s="46">
        <f t="shared" si="51"/>
        <v>0</v>
      </c>
      <c r="W240" s="46">
        <f t="shared" si="51"/>
        <v>0</v>
      </c>
      <c r="X240" s="46">
        <f t="shared" si="51"/>
        <v>0</v>
      </c>
      <c r="Y240" s="46">
        <f t="shared" si="51"/>
        <v>0</v>
      </c>
      <c r="Z240" s="46">
        <f t="shared" si="51"/>
        <v>0</v>
      </c>
      <c r="AA240" s="46">
        <f t="shared" si="51"/>
        <v>0</v>
      </c>
      <c r="AB240" s="3"/>
    </row>
    <row r="241" spans="1:28" s="23" customFormat="1" ht="10.199999999999999" x14ac:dyDescent="0.2">
      <c r="A241" s="22"/>
      <c r="B241" s="22"/>
      <c r="C241" s="22"/>
      <c r="D241" s="22"/>
      <c r="E241" s="22" t="str">
        <f>E240</f>
        <v>коммунальные расходы - оплата</v>
      </c>
      <c r="F241" s="22"/>
      <c r="G241" s="22" t="str">
        <f>IF($E241="","",INDEX(KPI!$G:$G,SUMIFS(KPI!$B:$B,KPI!$E:$E,$E241)))</f>
        <v>тыс.руб.</v>
      </c>
      <c r="H241" s="100">
        <f>структура!$V$12</f>
        <v>1</v>
      </c>
      <c r="I241" s="31"/>
      <c r="J241" s="98" t="str">
        <f>структура!$X$12</f>
        <v>янв</v>
      </c>
      <c r="K241" s="99"/>
      <c r="L241" s="22"/>
      <c r="M241" s="58"/>
      <c r="N241" s="22"/>
      <c r="O241" s="22"/>
      <c r="P241" s="101">
        <f t="shared" ref="P241" si="52">IF(P$1="",0,O237)</f>
        <v>0</v>
      </c>
      <c r="Q241" s="101">
        <f>IF(Q$1="",0,P237)</f>
        <v>0</v>
      </c>
      <c r="R241" s="101">
        <f t="shared" ref="R241:AA241" si="53">IF(R$1="",0,Q237)</f>
        <v>0</v>
      </c>
      <c r="S241" s="101">
        <f t="shared" si="53"/>
        <v>0</v>
      </c>
      <c r="T241" s="101">
        <f t="shared" si="53"/>
        <v>0</v>
      </c>
      <c r="U241" s="101">
        <f t="shared" si="53"/>
        <v>0</v>
      </c>
      <c r="V241" s="101">
        <f t="shared" si="53"/>
        <v>0</v>
      </c>
      <c r="W241" s="101">
        <f t="shared" si="53"/>
        <v>0</v>
      </c>
      <c r="X241" s="101">
        <f t="shared" si="53"/>
        <v>0</v>
      </c>
      <c r="Y241" s="101">
        <f t="shared" si="53"/>
        <v>0</v>
      </c>
      <c r="Z241" s="101">
        <f t="shared" si="53"/>
        <v>0</v>
      </c>
      <c r="AA241" s="101">
        <f t="shared" si="53"/>
        <v>0</v>
      </c>
      <c r="AB241" s="22"/>
    </row>
    <row r="242" spans="1:28" s="23" customFormat="1" ht="10.199999999999999" x14ac:dyDescent="0.2">
      <c r="A242" s="22"/>
      <c r="B242" s="22"/>
      <c r="C242" s="22"/>
      <c r="D242" s="22"/>
      <c r="E242" s="22" t="str">
        <f>E240</f>
        <v>коммунальные расходы - оплата</v>
      </c>
      <c r="F242" s="22"/>
      <c r="G242" s="22" t="str">
        <f>IF($E242="","",INDEX(KPI!$G:$G,SUMIFS(KPI!$B:$B,KPI!$E:$E,$E242)))</f>
        <v>тыс.руб.</v>
      </c>
      <c r="H242" s="100">
        <f>структура!$V$13</f>
        <v>2</v>
      </c>
      <c r="I242" s="31"/>
      <c r="J242" s="98" t="str">
        <f>структура!$X$13</f>
        <v>фев</v>
      </c>
      <c r="K242" s="99"/>
      <c r="L242" s="22"/>
      <c r="M242" s="58"/>
      <c r="N242" s="22"/>
      <c r="O242" s="22"/>
      <c r="P242" s="101">
        <f>IF(P$1="",0,P226)</f>
        <v>0</v>
      </c>
      <c r="Q242" s="101">
        <f t="shared" ref="Q242:AA242" si="54">IF(Q$1="",0,Q226)</f>
        <v>0</v>
      </c>
      <c r="R242" s="101">
        <f t="shared" si="54"/>
        <v>0</v>
      </c>
      <c r="S242" s="101">
        <f t="shared" si="54"/>
        <v>0</v>
      </c>
      <c r="T242" s="101">
        <f t="shared" si="54"/>
        <v>0</v>
      </c>
      <c r="U242" s="101">
        <f t="shared" si="54"/>
        <v>0</v>
      </c>
      <c r="V242" s="101">
        <f t="shared" si="54"/>
        <v>0</v>
      </c>
      <c r="W242" s="101">
        <f t="shared" si="54"/>
        <v>0</v>
      </c>
      <c r="X242" s="101">
        <f t="shared" si="54"/>
        <v>0</v>
      </c>
      <c r="Y242" s="101">
        <f t="shared" si="54"/>
        <v>0</v>
      </c>
      <c r="Z242" s="101">
        <f t="shared" si="54"/>
        <v>0</v>
      </c>
      <c r="AA242" s="101">
        <f t="shared" si="54"/>
        <v>0</v>
      </c>
      <c r="AB242" s="22"/>
    </row>
    <row r="243" spans="1:28" s="23" customFormat="1" ht="10.199999999999999" x14ac:dyDescent="0.2">
      <c r="A243" s="22"/>
      <c r="B243" s="22"/>
      <c r="C243" s="22"/>
      <c r="D243" s="22"/>
      <c r="E243" s="22" t="str">
        <f>E240</f>
        <v>коммунальные расходы - оплата</v>
      </c>
      <c r="F243" s="22"/>
      <c r="G243" s="22" t="str">
        <f>IF($E243="","",INDEX(KPI!$G:$G,SUMIFS(KPI!$B:$B,KPI!$E:$E,$E243)))</f>
        <v>тыс.руб.</v>
      </c>
      <c r="H243" s="100">
        <f>структура!$V$14</f>
        <v>3</v>
      </c>
      <c r="I243" s="31"/>
      <c r="J243" s="98" t="str">
        <f>структура!$X$14</f>
        <v>мар</v>
      </c>
      <c r="K243" s="99"/>
      <c r="L243" s="22"/>
      <c r="M243" s="58"/>
      <c r="N243" s="22"/>
      <c r="O243" s="22"/>
      <c r="P243" s="101">
        <f t="shared" ref="P243:AA252" si="55">IF(P$1="",0,P227)</f>
        <v>0</v>
      </c>
      <c r="Q243" s="101">
        <f t="shared" si="55"/>
        <v>0</v>
      </c>
      <c r="R243" s="101">
        <f t="shared" si="55"/>
        <v>0</v>
      </c>
      <c r="S243" s="101">
        <f t="shared" si="55"/>
        <v>0</v>
      </c>
      <c r="T243" s="101">
        <f t="shared" si="55"/>
        <v>0</v>
      </c>
      <c r="U243" s="101">
        <f t="shared" si="55"/>
        <v>0</v>
      </c>
      <c r="V243" s="101">
        <f t="shared" si="55"/>
        <v>0</v>
      </c>
      <c r="W243" s="101">
        <f t="shared" si="55"/>
        <v>0</v>
      </c>
      <c r="X243" s="101">
        <f t="shared" si="55"/>
        <v>0</v>
      </c>
      <c r="Y243" s="101">
        <f t="shared" si="55"/>
        <v>0</v>
      </c>
      <c r="Z243" s="101">
        <f t="shared" si="55"/>
        <v>0</v>
      </c>
      <c r="AA243" s="101">
        <f t="shared" si="55"/>
        <v>0</v>
      </c>
      <c r="AB243" s="22"/>
    </row>
    <row r="244" spans="1:28" s="23" customFormat="1" ht="10.199999999999999" x14ac:dyDescent="0.2">
      <c r="A244" s="22"/>
      <c r="B244" s="22"/>
      <c r="C244" s="22"/>
      <c r="D244" s="22"/>
      <c r="E244" s="22" t="str">
        <f>E240</f>
        <v>коммунальные расходы - оплата</v>
      </c>
      <c r="F244" s="22"/>
      <c r="G244" s="22" t="str">
        <f>IF($E244="","",INDEX(KPI!$G:$G,SUMIFS(KPI!$B:$B,KPI!$E:$E,$E244)))</f>
        <v>тыс.руб.</v>
      </c>
      <c r="H244" s="100">
        <f>структура!$V$15</f>
        <v>4</v>
      </c>
      <c r="I244" s="31"/>
      <c r="J244" s="98" t="str">
        <f>структура!$X$15</f>
        <v>апр</v>
      </c>
      <c r="K244" s="99"/>
      <c r="L244" s="22"/>
      <c r="M244" s="58"/>
      <c r="N244" s="22"/>
      <c r="O244" s="22"/>
      <c r="P244" s="101">
        <f t="shared" si="55"/>
        <v>0</v>
      </c>
      <c r="Q244" s="101">
        <f>IF(Q$1="",0,Q228)</f>
        <v>0</v>
      </c>
      <c r="R244" s="101">
        <f t="shared" si="55"/>
        <v>0</v>
      </c>
      <c r="S244" s="101">
        <f t="shared" si="55"/>
        <v>0</v>
      </c>
      <c r="T244" s="101">
        <f t="shared" si="55"/>
        <v>0</v>
      </c>
      <c r="U244" s="101">
        <f t="shared" si="55"/>
        <v>0</v>
      </c>
      <c r="V244" s="101">
        <f t="shared" si="55"/>
        <v>0</v>
      </c>
      <c r="W244" s="101">
        <f t="shared" si="55"/>
        <v>0</v>
      </c>
      <c r="X244" s="101">
        <f t="shared" si="55"/>
        <v>0</v>
      </c>
      <c r="Y244" s="101">
        <f t="shared" si="55"/>
        <v>0</v>
      </c>
      <c r="Z244" s="101">
        <f t="shared" si="55"/>
        <v>0</v>
      </c>
      <c r="AA244" s="101">
        <f t="shared" si="55"/>
        <v>0</v>
      </c>
      <c r="AB244" s="22"/>
    </row>
    <row r="245" spans="1:28" s="23" customFormat="1" ht="10.199999999999999" x14ac:dyDescent="0.2">
      <c r="A245" s="22"/>
      <c r="B245" s="22"/>
      <c r="C245" s="22"/>
      <c r="D245" s="22"/>
      <c r="E245" s="22" t="str">
        <f>E240</f>
        <v>коммунальные расходы - оплата</v>
      </c>
      <c r="F245" s="22"/>
      <c r="G245" s="22" t="str">
        <f>IF($E245="","",INDEX(KPI!$G:$G,SUMIFS(KPI!$B:$B,KPI!$E:$E,$E245)))</f>
        <v>тыс.руб.</v>
      </c>
      <c r="H245" s="100">
        <f>структура!$V$16</f>
        <v>5</v>
      </c>
      <c r="I245" s="31"/>
      <c r="J245" s="98" t="str">
        <f>структура!$X$16</f>
        <v>май</v>
      </c>
      <c r="K245" s="99"/>
      <c r="L245" s="22"/>
      <c r="M245" s="58"/>
      <c r="N245" s="22"/>
      <c r="O245" s="22"/>
      <c r="P245" s="101">
        <f t="shared" si="55"/>
        <v>0</v>
      </c>
      <c r="Q245" s="101">
        <f t="shared" si="55"/>
        <v>0</v>
      </c>
      <c r="R245" s="101">
        <f t="shared" si="55"/>
        <v>0</v>
      </c>
      <c r="S245" s="101">
        <f t="shared" si="55"/>
        <v>0</v>
      </c>
      <c r="T245" s="101">
        <f t="shared" si="55"/>
        <v>0</v>
      </c>
      <c r="U245" s="101">
        <f t="shared" si="55"/>
        <v>0</v>
      </c>
      <c r="V245" s="101">
        <f t="shared" si="55"/>
        <v>0</v>
      </c>
      <c r="W245" s="101">
        <f t="shared" si="55"/>
        <v>0</v>
      </c>
      <c r="X245" s="101">
        <f t="shared" si="55"/>
        <v>0</v>
      </c>
      <c r="Y245" s="101">
        <f t="shared" si="55"/>
        <v>0</v>
      </c>
      <c r="Z245" s="101">
        <f t="shared" si="55"/>
        <v>0</v>
      </c>
      <c r="AA245" s="101">
        <f t="shared" si="55"/>
        <v>0</v>
      </c>
      <c r="AB245" s="22"/>
    </row>
    <row r="246" spans="1:28" s="23" customFormat="1" ht="10.199999999999999" x14ac:dyDescent="0.2">
      <c r="A246" s="22"/>
      <c r="B246" s="22"/>
      <c r="C246" s="22"/>
      <c r="D246" s="22"/>
      <c r="E246" s="22" t="str">
        <f>E240</f>
        <v>коммунальные расходы - оплата</v>
      </c>
      <c r="F246" s="22"/>
      <c r="G246" s="22" t="str">
        <f>IF($E246="","",INDEX(KPI!$G:$G,SUMIFS(KPI!$B:$B,KPI!$E:$E,$E246)))</f>
        <v>тыс.руб.</v>
      </c>
      <c r="H246" s="100">
        <f>структура!$V$17</f>
        <v>6</v>
      </c>
      <c r="I246" s="31"/>
      <c r="J246" s="98" t="str">
        <f>структура!$X$17</f>
        <v>июн</v>
      </c>
      <c r="K246" s="99"/>
      <c r="L246" s="22"/>
      <c r="M246" s="58"/>
      <c r="N246" s="22"/>
      <c r="O246" s="22"/>
      <c r="P246" s="101">
        <f t="shared" si="55"/>
        <v>0</v>
      </c>
      <c r="Q246" s="101">
        <f t="shared" si="55"/>
        <v>0</v>
      </c>
      <c r="R246" s="101">
        <f t="shared" si="55"/>
        <v>0</v>
      </c>
      <c r="S246" s="101">
        <f t="shared" si="55"/>
        <v>0</v>
      </c>
      <c r="T246" s="101">
        <f t="shared" si="55"/>
        <v>0</v>
      </c>
      <c r="U246" s="101">
        <f t="shared" si="55"/>
        <v>0</v>
      </c>
      <c r="V246" s="101">
        <f t="shared" si="55"/>
        <v>0</v>
      </c>
      <c r="W246" s="101">
        <f t="shared" si="55"/>
        <v>0</v>
      </c>
      <c r="X246" s="101">
        <f t="shared" si="55"/>
        <v>0</v>
      </c>
      <c r="Y246" s="101">
        <f t="shared" si="55"/>
        <v>0</v>
      </c>
      <c r="Z246" s="101">
        <f t="shared" si="55"/>
        <v>0</v>
      </c>
      <c r="AA246" s="101">
        <f t="shared" si="55"/>
        <v>0</v>
      </c>
      <c r="AB246" s="22"/>
    </row>
    <row r="247" spans="1:28" s="23" customFormat="1" ht="10.199999999999999" x14ac:dyDescent="0.2">
      <c r="A247" s="22"/>
      <c r="B247" s="22"/>
      <c r="C247" s="22"/>
      <c r="D247" s="22"/>
      <c r="E247" s="22" t="str">
        <f>E240</f>
        <v>коммунальные расходы - оплата</v>
      </c>
      <c r="F247" s="22"/>
      <c r="G247" s="22" t="str">
        <f>IF($E247="","",INDEX(KPI!$G:$G,SUMIFS(KPI!$B:$B,KPI!$E:$E,$E247)))</f>
        <v>тыс.руб.</v>
      </c>
      <c r="H247" s="100">
        <f>структура!$V$18</f>
        <v>7</v>
      </c>
      <c r="I247" s="31"/>
      <c r="J247" s="98" t="str">
        <f>структура!$X$18</f>
        <v>июл</v>
      </c>
      <c r="K247" s="99"/>
      <c r="L247" s="22"/>
      <c r="M247" s="58"/>
      <c r="N247" s="22"/>
      <c r="O247" s="22"/>
      <c r="P247" s="101">
        <f t="shared" si="55"/>
        <v>0</v>
      </c>
      <c r="Q247" s="101">
        <f t="shared" si="55"/>
        <v>0</v>
      </c>
      <c r="R247" s="101">
        <f t="shared" si="55"/>
        <v>0</v>
      </c>
      <c r="S247" s="101">
        <f t="shared" si="55"/>
        <v>0</v>
      </c>
      <c r="T247" s="101">
        <f t="shared" si="55"/>
        <v>0</v>
      </c>
      <c r="U247" s="101">
        <f t="shared" si="55"/>
        <v>0</v>
      </c>
      <c r="V247" s="101">
        <f t="shared" si="55"/>
        <v>0</v>
      </c>
      <c r="W247" s="101">
        <f t="shared" si="55"/>
        <v>0</v>
      </c>
      <c r="X247" s="101">
        <f t="shared" si="55"/>
        <v>0</v>
      </c>
      <c r="Y247" s="101">
        <f t="shared" si="55"/>
        <v>0</v>
      </c>
      <c r="Z247" s="101">
        <f t="shared" si="55"/>
        <v>0</v>
      </c>
      <c r="AA247" s="101">
        <f t="shared" si="55"/>
        <v>0</v>
      </c>
      <c r="AB247" s="22"/>
    </row>
    <row r="248" spans="1:28" s="23" customFormat="1" ht="10.199999999999999" x14ac:dyDescent="0.2">
      <c r="A248" s="22"/>
      <c r="B248" s="22"/>
      <c r="C248" s="22"/>
      <c r="D248" s="22"/>
      <c r="E248" s="22" t="str">
        <f>E240</f>
        <v>коммунальные расходы - оплата</v>
      </c>
      <c r="F248" s="22"/>
      <c r="G248" s="22" t="str">
        <f>IF($E248="","",INDEX(KPI!$G:$G,SUMIFS(KPI!$B:$B,KPI!$E:$E,$E248)))</f>
        <v>тыс.руб.</v>
      </c>
      <c r="H248" s="100">
        <f>структура!$V$19</f>
        <v>8</v>
      </c>
      <c r="I248" s="31"/>
      <c r="J248" s="98" t="str">
        <f>структура!$X$19</f>
        <v>авг</v>
      </c>
      <c r="K248" s="99"/>
      <c r="L248" s="22"/>
      <c r="M248" s="58"/>
      <c r="N248" s="22"/>
      <c r="O248" s="22"/>
      <c r="P248" s="101">
        <f t="shared" si="55"/>
        <v>0</v>
      </c>
      <c r="Q248" s="101">
        <f t="shared" si="55"/>
        <v>0</v>
      </c>
      <c r="R248" s="101">
        <f t="shared" si="55"/>
        <v>0</v>
      </c>
      <c r="S248" s="101">
        <f t="shared" si="55"/>
        <v>0</v>
      </c>
      <c r="T248" s="101">
        <f t="shared" si="55"/>
        <v>0</v>
      </c>
      <c r="U248" s="101">
        <f t="shared" si="55"/>
        <v>0</v>
      </c>
      <c r="V248" s="101">
        <f t="shared" si="55"/>
        <v>0</v>
      </c>
      <c r="W248" s="101">
        <f t="shared" si="55"/>
        <v>0</v>
      </c>
      <c r="X248" s="101">
        <f t="shared" si="55"/>
        <v>0</v>
      </c>
      <c r="Y248" s="101">
        <f t="shared" si="55"/>
        <v>0</v>
      </c>
      <c r="Z248" s="101">
        <f t="shared" si="55"/>
        <v>0</v>
      </c>
      <c r="AA248" s="101">
        <f t="shared" si="55"/>
        <v>0</v>
      </c>
      <c r="AB248" s="22"/>
    </row>
    <row r="249" spans="1:28" s="23" customFormat="1" ht="10.199999999999999" x14ac:dyDescent="0.2">
      <c r="A249" s="22"/>
      <c r="B249" s="22"/>
      <c r="C249" s="22"/>
      <c r="D249" s="22"/>
      <c r="E249" s="22" t="str">
        <f>E240</f>
        <v>коммунальные расходы - оплата</v>
      </c>
      <c r="F249" s="22"/>
      <c r="G249" s="22" t="str">
        <f>IF($E249="","",INDEX(KPI!$G:$G,SUMIFS(KPI!$B:$B,KPI!$E:$E,$E249)))</f>
        <v>тыс.руб.</v>
      </c>
      <c r="H249" s="100">
        <f>структура!$V$20</f>
        <v>9</v>
      </c>
      <c r="I249" s="31"/>
      <c r="J249" s="98" t="str">
        <f>структура!$X$20</f>
        <v>сен</v>
      </c>
      <c r="K249" s="99"/>
      <c r="L249" s="22"/>
      <c r="M249" s="58"/>
      <c r="N249" s="22"/>
      <c r="O249" s="22"/>
      <c r="P249" s="101">
        <f t="shared" si="55"/>
        <v>0</v>
      </c>
      <c r="Q249" s="101">
        <f t="shared" si="55"/>
        <v>0</v>
      </c>
      <c r="R249" s="101">
        <f t="shared" si="55"/>
        <v>0</v>
      </c>
      <c r="S249" s="101">
        <f t="shared" si="55"/>
        <v>0</v>
      </c>
      <c r="T249" s="101">
        <f t="shared" si="55"/>
        <v>0</v>
      </c>
      <c r="U249" s="101">
        <f t="shared" si="55"/>
        <v>0</v>
      </c>
      <c r="V249" s="101">
        <f t="shared" si="55"/>
        <v>0</v>
      </c>
      <c r="W249" s="101">
        <f t="shared" si="55"/>
        <v>0</v>
      </c>
      <c r="X249" s="101">
        <f t="shared" si="55"/>
        <v>0</v>
      </c>
      <c r="Y249" s="101">
        <f t="shared" si="55"/>
        <v>0</v>
      </c>
      <c r="Z249" s="101">
        <f t="shared" si="55"/>
        <v>0</v>
      </c>
      <c r="AA249" s="101">
        <f t="shared" si="55"/>
        <v>0</v>
      </c>
      <c r="AB249" s="22"/>
    </row>
    <row r="250" spans="1:28" s="23" customFormat="1" ht="10.199999999999999" x14ac:dyDescent="0.2">
      <c r="A250" s="22"/>
      <c r="B250" s="22"/>
      <c r="C250" s="22"/>
      <c r="D250" s="22"/>
      <c r="E250" s="22" t="str">
        <f>E240</f>
        <v>коммунальные расходы - оплата</v>
      </c>
      <c r="F250" s="22"/>
      <c r="G250" s="22" t="str">
        <f>IF($E250="","",INDEX(KPI!$G:$G,SUMIFS(KPI!$B:$B,KPI!$E:$E,$E250)))</f>
        <v>тыс.руб.</v>
      </c>
      <c r="H250" s="100">
        <f>структура!$V$21</f>
        <v>10</v>
      </c>
      <c r="I250" s="31"/>
      <c r="J250" s="98" t="str">
        <f>структура!$X$21</f>
        <v>окт</v>
      </c>
      <c r="K250" s="99"/>
      <c r="L250" s="22"/>
      <c r="M250" s="58"/>
      <c r="N250" s="22"/>
      <c r="O250" s="22"/>
      <c r="P250" s="101">
        <f t="shared" si="55"/>
        <v>0</v>
      </c>
      <c r="Q250" s="101">
        <f t="shared" si="55"/>
        <v>0</v>
      </c>
      <c r="R250" s="101">
        <f t="shared" si="55"/>
        <v>0</v>
      </c>
      <c r="S250" s="101">
        <f t="shared" si="55"/>
        <v>0</v>
      </c>
      <c r="T250" s="101">
        <f t="shared" si="55"/>
        <v>0</v>
      </c>
      <c r="U250" s="101">
        <f t="shared" si="55"/>
        <v>0</v>
      </c>
      <c r="V250" s="101">
        <f t="shared" si="55"/>
        <v>0</v>
      </c>
      <c r="W250" s="101">
        <f t="shared" si="55"/>
        <v>0</v>
      </c>
      <c r="X250" s="101">
        <f t="shared" si="55"/>
        <v>0</v>
      </c>
      <c r="Y250" s="101">
        <f t="shared" si="55"/>
        <v>0</v>
      </c>
      <c r="Z250" s="101">
        <f t="shared" si="55"/>
        <v>0</v>
      </c>
      <c r="AA250" s="101">
        <f t="shared" si="55"/>
        <v>0</v>
      </c>
      <c r="AB250" s="22"/>
    </row>
    <row r="251" spans="1:28" s="23" customFormat="1" ht="10.199999999999999" x14ac:dyDescent="0.2">
      <c r="A251" s="22"/>
      <c r="B251" s="22"/>
      <c r="C251" s="22"/>
      <c r="D251" s="22"/>
      <c r="E251" s="22" t="str">
        <f>E240</f>
        <v>коммунальные расходы - оплата</v>
      </c>
      <c r="F251" s="22"/>
      <c r="G251" s="22" t="str">
        <f>IF($E251="","",INDEX(KPI!$G:$G,SUMIFS(KPI!$B:$B,KPI!$E:$E,$E251)))</f>
        <v>тыс.руб.</v>
      </c>
      <c r="H251" s="100">
        <f>структура!$V$22</f>
        <v>11</v>
      </c>
      <c r="I251" s="31"/>
      <c r="J251" s="98" t="str">
        <f>структура!$X$22</f>
        <v>ноя</v>
      </c>
      <c r="K251" s="99"/>
      <c r="L251" s="22"/>
      <c r="M251" s="58"/>
      <c r="N251" s="22"/>
      <c r="O251" s="22"/>
      <c r="P251" s="101">
        <f t="shared" si="55"/>
        <v>0</v>
      </c>
      <c r="Q251" s="101">
        <f>IF(Q$1="",0,Q235)</f>
        <v>0</v>
      </c>
      <c r="R251" s="101">
        <f t="shared" si="55"/>
        <v>0</v>
      </c>
      <c r="S251" s="101">
        <f t="shared" si="55"/>
        <v>0</v>
      </c>
      <c r="T251" s="101">
        <f t="shared" si="55"/>
        <v>0</v>
      </c>
      <c r="U251" s="101">
        <f t="shared" si="55"/>
        <v>0</v>
      </c>
      <c r="V251" s="101">
        <f t="shared" si="55"/>
        <v>0</v>
      </c>
      <c r="W251" s="101">
        <f t="shared" si="55"/>
        <v>0</v>
      </c>
      <c r="X251" s="101">
        <f t="shared" si="55"/>
        <v>0</v>
      </c>
      <c r="Y251" s="101">
        <f t="shared" si="55"/>
        <v>0</v>
      </c>
      <c r="Z251" s="101">
        <f t="shared" si="55"/>
        <v>0</v>
      </c>
      <c r="AA251" s="101">
        <f t="shared" si="55"/>
        <v>0</v>
      </c>
      <c r="AB251" s="22"/>
    </row>
    <row r="252" spans="1:28" s="23" customFormat="1" ht="10.199999999999999" x14ac:dyDescent="0.2">
      <c r="A252" s="22"/>
      <c r="B252" s="22"/>
      <c r="C252" s="22"/>
      <c r="D252" s="22"/>
      <c r="E252" s="22" t="str">
        <f>E240</f>
        <v>коммунальные расходы - оплата</v>
      </c>
      <c r="F252" s="22"/>
      <c r="G252" s="22" t="str">
        <f>IF($E252="","",INDEX(KPI!$G:$G,SUMIFS(KPI!$B:$B,KPI!$E:$E,$E252)))</f>
        <v>тыс.руб.</v>
      </c>
      <c r="H252" s="100">
        <f>структура!$V$23</f>
        <v>12</v>
      </c>
      <c r="I252" s="31"/>
      <c r="J252" s="98" t="str">
        <f>структура!$X$23</f>
        <v>дек</v>
      </c>
      <c r="K252" s="99"/>
      <c r="L252" s="22"/>
      <c r="M252" s="58"/>
      <c r="N252" s="22"/>
      <c r="O252" s="22"/>
      <c r="P252" s="101">
        <f t="shared" si="55"/>
        <v>0</v>
      </c>
      <c r="Q252" s="101">
        <f>IF(Q$1="",0,Q236)</f>
        <v>0</v>
      </c>
      <c r="R252" s="101">
        <f t="shared" si="55"/>
        <v>0</v>
      </c>
      <c r="S252" s="101">
        <f t="shared" si="55"/>
        <v>0</v>
      </c>
      <c r="T252" s="101">
        <f t="shared" si="55"/>
        <v>0</v>
      </c>
      <c r="U252" s="101">
        <f t="shared" si="55"/>
        <v>0</v>
      </c>
      <c r="V252" s="101">
        <f t="shared" si="55"/>
        <v>0</v>
      </c>
      <c r="W252" s="101">
        <f t="shared" si="55"/>
        <v>0</v>
      </c>
      <c r="X252" s="101">
        <f t="shared" si="55"/>
        <v>0</v>
      </c>
      <c r="Y252" s="101">
        <f t="shared" si="55"/>
        <v>0</v>
      </c>
      <c r="Z252" s="101">
        <f t="shared" si="55"/>
        <v>0</v>
      </c>
      <c r="AA252" s="101">
        <f t="shared" si="55"/>
        <v>0</v>
      </c>
      <c r="AB252" s="22"/>
    </row>
    <row r="253" spans="1:28" ht="3.9" customHeight="1" x14ac:dyDescent="0.25">
      <c r="A253" s="2"/>
      <c r="B253" s="2"/>
      <c r="C253" s="2"/>
      <c r="D253" s="2"/>
      <c r="E253" s="21"/>
      <c r="F253" s="2"/>
      <c r="G253" s="21"/>
      <c r="H253" s="2"/>
      <c r="I253" s="28"/>
      <c r="J253" s="21"/>
      <c r="K253" s="28"/>
      <c r="L253" s="2"/>
      <c r="M253" s="52"/>
      <c r="N253" s="2"/>
      <c r="O253" s="2"/>
      <c r="P253" s="36"/>
      <c r="Q253" s="36"/>
      <c r="R253" s="36"/>
      <c r="S253" s="36"/>
      <c r="T253" s="36"/>
      <c r="U253" s="36"/>
      <c r="V253" s="36"/>
      <c r="W253" s="36"/>
      <c r="X253" s="36"/>
      <c r="Y253" s="36"/>
      <c r="Z253" s="36"/>
      <c r="AA253" s="36"/>
      <c r="AB253" s="2"/>
    </row>
    <row r="254" spans="1:28" ht="8.1" customHeight="1" x14ac:dyDescent="0.25">
      <c r="A254" s="2"/>
      <c r="B254" s="2"/>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s="5" customFormat="1" x14ac:dyDescent="0.25">
      <c r="A255" s="3"/>
      <c r="B255" s="3"/>
      <c r="C255" s="3"/>
      <c r="D255" s="3"/>
      <c r="E255" s="3" t="str">
        <f>KPI!$E$54</f>
        <v>количество персонала</v>
      </c>
      <c r="F255" s="3"/>
      <c r="G255" s="3" t="str">
        <f>IF($E255="","",INDEX(KPI!$G:$G,SUMIFS(KPI!$B:$B,KPI!$E:$E,$E255)))</f>
        <v>чел</v>
      </c>
      <c r="H255" s="3"/>
      <c r="I255" s="6"/>
      <c r="J255" s="204">
        <f>операции!J330</f>
        <v>0</v>
      </c>
      <c r="K255" s="28"/>
      <c r="L255" s="2"/>
      <c r="M255" s="52"/>
      <c r="N255" s="3"/>
      <c r="O255" s="2"/>
      <c r="P255" s="36"/>
      <c r="Q255" s="36"/>
      <c r="R255" s="36"/>
      <c r="S255" s="36"/>
      <c r="T255" s="36"/>
      <c r="U255" s="36"/>
      <c r="V255" s="36"/>
      <c r="W255" s="36"/>
      <c r="X255" s="36"/>
      <c r="Y255" s="36"/>
      <c r="Z255" s="36"/>
      <c r="AA255" s="36"/>
      <c r="AB255" s="2"/>
    </row>
    <row r="256" spans="1:28" s="5" customFormat="1" x14ac:dyDescent="0.25">
      <c r="A256" s="3"/>
      <c r="B256" s="3"/>
      <c r="C256" s="3"/>
      <c r="D256" s="3"/>
      <c r="E256" s="3" t="str">
        <f>KPI!$E$55</f>
        <v>средний оклад одного сотрудника</v>
      </c>
      <c r="F256" s="3"/>
      <c r="G256" s="3" t="str">
        <f>IF($E256="","",INDEX(KPI!$G:$G,SUMIFS(KPI!$B:$B,KPI!$E:$E,$E256)))</f>
        <v>тыс.руб.</v>
      </c>
      <c r="H256" s="3"/>
      <c r="I256" s="6"/>
      <c r="J256" s="204">
        <f>операции!J331</f>
        <v>0</v>
      </c>
      <c r="K256" s="28"/>
      <c r="L256" s="2"/>
      <c r="M256" s="52"/>
      <c r="N256" s="3"/>
      <c r="O256" s="2"/>
      <c r="P256" s="36"/>
      <c r="Q256" s="36"/>
      <c r="R256" s="36"/>
      <c r="S256" s="36"/>
      <c r="T256" s="36"/>
      <c r="U256" s="36"/>
      <c r="V256" s="36"/>
      <c r="W256" s="36"/>
      <c r="X256" s="36"/>
      <c r="Y256" s="36"/>
      <c r="Z256" s="36"/>
      <c r="AA256" s="36"/>
      <c r="AB256" s="2"/>
    </row>
    <row r="257" spans="1:28" s="5" customFormat="1" x14ac:dyDescent="0.25">
      <c r="A257" s="3"/>
      <c r="B257" s="3"/>
      <c r="C257" s="3"/>
      <c r="D257" s="3"/>
      <c r="E257" s="3" t="str">
        <f>KPI!$E$56</f>
        <v>ФОТ в месяц</v>
      </c>
      <c r="F257" s="3"/>
      <c r="G257" s="3" t="str">
        <f>IF($E257="","",INDEX(KPI!$G:$G,SUMIFS(KPI!$B:$B,KPI!$E:$E,$E257)))</f>
        <v>тыс.руб.</v>
      </c>
      <c r="H257" s="3"/>
      <c r="I257" s="6"/>
      <c r="J257" s="115">
        <f>J255*J256</f>
        <v>0</v>
      </c>
      <c r="K257" s="28"/>
      <c r="L257" s="2"/>
      <c r="M257" s="52"/>
      <c r="N257" s="3"/>
      <c r="O257" s="2"/>
      <c r="P257" s="36"/>
      <c r="Q257" s="36"/>
      <c r="R257" s="36"/>
      <c r="S257" s="36"/>
      <c r="T257" s="36"/>
      <c r="U257" s="36"/>
      <c r="V257" s="36"/>
      <c r="W257" s="36"/>
      <c r="X257" s="36"/>
      <c r="Y257" s="36"/>
      <c r="Z257" s="36"/>
      <c r="AA257" s="36"/>
      <c r="AB257" s="2"/>
    </row>
    <row r="258" spans="1:28" ht="3.9" customHeight="1" x14ac:dyDescent="0.25">
      <c r="A258" s="2"/>
      <c r="B258" s="2"/>
      <c r="C258" s="2"/>
      <c r="D258" s="2"/>
      <c r="E258" s="110"/>
      <c r="F258" s="2"/>
      <c r="G258" s="2"/>
      <c r="H258" s="2"/>
      <c r="I258" s="28"/>
      <c r="J258" s="2"/>
      <c r="K258" s="28"/>
      <c r="L258" s="2"/>
      <c r="M258" s="52"/>
      <c r="N258" s="2"/>
      <c r="O258" s="2"/>
      <c r="P258" s="36"/>
      <c r="Q258" s="36"/>
      <c r="R258" s="36"/>
      <c r="S258" s="36"/>
      <c r="T258" s="36"/>
      <c r="U258" s="36"/>
      <c r="V258" s="36"/>
      <c r="W258" s="36"/>
      <c r="X258" s="36"/>
      <c r="Y258" s="36"/>
      <c r="Z258" s="36"/>
      <c r="AA258" s="36"/>
      <c r="AB258" s="2"/>
    </row>
    <row r="259" spans="1:28" ht="8.1" customHeight="1" x14ac:dyDescent="0.25">
      <c r="A259" s="2"/>
      <c r="B259" s="2"/>
      <c r="C259" s="2"/>
      <c r="D259" s="2"/>
      <c r="E259" s="2"/>
      <c r="F259" s="2"/>
      <c r="G259" s="2"/>
      <c r="H259" s="2"/>
      <c r="I259" s="28"/>
      <c r="J259" s="2"/>
      <c r="K259" s="28"/>
      <c r="L259" s="2"/>
      <c r="M259" s="52"/>
      <c r="N259" s="2"/>
      <c r="O259" s="2"/>
      <c r="P259" s="36"/>
      <c r="Q259" s="36"/>
      <c r="R259" s="36"/>
      <c r="S259" s="36"/>
      <c r="T259" s="36"/>
      <c r="U259" s="36"/>
      <c r="V259" s="36"/>
      <c r="W259" s="36"/>
      <c r="X259" s="36"/>
      <c r="Y259" s="36"/>
      <c r="Z259" s="36"/>
      <c r="AA259" s="36"/>
      <c r="AB259" s="2"/>
    </row>
    <row r="260" spans="1:28" s="5" customFormat="1" x14ac:dyDescent="0.25">
      <c r="A260" s="3"/>
      <c r="B260" s="3"/>
      <c r="C260" s="3"/>
      <c r="D260" s="111"/>
      <c r="E260" s="3" t="str">
        <f>KPI!$E$57</f>
        <v>ФОТ - начисления/оплаты</v>
      </c>
      <c r="F260" s="3"/>
      <c r="G260" s="3" t="str">
        <f>IF($E260="","",INDEX(KPI!$G:$G,SUMIFS(KPI!$B:$B,KPI!$E:$E,$E260)))</f>
        <v>тыс.руб.</v>
      </c>
      <c r="H260" s="103"/>
      <c r="I260" s="28"/>
      <c r="J260" s="44"/>
      <c r="K260" s="28"/>
      <c r="L260" s="3"/>
      <c r="M260" s="55">
        <f>SUM($O260:$AB260)</f>
        <v>0</v>
      </c>
      <c r="N260" s="3"/>
      <c r="O260" s="3"/>
      <c r="P260" s="46">
        <f>IF(P$1="",0,IF(P$1=0,SUMIFS(P261:P272,H261:H272,"&gt;="&amp;MONTH($J$13)),SUM(P261:P272)))</f>
        <v>0</v>
      </c>
      <c r="Q260" s="46">
        <f t="shared" ref="Q260" si="56">IF(Q$1="",0,SUM(Q261:Q272))</f>
        <v>0</v>
      </c>
      <c r="R260" s="46">
        <f t="shared" ref="R260:AA260" si="57">IF(R$1="",0,SUM(R261:R272))</f>
        <v>0</v>
      </c>
      <c r="S260" s="46">
        <f t="shared" si="57"/>
        <v>0</v>
      </c>
      <c r="T260" s="46">
        <f t="shared" si="57"/>
        <v>0</v>
      </c>
      <c r="U260" s="46">
        <f t="shared" si="57"/>
        <v>0</v>
      </c>
      <c r="V260" s="46">
        <f t="shared" si="57"/>
        <v>0</v>
      </c>
      <c r="W260" s="46">
        <f t="shared" si="57"/>
        <v>0</v>
      </c>
      <c r="X260" s="46">
        <f t="shared" si="57"/>
        <v>0</v>
      </c>
      <c r="Y260" s="46">
        <f t="shared" si="57"/>
        <v>0</v>
      </c>
      <c r="Z260" s="46">
        <f t="shared" si="57"/>
        <v>0</v>
      </c>
      <c r="AA260" s="46">
        <f t="shared" si="57"/>
        <v>0</v>
      </c>
      <c r="AB260" s="3"/>
    </row>
    <row r="261" spans="1:28" s="23" customFormat="1" ht="10.199999999999999" x14ac:dyDescent="0.2">
      <c r="A261" s="22"/>
      <c r="B261" s="22"/>
      <c r="C261" s="22"/>
      <c r="D261" s="22"/>
      <c r="E261" s="22" t="str">
        <f>E260</f>
        <v>ФОТ - начисления/оплаты</v>
      </c>
      <c r="F261" s="22"/>
      <c r="G261" s="22" t="str">
        <f>IF($E261="","",INDEX(KPI!$G:$G,SUMIFS(KPI!$B:$B,KPI!$E:$E,$E261)))</f>
        <v>тыс.руб.</v>
      </c>
      <c r="H261" s="100">
        <f>структура!$V$12</f>
        <v>1</v>
      </c>
      <c r="I261" s="31"/>
      <c r="J261" s="98" t="str">
        <f>структура!$X$12</f>
        <v>янв</v>
      </c>
      <c r="K261" s="99"/>
      <c r="L261" s="22"/>
      <c r="M261" s="58"/>
      <c r="N261" s="22"/>
      <c r="O261" s="22"/>
      <c r="P261" s="101">
        <f>IF(P$1="",0,операции!P336)</f>
        <v>0</v>
      </c>
      <c r="Q261" s="101">
        <f>IF(Q$1="",0,операции!Q336)</f>
        <v>0</v>
      </c>
      <c r="R261" s="101">
        <f>IF(R$1="",0,операции!R336)</f>
        <v>0</v>
      </c>
      <c r="S261" s="101">
        <f>IF(S$1="",0,операции!S336)</f>
        <v>0</v>
      </c>
      <c r="T261" s="101">
        <f>IF(T$1="",0,операции!T336)</f>
        <v>0</v>
      </c>
      <c r="U261" s="101">
        <f>IF(U$1="",0,операции!U336)</f>
        <v>0</v>
      </c>
      <c r="V261" s="101">
        <f>IF(V$1="",0,операции!V336)</f>
        <v>0</v>
      </c>
      <c r="W261" s="101">
        <f>IF(W$1="",0,операции!W336)</f>
        <v>0</v>
      </c>
      <c r="X261" s="101">
        <f>IF(X$1="",0,операции!X336)</f>
        <v>0</v>
      </c>
      <c r="Y261" s="101">
        <f>IF(Y$1="",0,операции!Y336)</f>
        <v>0</v>
      </c>
      <c r="Z261" s="101">
        <f>IF(Z$1="",0,операции!Z336)</f>
        <v>0</v>
      </c>
      <c r="AA261" s="101">
        <f>IF(AA$1="",0,операции!AA336)</f>
        <v>0</v>
      </c>
      <c r="AB261" s="22"/>
    </row>
    <row r="262" spans="1:28" s="23" customFormat="1" ht="10.199999999999999" x14ac:dyDescent="0.2">
      <c r="A262" s="22"/>
      <c r="B262" s="22"/>
      <c r="C262" s="22"/>
      <c r="D262" s="22"/>
      <c r="E262" s="22" t="str">
        <f>E260</f>
        <v>ФОТ - начисления/оплаты</v>
      </c>
      <c r="F262" s="22"/>
      <c r="G262" s="22" t="str">
        <f>IF($E262="","",INDEX(KPI!$G:$G,SUMIFS(KPI!$B:$B,KPI!$E:$E,$E262)))</f>
        <v>тыс.руб.</v>
      </c>
      <c r="H262" s="100">
        <f>структура!$V$13</f>
        <v>2</v>
      </c>
      <c r="I262" s="31"/>
      <c r="J262" s="98" t="str">
        <f>структура!$X$13</f>
        <v>фев</v>
      </c>
      <c r="K262" s="99"/>
      <c r="L262" s="22"/>
      <c r="M262" s="58"/>
      <c r="N262" s="22"/>
      <c r="O262" s="22"/>
      <c r="P262" s="101">
        <f>IF(P$1="",0,операции!P337)</f>
        <v>0</v>
      </c>
      <c r="Q262" s="101">
        <f>IF(Q$1="",0,операции!Q337)</f>
        <v>0</v>
      </c>
      <c r="R262" s="101">
        <f>IF(R$1="",0,операции!R337)</f>
        <v>0</v>
      </c>
      <c r="S262" s="101">
        <f>IF(S$1="",0,операции!S337)</f>
        <v>0</v>
      </c>
      <c r="T262" s="101">
        <f>IF(T$1="",0,операции!T337)</f>
        <v>0</v>
      </c>
      <c r="U262" s="101">
        <f>IF(U$1="",0,операции!U337)</f>
        <v>0</v>
      </c>
      <c r="V262" s="101">
        <f>IF(V$1="",0,операции!V337)</f>
        <v>0</v>
      </c>
      <c r="W262" s="101">
        <f>IF(W$1="",0,операции!W337)</f>
        <v>0</v>
      </c>
      <c r="X262" s="101">
        <f>IF(X$1="",0,операции!X337)</f>
        <v>0</v>
      </c>
      <c r="Y262" s="101">
        <f>IF(Y$1="",0,операции!Y337)</f>
        <v>0</v>
      </c>
      <c r="Z262" s="101">
        <f>IF(Z$1="",0,операции!Z337)</f>
        <v>0</v>
      </c>
      <c r="AA262" s="101">
        <f>IF(AA$1="",0,операции!AA337)</f>
        <v>0</v>
      </c>
      <c r="AB262" s="22"/>
    </row>
    <row r="263" spans="1:28" s="23" customFormat="1" ht="10.199999999999999" x14ac:dyDescent="0.2">
      <c r="A263" s="22"/>
      <c r="B263" s="22"/>
      <c r="C263" s="22"/>
      <c r="D263" s="22"/>
      <c r="E263" s="22" t="str">
        <f>E260</f>
        <v>ФОТ - начисления/оплаты</v>
      </c>
      <c r="F263" s="22"/>
      <c r="G263" s="22" t="str">
        <f>IF($E263="","",INDEX(KPI!$G:$G,SUMIFS(KPI!$B:$B,KPI!$E:$E,$E263)))</f>
        <v>тыс.руб.</v>
      </c>
      <c r="H263" s="100">
        <f>структура!$V$14</f>
        <v>3</v>
      </c>
      <c r="I263" s="31"/>
      <c r="J263" s="98" t="str">
        <f>структура!$X$14</f>
        <v>мар</v>
      </c>
      <c r="K263" s="99"/>
      <c r="L263" s="22"/>
      <c r="M263" s="58"/>
      <c r="N263" s="22"/>
      <c r="O263" s="22"/>
      <c r="P263" s="101">
        <f>IF(P$1="",0,операции!P338)</f>
        <v>0</v>
      </c>
      <c r="Q263" s="101">
        <f>IF(Q$1="",0,операции!Q338)</f>
        <v>0</v>
      </c>
      <c r="R263" s="101">
        <f>IF(R$1="",0,операции!R338)</f>
        <v>0</v>
      </c>
      <c r="S263" s="101">
        <f>IF(S$1="",0,операции!S338)</f>
        <v>0</v>
      </c>
      <c r="T263" s="101">
        <f>IF(T$1="",0,операции!T338)</f>
        <v>0</v>
      </c>
      <c r="U263" s="101">
        <f>IF(U$1="",0,операции!U338)</f>
        <v>0</v>
      </c>
      <c r="V263" s="101">
        <f>IF(V$1="",0,операции!V338)</f>
        <v>0</v>
      </c>
      <c r="W263" s="101">
        <f>IF(W$1="",0,операции!W338)</f>
        <v>0</v>
      </c>
      <c r="X263" s="101">
        <f>IF(X$1="",0,операции!X338)</f>
        <v>0</v>
      </c>
      <c r="Y263" s="101">
        <f>IF(Y$1="",0,операции!Y338)</f>
        <v>0</v>
      </c>
      <c r="Z263" s="101">
        <f>IF(Z$1="",0,операции!Z338)</f>
        <v>0</v>
      </c>
      <c r="AA263" s="101">
        <f>IF(AA$1="",0,операции!AA338)</f>
        <v>0</v>
      </c>
      <c r="AB263" s="22"/>
    </row>
    <row r="264" spans="1:28" s="23" customFormat="1" ht="10.199999999999999" x14ac:dyDescent="0.2">
      <c r="A264" s="22"/>
      <c r="B264" s="22"/>
      <c r="C264" s="22"/>
      <c r="D264" s="22"/>
      <c r="E264" s="22" t="str">
        <f>E260</f>
        <v>ФОТ - начисления/оплаты</v>
      </c>
      <c r="F264" s="22"/>
      <c r="G264" s="22" t="str">
        <f>IF($E264="","",INDEX(KPI!$G:$G,SUMIFS(KPI!$B:$B,KPI!$E:$E,$E264)))</f>
        <v>тыс.руб.</v>
      </c>
      <c r="H264" s="100">
        <f>структура!$V$15</f>
        <v>4</v>
      </c>
      <c r="I264" s="31"/>
      <c r="J264" s="98" t="str">
        <f>структура!$X$15</f>
        <v>апр</v>
      </c>
      <c r="K264" s="99"/>
      <c r="L264" s="22"/>
      <c r="M264" s="58"/>
      <c r="N264" s="22"/>
      <c r="O264" s="22"/>
      <c r="P264" s="101">
        <f>IF(P$1="",0,операции!P339)</f>
        <v>0</v>
      </c>
      <c r="Q264" s="101">
        <f>IF(Q$1="",0,операции!Q339)</f>
        <v>0</v>
      </c>
      <c r="R264" s="101">
        <f>IF(R$1="",0,операции!R339)</f>
        <v>0</v>
      </c>
      <c r="S264" s="101">
        <f>IF(S$1="",0,операции!S339)</f>
        <v>0</v>
      </c>
      <c r="T264" s="101">
        <f>IF(T$1="",0,операции!T339)</f>
        <v>0</v>
      </c>
      <c r="U264" s="101">
        <f>IF(U$1="",0,операции!U339)</f>
        <v>0</v>
      </c>
      <c r="V264" s="101">
        <f>IF(V$1="",0,операции!V339)</f>
        <v>0</v>
      </c>
      <c r="W264" s="101">
        <f>IF(W$1="",0,операции!W339)</f>
        <v>0</v>
      </c>
      <c r="X264" s="101">
        <f>IF(X$1="",0,операции!X339)</f>
        <v>0</v>
      </c>
      <c r="Y264" s="101">
        <f>IF(Y$1="",0,операции!Y339)</f>
        <v>0</v>
      </c>
      <c r="Z264" s="101">
        <f>IF(Z$1="",0,операции!Z339)</f>
        <v>0</v>
      </c>
      <c r="AA264" s="101">
        <f>IF(AA$1="",0,операции!AA339)</f>
        <v>0</v>
      </c>
      <c r="AB264" s="22"/>
    </row>
    <row r="265" spans="1:28" s="23" customFormat="1" ht="10.199999999999999" x14ac:dyDescent="0.2">
      <c r="A265" s="22"/>
      <c r="B265" s="22"/>
      <c r="C265" s="22"/>
      <c r="D265" s="22"/>
      <c r="E265" s="22" t="str">
        <f>E260</f>
        <v>ФОТ - начисления/оплаты</v>
      </c>
      <c r="F265" s="22"/>
      <c r="G265" s="22" t="str">
        <f>IF($E265="","",INDEX(KPI!$G:$G,SUMIFS(KPI!$B:$B,KPI!$E:$E,$E265)))</f>
        <v>тыс.руб.</v>
      </c>
      <c r="H265" s="100">
        <f>структура!$V$16</f>
        <v>5</v>
      </c>
      <c r="I265" s="31"/>
      <c r="J265" s="98" t="str">
        <f>структура!$X$16</f>
        <v>май</v>
      </c>
      <c r="K265" s="99"/>
      <c r="L265" s="22"/>
      <c r="M265" s="58"/>
      <c r="N265" s="22"/>
      <c r="O265" s="22"/>
      <c r="P265" s="101">
        <f>IF(P$1="",0,операции!P340)</f>
        <v>0</v>
      </c>
      <c r="Q265" s="101">
        <f>IF(Q$1="",0,операции!Q340)</f>
        <v>0</v>
      </c>
      <c r="R265" s="101">
        <f>IF(R$1="",0,операции!R340)</f>
        <v>0</v>
      </c>
      <c r="S265" s="101">
        <f>IF(S$1="",0,операции!S340)</f>
        <v>0</v>
      </c>
      <c r="T265" s="101">
        <f>IF(T$1="",0,операции!T340)</f>
        <v>0</v>
      </c>
      <c r="U265" s="101">
        <f>IF(U$1="",0,операции!U340)</f>
        <v>0</v>
      </c>
      <c r="V265" s="101">
        <f>IF(V$1="",0,операции!V340)</f>
        <v>0</v>
      </c>
      <c r="W265" s="101">
        <f>IF(W$1="",0,операции!W340)</f>
        <v>0</v>
      </c>
      <c r="X265" s="101">
        <f>IF(X$1="",0,операции!X340)</f>
        <v>0</v>
      </c>
      <c r="Y265" s="101">
        <f>IF(Y$1="",0,операции!Y340)</f>
        <v>0</v>
      </c>
      <c r="Z265" s="101">
        <f>IF(Z$1="",0,операции!Z340)</f>
        <v>0</v>
      </c>
      <c r="AA265" s="101">
        <f>IF(AA$1="",0,операции!AA340)</f>
        <v>0</v>
      </c>
      <c r="AB265" s="22"/>
    </row>
    <row r="266" spans="1:28" s="23" customFormat="1" ht="10.199999999999999" x14ac:dyDescent="0.2">
      <c r="A266" s="22"/>
      <c r="B266" s="22"/>
      <c r="C266" s="22"/>
      <c r="D266" s="22"/>
      <c r="E266" s="22" t="str">
        <f>E260</f>
        <v>ФОТ - начисления/оплаты</v>
      </c>
      <c r="F266" s="22"/>
      <c r="G266" s="22" t="str">
        <f>IF($E266="","",INDEX(KPI!$G:$G,SUMIFS(KPI!$B:$B,KPI!$E:$E,$E266)))</f>
        <v>тыс.руб.</v>
      </c>
      <c r="H266" s="100">
        <f>структура!$V$17</f>
        <v>6</v>
      </c>
      <c r="I266" s="31"/>
      <c r="J266" s="98" t="str">
        <f>структура!$X$17</f>
        <v>июн</v>
      </c>
      <c r="K266" s="99"/>
      <c r="L266" s="22"/>
      <c r="M266" s="58"/>
      <c r="N266" s="22"/>
      <c r="O266" s="22"/>
      <c r="P266" s="101">
        <f>IF(P$1="",0,операции!P341)</f>
        <v>0</v>
      </c>
      <c r="Q266" s="101">
        <f>IF(Q$1="",0,операции!Q341)</f>
        <v>0</v>
      </c>
      <c r="R266" s="101">
        <f>IF(R$1="",0,операции!R341)</f>
        <v>0</v>
      </c>
      <c r="S266" s="101">
        <f>IF(S$1="",0,операции!S341)</f>
        <v>0</v>
      </c>
      <c r="T266" s="101">
        <f>IF(T$1="",0,операции!T341)</f>
        <v>0</v>
      </c>
      <c r="U266" s="101">
        <f>IF(U$1="",0,операции!U341)</f>
        <v>0</v>
      </c>
      <c r="V266" s="101">
        <f>IF(V$1="",0,операции!V341)</f>
        <v>0</v>
      </c>
      <c r="W266" s="101">
        <f>IF(W$1="",0,операции!W341)</f>
        <v>0</v>
      </c>
      <c r="X266" s="101">
        <f>IF(X$1="",0,операции!X341)</f>
        <v>0</v>
      </c>
      <c r="Y266" s="101">
        <f>IF(Y$1="",0,операции!Y341)</f>
        <v>0</v>
      </c>
      <c r="Z266" s="101">
        <f>IF(Z$1="",0,операции!Z341)</f>
        <v>0</v>
      </c>
      <c r="AA266" s="101">
        <f>IF(AA$1="",0,операции!AA341)</f>
        <v>0</v>
      </c>
      <c r="AB266" s="22"/>
    </row>
    <row r="267" spans="1:28" s="23" customFormat="1" ht="10.199999999999999" x14ac:dyDescent="0.2">
      <c r="A267" s="22"/>
      <c r="B267" s="22"/>
      <c r="C267" s="22"/>
      <c r="D267" s="22"/>
      <c r="E267" s="22" t="str">
        <f>E260</f>
        <v>ФОТ - начисления/оплаты</v>
      </c>
      <c r="F267" s="22"/>
      <c r="G267" s="22" t="str">
        <f>IF($E267="","",INDEX(KPI!$G:$G,SUMIFS(KPI!$B:$B,KPI!$E:$E,$E267)))</f>
        <v>тыс.руб.</v>
      </c>
      <c r="H267" s="100">
        <f>структура!$V$18</f>
        <v>7</v>
      </c>
      <c r="I267" s="31"/>
      <c r="J267" s="98" t="str">
        <f>структура!$X$18</f>
        <v>июл</v>
      </c>
      <c r="K267" s="99"/>
      <c r="L267" s="22"/>
      <c r="M267" s="58"/>
      <c r="N267" s="22"/>
      <c r="O267" s="22"/>
      <c r="P267" s="101">
        <f>IF(P$1="",0,операции!P342)</f>
        <v>0</v>
      </c>
      <c r="Q267" s="101">
        <f>IF(Q$1="",0,операции!Q342)</f>
        <v>0</v>
      </c>
      <c r="R267" s="101">
        <f>IF(R$1="",0,операции!R342)</f>
        <v>0</v>
      </c>
      <c r="S267" s="101">
        <f>IF(S$1="",0,операции!S342)</f>
        <v>0</v>
      </c>
      <c r="T267" s="101">
        <f>IF(T$1="",0,операции!T342)</f>
        <v>0</v>
      </c>
      <c r="U267" s="101">
        <f>IF(U$1="",0,операции!U342)</f>
        <v>0</v>
      </c>
      <c r="V267" s="101">
        <f>IF(V$1="",0,операции!V342)</f>
        <v>0</v>
      </c>
      <c r="W267" s="101">
        <f>IF(W$1="",0,операции!W342)</f>
        <v>0</v>
      </c>
      <c r="X267" s="101">
        <f>IF(X$1="",0,операции!X342)</f>
        <v>0</v>
      </c>
      <c r="Y267" s="101">
        <f>IF(Y$1="",0,операции!Y342)</f>
        <v>0</v>
      </c>
      <c r="Z267" s="101">
        <f>IF(Z$1="",0,операции!Z342)</f>
        <v>0</v>
      </c>
      <c r="AA267" s="101">
        <f>IF(AA$1="",0,операции!AA342)</f>
        <v>0</v>
      </c>
      <c r="AB267" s="22"/>
    </row>
    <row r="268" spans="1:28" s="23" customFormat="1" ht="10.199999999999999" x14ac:dyDescent="0.2">
      <c r="A268" s="22"/>
      <c r="B268" s="22"/>
      <c r="C268" s="22"/>
      <c r="D268" s="22"/>
      <c r="E268" s="22" t="str">
        <f>E260</f>
        <v>ФОТ - начисления/оплаты</v>
      </c>
      <c r="F268" s="22"/>
      <c r="G268" s="22" t="str">
        <f>IF($E268="","",INDEX(KPI!$G:$G,SUMIFS(KPI!$B:$B,KPI!$E:$E,$E268)))</f>
        <v>тыс.руб.</v>
      </c>
      <c r="H268" s="100">
        <f>структура!$V$19</f>
        <v>8</v>
      </c>
      <c r="I268" s="31"/>
      <c r="J268" s="98" t="str">
        <f>структура!$X$19</f>
        <v>авг</v>
      </c>
      <c r="K268" s="99"/>
      <c r="L268" s="22"/>
      <c r="M268" s="58"/>
      <c r="N268" s="22"/>
      <c r="O268" s="22"/>
      <c r="P268" s="101">
        <f>IF(P$1="",0,операции!P343)</f>
        <v>0</v>
      </c>
      <c r="Q268" s="101">
        <f>IF(Q$1="",0,операции!Q343)</f>
        <v>0</v>
      </c>
      <c r="R268" s="101">
        <f>IF(R$1="",0,операции!R343)</f>
        <v>0</v>
      </c>
      <c r="S268" s="101">
        <f>IF(S$1="",0,операции!S343)</f>
        <v>0</v>
      </c>
      <c r="T268" s="101">
        <f>IF(T$1="",0,операции!T343)</f>
        <v>0</v>
      </c>
      <c r="U268" s="101">
        <f>IF(U$1="",0,операции!U343)</f>
        <v>0</v>
      </c>
      <c r="V268" s="101">
        <f>IF(V$1="",0,операции!V343)</f>
        <v>0</v>
      </c>
      <c r="W268" s="101">
        <f>IF(W$1="",0,операции!W343)</f>
        <v>0</v>
      </c>
      <c r="X268" s="101">
        <f>IF(X$1="",0,операции!X343)</f>
        <v>0</v>
      </c>
      <c r="Y268" s="101">
        <f>IF(Y$1="",0,операции!Y343)</f>
        <v>0</v>
      </c>
      <c r="Z268" s="101">
        <f>IF(Z$1="",0,операции!Z343)</f>
        <v>0</v>
      </c>
      <c r="AA268" s="101">
        <f>IF(AA$1="",0,операции!AA343)</f>
        <v>0</v>
      </c>
      <c r="AB268" s="22"/>
    </row>
    <row r="269" spans="1:28" s="23" customFormat="1" ht="10.199999999999999" x14ac:dyDescent="0.2">
      <c r="A269" s="22"/>
      <c r="B269" s="22"/>
      <c r="C269" s="22"/>
      <c r="D269" s="22"/>
      <c r="E269" s="22" t="str">
        <f>E260</f>
        <v>ФОТ - начисления/оплаты</v>
      </c>
      <c r="F269" s="22"/>
      <c r="G269" s="22" t="str">
        <f>IF($E269="","",INDEX(KPI!$G:$G,SUMIFS(KPI!$B:$B,KPI!$E:$E,$E269)))</f>
        <v>тыс.руб.</v>
      </c>
      <c r="H269" s="100">
        <f>структура!$V$20</f>
        <v>9</v>
      </c>
      <c r="I269" s="31"/>
      <c r="J269" s="98" t="str">
        <f>структура!$X$20</f>
        <v>сен</v>
      </c>
      <c r="K269" s="99"/>
      <c r="L269" s="22"/>
      <c r="M269" s="58"/>
      <c r="N269" s="22"/>
      <c r="O269" s="22"/>
      <c r="P269" s="101">
        <f>IF(P$1="",0,операции!P344)</f>
        <v>0</v>
      </c>
      <c r="Q269" s="101">
        <f>IF(Q$1="",0,операции!Q344)</f>
        <v>0</v>
      </c>
      <c r="R269" s="101">
        <f>IF(R$1="",0,операции!R344)</f>
        <v>0</v>
      </c>
      <c r="S269" s="101">
        <f>IF(S$1="",0,операции!S344)</f>
        <v>0</v>
      </c>
      <c r="T269" s="101">
        <f>IF(T$1="",0,операции!T344)</f>
        <v>0</v>
      </c>
      <c r="U269" s="101">
        <f>IF(U$1="",0,операции!U344)</f>
        <v>0</v>
      </c>
      <c r="V269" s="101">
        <f>IF(V$1="",0,операции!V344)</f>
        <v>0</v>
      </c>
      <c r="W269" s="101">
        <f>IF(W$1="",0,операции!W344)</f>
        <v>0</v>
      </c>
      <c r="X269" s="101">
        <f>IF(X$1="",0,операции!X344)</f>
        <v>0</v>
      </c>
      <c r="Y269" s="101">
        <f>IF(Y$1="",0,операции!Y344)</f>
        <v>0</v>
      </c>
      <c r="Z269" s="101">
        <f>IF(Z$1="",0,операции!Z344)</f>
        <v>0</v>
      </c>
      <c r="AA269" s="101">
        <f>IF(AA$1="",0,операции!AA344)</f>
        <v>0</v>
      </c>
      <c r="AB269" s="22"/>
    </row>
    <row r="270" spans="1:28" s="23" customFormat="1" ht="10.199999999999999" x14ac:dyDescent="0.2">
      <c r="A270" s="22"/>
      <c r="B270" s="22"/>
      <c r="C270" s="22"/>
      <c r="D270" s="22"/>
      <c r="E270" s="22" t="str">
        <f>E260</f>
        <v>ФОТ - начисления/оплаты</v>
      </c>
      <c r="F270" s="22"/>
      <c r="G270" s="22" t="str">
        <f>IF($E270="","",INDEX(KPI!$G:$G,SUMIFS(KPI!$B:$B,KPI!$E:$E,$E270)))</f>
        <v>тыс.руб.</v>
      </c>
      <c r="H270" s="100">
        <f>структура!$V$21</f>
        <v>10</v>
      </c>
      <c r="I270" s="31"/>
      <c r="J270" s="98" t="str">
        <f>структура!$X$21</f>
        <v>окт</v>
      </c>
      <c r="K270" s="99"/>
      <c r="L270" s="22"/>
      <c r="M270" s="58"/>
      <c r="N270" s="22"/>
      <c r="O270" s="22"/>
      <c r="P270" s="101">
        <f>IF(P$1="",0,операции!P345)</f>
        <v>0</v>
      </c>
      <c r="Q270" s="101">
        <f>IF(Q$1="",0,операции!Q345)</f>
        <v>0</v>
      </c>
      <c r="R270" s="101">
        <f>IF(R$1="",0,операции!R345)</f>
        <v>0</v>
      </c>
      <c r="S270" s="101">
        <f>IF(S$1="",0,операции!S345)</f>
        <v>0</v>
      </c>
      <c r="T270" s="101">
        <f>IF(T$1="",0,операции!T345)</f>
        <v>0</v>
      </c>
      <c r="U270" s="101">
        <f>IF(U$1="",0,операции!U345)</f>
        <v>0</v>
      </c>
      <c r="V270" s="101">
        <f>IF(V$1="",0,операции!V345)</f>
        <v>0</v>
      </c>
      <c r="W270" s="101">
        <f>IF(W$1="",0,операции!W345)</f>
        <v>0</v>
      </c>
      <c r="X270" s="101">
        <f>IF(X$1="",0,операции!X345)</f>
        <v>0</v>
      </c>
      <c r="Y270" s="101">
        <f>IF(Y$1="",0,операции!Y345)</f>
        <v>0</v>
      </c>
      <c r="Z270" s="101">
        <f>IF(Z$1="",0,операции!Z345)</f>
        <v>0</v>
      </c>
      <c r="AA270" s="101">
        <f>IF(AA$1="",0,операции!AA345)</f>
        <v>0</v>
      </c>
      <c r="AB270" s="22"/>
    </row>
    <row r="271" spans="1:28" s="23" customFormat="1" ht="10.199999999999999" x14ac:dyDescent="0.2">
      <c r="A271" s="22"/>
      <c r="B271" s="22"/>
      <c r="C271" s="22"/>
      <c r="D271" s="22"/>
      <c r="E271" s="22" t="str">
        <f>E260</f>
        <v>ФОТ - начисления/оплаты</v>
      </c>
      <c r="F271" s="22"/>
      <c r="G271" s="22" t="str">
        <f>IF($E271="","",INDEX(KPI!$G:$G,SUMIFS(KPI!$B:$B,KPI!$E:$E,$E271)))</f>
        <v>тыс.руб.</v>
      </c>
      <c r="H271" s="100">
        <f>структура!$V$22</f>
        <v>11</v>
      </c>
      <c r="I271" s="31"/>
      <c r="J271" s="98" t="str">
        <f>структура!$X$22</f>
        <v>ноя</v>
      </c>
      <c r="K271" s="99"/>
      <c r="L271" s="22"/>
      <c r="M271" s="58"/>
      <c r="N271" s="22"/>
      <c r="O271" s="22"/>
      <c r="P271" s="101">
        <f>IF(P$1="",0,операции!P346)</f>
        <v>0</v>
      </c>
      <c r="Q271" s="101">
        <f>IF(Q$1="",0,операции!Q346)</f>
        <v>0</v>
      </c>
      <c r="R271" s="101">
        <f>IF(R$1="",0,операции!R346)</f>
        <v>0</v>
      </c>
      <c r="S271" s="101">
        <f>IF(S$1="",0,операции!S346)</f>
        <v>0</v>
      </c>
      <c r="T271" s="101">
        <f>IF(T$1="",0,операции!T346)</f>
        <v>0</v>
      </c>
      <c r="U271" s="101">
        <f>IF(U$1="",0,операции!U346)</f>
        <v>0</v>
      </c>
      <c r="V271" s="101">
        <f>IF(V$1="",0,операции!V346)</f>
        <v>0</v>
      </c>
      <c r="W271" s="101">
        <f>IF(W$1="",0,операции!W346)</f>
        <v>0</v>
      </c>
      <c r="X271" s="101">
        <f>IF(X$1="",0,операции!X346)</f>
        <v>0</v>
      </c>
      <c r="Y271" s="101">
        <f>IF(Y$1="",0,операции!Y346)</f>
        <v>0</v>
      </c>
      <c r="Z271" s="101">
        <f>IF(Z$1="",0,операции!Z346)</f>
        <v>0</v>
      </c>
      <c r="AA271" s="101">
        <f>IF(AA$1="",0,операции!AA346)</f>
        <v>0</v>
      </c>
      <c r="AB271" s="22"/>
    </row>
    <row r="272" spans="1:28" s="23" customFormat="1" ht="10.199999999999999" x14ac:dyDescent="0.2">
      <c r="A272" s="22"/>
      <c r="B272" s="22"/>
      <c r="C272" s="22"/>
      <c r="D272" s="22"/>
      <c r="E272" s="22" t="str">
        <f>E260</f>
        <v>ФОТ - начисления/оплаты</v>
      </c>
      <c r="F272" s="22"/>
      <c r="G272" s="22" t="str">
        <f>IF($E272="","",INDEX(KPI!$G:$G,SUMIFS(KPI!$B:$B,KPI!$E:$E,$E272)))</f>
        <v>тыс.руб.</v>
      </c>
      <c r="H272" s="100">
        <f>структура!$V$23</f>
        <v>12</v>
      </c>
      <c r="I272" s="31"/>
      <c r="J272" s="98" t="str">
        <f>структура!$X$23</f>
        <v>дек</v>
      </c>
      <c r="K272" s="99"/>
      <c r="L272" s="22"/>
      <c r="M272" s="58"/>
      <c r="N272" s="22"/>
      <c r="O272" s="22"/>
      <c r="P272" s="101">
        <f>IF(P$1="",0,операции!P347)</f>
        <v>0</v>
      </c>
      <c r="Q272" s="101">
        <f>IF(Q$1="",0,операции!Q347)</f>
        <v>0</v>
      </c>
      <c r="R272" s="101">
        <f>IF(R$1="",0,операции!R347)</f>
        <v>0</v>
      </c>
      <c r="S272" s="101">
        <f>IF(S$1="",0,операции!S347)</f>
        <v>0</v>
      </c>
      <c r="T272" s="101">
        <f>IF(T$1="",0,операции!T347)</f>
        <v>0</v>
      </c>
      <c r="U272" s="101">
        <f>IF(U$1="",0,операции!U347)</f>
        <v>0</v>
      </c>
      <c r="V272" s="101">
        <f>IF(V$1="",0,операции!V347)</f>
        <v>0</v>
      </c>
      <c r="W272" s="101">
        <f>IF(W$1="",0,операции!W347)</f>
        <v>0</v>
      </c>
      <c r="X272" s="101">
        <f>IF(X$1="",0,операции!X347)</f>
        <v>0</v>
      </c>
      <c r="Y272" s="101">
        <f>IF(Y$1="",0,операции!Y347)</f>
        <v>0</v>
      </c>
      <c r="Z272" s="101">
        <f>IF(Z$1="",0,операции!Z347)</f>
        <v>0</v>
      </c>
      <c r="AA272" s="101">
        <f>IF(AA$1="",0,операции!AA347)</f>
        <v>0</v>
      </c>
      <c r="AB272" s="22"/>
    </row>
    <row r="273" spans="1:28" ht="3.9" customHeight="1" x14ac:dyDescent="0.25">
      <c r="A273" s="2"/>
      <c r="B273" s="2"/>
      <c r="C273" s="2"/>
      <c r="D273" s="2"/>
      <c r="E273" s="21"/>
      <c r="F273" s="2"/>
      <c r="G273" s="21"/>
      <c r="H273" s="2"/>
      <c r="I273" s="28"/>
      <c r="J273" s="21"/>
      <c r="K273" s="28"/>
      <c r="L273" s="2"/>
      <c r="M273" s="52"/>
      <c r="N273" s="2"/>
      <c r="O273" s="2"/>
      <c r="P273" s="36"/>
      <c r="Q273" s="36"/>
      <c r="R273" s="36"/>
      <c r="S273" s="36"/>
      <c r="T273" s="36"/>
      <c r="U273" s="36"/>
      <c r="V273" s="36"/>
      <c r="W273" s="36"/>
      <c r="X273" s="36"/>
      <c r="Y273" s="36"/>
      <c r="Z273" s="36"/>
      <c r="AA273" s="36"/>
      <c r="AB273" s="2"/>
    </row>
    <row r="274" spans="1:28" ht="8.1" customHeight="1" x14ac:dyDescent="0.25">
      <c r="A274" s="2"/>
      <c r="B274" s="2"/>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s="5" customFormat="1" x14ac:dyDescent="0.25">
      <c r="A275" s="3"/>
      <c r="B275" s="3"/>
      <c r="C275" s="3"/>
      <c r="D275" s="3"/>
      <c r="E275" s="3" t="str">
        <f>KPI!$E$58</f>
        <v>ставка отчислений в соцфонды+страхНС</v>
      </c>
      <c r="F275" s="3"/>
      <c r="G275" s="3" t="str">
        <f>IF($E275="","",INDEX(KPI!$G:$G,SUMIFS(KPI!$B:$B,KPI!$E:$E,$E275)))</f>
        <v>%</v>
      </c>
      <c r="H275" s="3"/>
      <c r="I275" s="6"/>
      <c r="J275" s="229">
        <f>операции!J350</f>
        <v>0</v>
      </c>
      <c r="K275" s="28"/>
      <c r="L275" s="2"/>
      <c r="M275" s="52"/>
      <c r="N275" s="3"/>
      <c r="O275" s="2"/>
      <c r="P275" s="36"/>
      <c r="Q275" s="36"/>
      <c r="R275" s="36"/>
      <c r="S275" s="36"/>
      <c r="T275" s="36"/>
      <c r="U275" s="36"/>
      <c r="V275" s="36"/>
      <c r="W275" s="36"/>
      <c r="X275" s="36"/>
      <c r="Y275" s="36"/>
      <c r="Z275" s="36"/>
      <c r="AA275" s="36"/>
      <c r="AB275" s="2"/>
    </row>
    <row r="276" spans="1:28" ht="3.9" customHeight="1" x14ac:dyDescent="0.25">
      <c r="A276" s="2"/>
      <c r="B276" s="2"/>
      <c r="C276" s="2"/>
      <c r="D276" s="2"/>
      <c r="E276" s="110"/>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t="8.1" customHeight="1" x14ac:dyDescent="0.25">
      <c r="A277" s="2"/>
      <c r="B277" s="2"/>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s="5" customFormat="1" x14ac:dyDescent="0.25">
      <c r="A278" s="3"/>
      <c r="B278" s="3"/>
      <c r="C278" s="3"/>
      <c r="D278" s="111"/>
      <c r="E278" s="3" t="str">
        <f>KPI!$E$59</f>
        <v>начисления в соцфонды</v>
      </c>
      <c r="F278" s="3"/>
      <c r="G278" s="3" t="str">
        <f>IF($E278="","",INDEX(KPI!$G:$G,SUMIFS(KPI!$B:$B,KPI!$E:$E,$E278)))</f>
        <v>тыс.руб.</v>
      </c>
      <c r="H278" s="103"/>
      <c r="I278" s="28"/>
      <c r="J278" s="44"/>
      <c r="K278" s="28"/>
      <c r="L278" s="3"/>
      <c r="M278" s="55">
        <f>SUM($O278:$AB278)</f>
        <v>0</v>
      </c>
      <c r="N278" s="3"/>
      <c r="O278" s="3"/>
      <c r="P278" s="46">
        <f>IF(P$1="",0,IF(P$1=0,SUMIFS(P279:P290,H279:H290,"&gt;="&amp;MONTH($J$13)),SUM(P279:P290)))</f>
        <v>0</v>
      </c>
      <c r="Q278" s="46">
        <f t="shared" ref="Q278" si="58">IF(Q$1="",0,SUM(Q279:Q290))</f>
        <v>0</v>
      </c>
      <c r="R278" s="46">
        <f t="shared" ref="R278:AA278" si="59">IF(R$1="",0,SUM(R279:R290))</f>
        <v>0</v>
      </c>
      <c r="S278" s="46">
        <f t="shared" si="59"/>
        <v>0</v>
      </c>
      <c r="T278" s="46">
        <f t="shared" si="59"/>
        <v>0</v>
      </c>
      <c r="U278" s="46">
        <f t="shared" si="59"/>
        <v>0</v>
      </c>
      <c r="V278" s="46">
        <f t="shared" si="59"/>
        <v>0</v>
      </c>
      <c r="W278" s="46">
        <f t="shared" si="59"/>
        <v>0</v>
      </c>
      <c r="X278" s="46">
        <f t="shared" si="59"/>
        <v>0</v>
      </c>
      <c r="Y278" s="46">
        <f t="shared" si="59"/>
        <v>0</v>
      </c>
      <c r="Z278" s="46">
        <f t="shared" si="59"/>
        <v>0</v>
      </c>
      <c r="AA278" s="46">
        <f t="shared" si="59"/>
        <v>0</v>
      </c>
      <c r="AB278" s="3"/>
    </row>
    <row r="279" spans="1:28" s="23" customFormat="1" ht="10.199999999999999" x14ac:dyDescent="0.2">
      <c r="A279" s="22"/>
      <c r="B279" s="22"/>
      <c r="C279" s="22"/>
      <c r="D279" s="22"/>
      <c r="E279" s="22" t="str">
        <f>E278</f>
        <v>начисления в соцфонды</v>
      </c>
      <c r="F279" s="22"/>
      <c r="G279" s="22" t="str">
        <f>IF($E279="","",INDEX(KPI!$G:$G,SUMIFS(KPI!$B:$B,KPI!$E:$E,$E279)))</f>
        <v>тыс.руб.</v>
      </c>
      <c r="H279" s="100">
        <f>структура!$V$12</f>
        <v>1</v>
      </c>
      <c r="I279" s="31"/>
      <c r="J279" s="98" t="str">
        <f>структура!$X$12</f>
        <v>янв</v>
      </c>
      <c r="K279" s="99"/>
      <c r="L279" s="22"/>
      <c r="M279" s="58"/>
      <c r="N279" s="22"/>
      <c r="O279" s="22"/>
      <c r="P279" s="101">
        <f>IF(P$1="",0,операции!P354)</f>
        <v>0</v>
      </c>
      <c r="Q279" s="101">
        <f>IF(Q$1="",0,операции!Q354)</f>
        <v>0</v>
      </c>
      <c r="R279" s="101">
        <f>IF(R$1="",0,операции!R354)</f>
        <v>0</v>
      </c>
      <c r="S279" s="101">
        <f>IF(S$1="",0,операции!S354)</f>
        <v>0</v>
      </c>
      <c r="T279" s="101">
        <f>IF(T$1="",0,операции!T354)</f>
        <v>0</v>
      </c>
      <c r="U279" s="101">
        <f>IF(U$1="",0,операции!U354)</f>
        <v>0</v>
      </c>
      <c r="V279" s="101">
        <f>IF(V$1="",0,операции!V354)</f>
        <v>0</v>
      </c>
      <c r="W279" s="101">
        <f>IF(W$1="",0,операции!W354)</f>
        <v>0</v>
      </c>
      <c r="X279" s="101">
        <f>IF(X$1="",0,операции!X354)</f>
        <v>0</v>
      </c>
      <c r="Y279" s="101">
        <f>IF(Y$1="",0,операции!Y354)</f>
        <v>0</v>
      </c>
      <c r="Z279" s="101">
        <f>IF(Z$1="",0,операции!Z354)</f>
        <v>0</v>
      </c>
      <c r="AA279" s="101">
        <f>IF(AA$1="",0,операции!AA354)</f>
        <v>0</v>
      </c>
      <c r="AB279" s="22"/>
    </row>
    <row r="280" spans="1:28" s="23" customFormat="1" ht="10.199999999999999" x14ac:dyDescent="0.2">
      <c r="A280" s="22"/>
      <c r="B280" s="22"/>
      <c r="C280" s="22"/>
      <c r="D280" s="22"/>
      <c r="E280" s="22" t="str">
        <f>E278</f>
        <v>начисления в соцфонды</v>
      </c>
      <c r="F280" s="22"/>
      <c r="G280" s="22" t="str">
        <f>IF($E280="","",INDEX(KPI!$G:$G,SUMIFS(KPI!$B:$B,KPI!$E:$E,$E280)))</f>
        <v>тыс.руб.</v>
      </c>
      <c r="H280" s="100">
        <f>структура!$V$13</f>
        <v>2</v>
      </c>
      <c r="I280" s="31"/>
      <c r="J280" s="98" t="str">
        <f>структура!$X$13</f>
        <v>фев</v>
      </c>
      <c r="K280" s="99"/>
      <c r="L280" s="22"/>
      <c r="M280" s="58"/>
      <c r="N280" s="22"/>
      <c r="O280" s="22"/>
      <c r="P280" s="101">
        <f>IF(P$1="",0,операции!P355)</f>
        <v>0</v>
      </c>
      <c r="Q280" s="101">
        <f>IF(Q$1="",0,операции!Q355)</f>
        <v>0</v>
      </c>
      <c r="R280" s="101">
        <f>IF(R$1="",0,операции!R355)</f>
        <v>0</v>
      </c>
      <c r="S280" s="101">
        <f>IF(S$1="",0,операции!S355)</f>
        <v>0</v>
      </c>
      <c r="T280" s="101">
        <f>IF(T$1="",0,операции!T355)</f>
        <v>0</v>
      </c>
      <c r="U280" s="101">
        <f>IF(U$1="",0,операции!U355)</f>
        <v>0</v>
      </c>
      <c r="V280" s="101">
        <f>IF(V$1="",0,операции!V355)</f>
        <v>0</v>
      </c>
      <c r="W280" s="101">
        <f>IF(W$1="",0,операции!W355)</f>
        <v>0</v>
      </c>
      <c r="X280" s="101">
        <f>IF(X$1="",0,операции!X355)</f>
        <v>0</v>
      </c>
      <c r="Y280" s="101">
        <f>IF(Y$1="",0,операции!Y355)</f>
        <v>0</v>
      </c>
      <c r="Z280" s="101">
        <f>IF(Z$1="",0,операции!Z355)</f>
        <v>0</v>
      </c>
      <c r="AA280" s="101">
        <f>IF(AA$1="",0,операции!AA355)</f>
        <v>0</v>
      </c>
      <c r="AB280" s="22"/>
    </row>
    <row r="281" spans="1:28" s="23" customFormat="1" ht="10.199999999999999" x14ac:dyDescent="0.2">
      <c r="A281" s="22"/>
      <c r="B281" s="22"/>
      <c r="C281" s="22"/>
      <c r="D281" s="22"/>
      <c r="E281" s="22" t="str">
        <f>E278</f>
        <v>начисления в соцфонды</v>
      </c>
      <c r="F281" s="22"/>
      <c r="G281" s="22" t="str">
        <f>IF($E281="","",INDEX(KPI!$G:$G,SUMIFS(KPI!$B:$B,KPI!$E:$E,$E281)))</f>
        <v>тыс.руб.</v>
      </c>
      <c r="H281" s="100">
        <f>структура!$V$14</f>
        <v>3</v>
      </c>
      <c r="I281" s="31"/>
      <c r="J281" s="98" t="str">
        <f>структура!$X$14</f>
        <v>мар</v>
      </c>
      <c r="K281" s="99"/>
      <c r="L281" s="22"/>
      <c r="M281" s="58"/>
      <c r="N281" s="22"/>
      <c r="O281" s="22"/>
      <c r="P281" s="101">
        <f>IF(P$1="",0,операции!P356)</f>
        <v>0</v>
      </c>
      <c r="Q281" s="101">
        <f>IF(Q$1="",0,операции!Q356)</f>
        <v>0</v>
      </c>
      <c r="R281" s="101">
        <f>IF(R$1="",0,операции!R356)</f>
        <v>0</v>
      </c>
      <c r="S281" s="101">
        <f>IF(S$1="",0,операции!S356)</f>
        <v>0</v>
      </c>
      <c r="T281" s="101">
        <f>IF(T$1="",0,операции!T356)</f>
        <v>0</v>
      </c>
      <c r="U281" s="101">
        <f>IF(U$1="",0,операции!U356)</f>
        <v>0</v>
      </c>
      <c r="V281" s="101">
        <f>IF(V$1="",0,операции!V356)</f>
        <v>0</v>
      </c>
      <c r="W281" s="101">
        <f>IF(W$1="",0,операции!W356)</f>
        <v>0</v>
      </c>
      <c r="X281" s="101">
        <f>IF(X$1="",0,операции!X356)</f>
        <v>0</v>
      </c>
      <c r="Y281" s="101">
        <f>IF(Y$1="",0,операции!Y356)</f>
        <v>0</v>
      </c>
      <c r="Z281" s="101">
        <f>IF(Z$1="",0,операции!Z356)</f>
        <v>0</v>
      </c>
      <c r="AA281" s="101">
        <f>IF(AA$1="",0,операции!AA356)</f>
        <v>0</v>
      </c>
      <c r="AB281" s="22"/>
    </row>
    <row r="282" spans="1:28" s="23" customFormat="1" ht="10.199999999999999" x14ac:dyDescent="0.2">
      <c r="A282" s="22"/>
      <c r="B282" s="22"/>
      <c r="C282" s="22"/>
      <c r="D282" s="22"/>
      <c r="E282" s="22" t="str">
        <f>E278</f>
        <v>начисления в соцфонды</v>
      </c>
      <c r="F282" s="22"/>
      <c r="G282" s="22" t="str">
        <f>IF($E282="","",INDEX(KPI!$G:$G,SUMIFS(KPI!$B:$B,KPI!$E:$E,$E282)))</f>
        <v>тыс.руб.</v>
      </c>
      <c r="H282" s="100">
        <f>структура!$V$15</f>
        <v>4</v>
      </c>
      <c r="I282" s="31"/>
      <c r="J282" s="98" t="str">
        <f>структура!$X$15</f>
        <v>апр</v>
      </c>
      <c r="K282" s="99"/>
      <c r="L282" s="22"/>
      <c r="M282" s="58"/>
      <c r="N282" s="22"/>
      <c r="O282" s="22"/>
      <c r="P282" s="101">
        <f>IF(P$1="",0,операции!P357)</f>
        <v>0</v>
      </c>
      <c r="Q282" s="101">
        <f>IF(Q$1="",0,операции!Q357)</f>
        <v>0</v>
      </c>
      <c r="R282" s="101">
        <f>IF(R$1="",0,операции!R357)</f>
        <v>0</v>
      </c>
      <c r="S282" s="101">
        <f>IF(S$1="",0,операции!S357)</f>
        <v>0</v>
      </c>
      <c r="T282" s="101">
        <f>IF(T$1="",0,операции!T357)</f>
        <v>0</v>
      </c>
      <c r="U282" s="101">
        <f>IF(U$1="",0,операции!U357)</f>
        <v>0</v>
      </c>
      <c r="V282" s="101">
        <f>IF(V$1="",0,операции!V357)</f>
        <v>0</v>
      </c>
      <c r="W282" s="101">
        <f>IF(W$1="",0,операции!W357)</f>
        <v>0</v>
      </c>
      <c r="X282" s="101">
        <f>IF(X$1="",0,операции!X357)</f>
        <v>0</v>
      </c>
      <c r="Y282" s="101">
        <f>IF(Y$1="",0,операции!Y357)</f>
        <v>0</v>
      </c>
      <c r="Z282" s="101">
        <f>IF(Z$1="",0,операции!Z357)</f>
        <v>0</v>
      </c>
      <c r="AA282" s="101">
        <f>IF(AA$1="",0,операции!AA357)</f>
        <v>0</v>
      </c>
      <c r="AB282" s="22"/>
    </row>
    <row r="283" spans="1:28" s="23" customFormat="1" ht="10.199999999999999" x14ac:dyDescent="0.2">
      <c r="A283" s="22"/>
      <c r="B283" s="22"/>
      <c r="C283" s="22"/>
      <c r="D283" s="22"/>
      <c r="E283" s="22" t="str">
        <f>E278</f>
        <v>начисления в соцфонды</v>
      </c>
      <c r="F283" s="22"/>
      <c r="G283" s="22" t="str">
        <f>IF($E283="","",INDEX(KPI!$G:$G,SUMIFS(KPI!$B:$B,KPI!$E:$E,$E283)))</f>
        <v>тыс.руб.</v>
      </c>
      <c r="H283" s="100">
        <f>структура!$V$16</f>
        <v>5</v>
      </c>
      <c r="I283" s="31"/>
      <c r="J283" s="98" t="str">
        <f>структура!$X$16</f>
        <v>май</v>
      </c>
      <c r="K283" s="99"/>
      <c r="L283" s="22"/>
      <c r="M283" s="58"/>
      <c r="N283" s="22"/>
      <c r="O283" s="22"/>
      <c r="P283" s="101">
        <f>IF(P$1="",0,операции!P358)</f>
        <v>0</v>
      </c>
      <c r="Q283" s="101">
        <f>IF(Q$1="",0,операции!Q358)</f>
        <v>0</v>
      </c>
      <c r="R283" s="101">
        <f>IF(R$1="",0,операции!R358)</f>
        <v>0</v>
      </c>
      <c r="S283" s="101">
        <f>IF(S$1="",0,операции!S358)</f>
        <v>0</v>
      </c>
      <c r="T283" s="101">
        <f>IF(T$1="",0,операции!T358)</f>
        <v>0</v>
      </c>
      <c r="U283" s="101">
        <f>IF(U$1="",0,операции!U358)</f>
        <v>0</v>
      </c>
      <c r="V283" s="101">
        <f>IF(V$1="",0,операции!V358)</f>
        <v>0</v>
      </c>
      <c r="W283" s="101">
        <f>IF(W$1="",0,операции!W358)</f>
        <v>0</v>
      </c>
      <c r="X283" s="101">
        <f>IF(X$1="",0,операции!X358)</f>
        <v>0</v>
      </c>
      <c r="Y283" s="101">
        <f>IF(Y$1="",0,операции!Y358)</f>
        <v>0</v>
      </c>
      <c r="Z283" s="101">
        <f>IF(Z$1="",0,операции!Z358)</f>
        <v>0</v>
      </c>
      <c r="AA283" s="101">
        <f>IF(AA$1="",0,операции!AA358)</f>
        <v>0</v>
      </c>
      <c r="AB283" s="22"/>
    </row>
    <row r="284" spans="1:28" s="23" customFormat="1" ht="10.199999999999999" x14ac:dyDescent="0.2">
      <c r="A284" s="22"/>
      <c r="B284" s="22"/>
      <c r="C284" s="22"/>
      <c r="D284" s="22"/>
      <c r="E284" s="22" t="str">
        <f>E278</f>
        <v>начисления в соцфонды</v>
      </c>
      <c r="F284" s="22"/>
      <c r="G284" s="22" t="str">
        <f>IF($E284="","",INDEX(KPI!$G:$G,SUMIFS(KPI!$B:$B,KPI!$E:$E,$E284)))</f>
        <v>тыс.руб.</v>
      </c>
      <c r="H284" s="100">
        <f>структура!$V$17</f>
        <v>6</v>
      </c>
      <c r="I284" s="31"/>
      <c r="J284" s="98" t="str">
        <f>структура!$X$17</f>
        <v>июн</v>
      </c>
      <c r="K284" s="99"/>
      <c r="L284" s="22"/>
      <c r="M284" s="58"/>
      <c r="N284" s="22"/>
      <c r="O284" s="22"/>
      <c r="P284" s="101">
        <f>IF(P$1="",0,операции!P359)</f>
        <v>0</v>
      </c>
      <c r="Q284" s="101">
        <f>IF(Q$1="",0,операции!Q359)</f>
        <v>0</v>
      </c>
      <c r="R284" s="101">
        <f>IF(R$1="",0,операции!R359)</f>
        <v>0</v>
      </c>
      <c r="S284" s="101">
        <f>IF(S$1="",0,операции!S359)</f>
        <v>0</v>
      </c>
      <c r="T284" s="101">
        <f>IF(T$1="",0,операции!T359)</f>
        <v>0</v>
      </c>
      <c r="U284" s="101">
        <f>IF(U$1="",0,операции!U359)</f>
        <v>0</v>
      </c>
      <c r="V284" s="101">
        <f>IF(V$1="",0,операции!V359)</f>
        <v>0</v>
      </c>
      <c r="W284" s="101">
        <f>IF(W$1="",0,операции!W359)</f>
        <v>0</v>
      </c>
      <c r="X284" s="101">
        <f>IF(X$1="",0,операции!X359)</f>
        <v>0</v>
      </c>
      <c r="Y284" s="101">
        <f>IF(Y$1="",0,операции!Y359)</f>
        <v>0</v>
      </c>
      <c r="Z284" s="101">
        <f>IF(Z$1="",0,операции!Z359)</f>
        <v>0</v>
      </c>
      <c r="AA284" s="101">
        <f>IF(AA$1="",0,операции!AA359)</f>
        <v>0</v>
      </c>
      <c r="AB284" s="22"/>
    </row>
    <row r="285" spans="1:28" s="23" customFormat="1" ht="10.199999999999999" x14ac:dyDescent="0.2">
      <c r="A285" s="22"/>
      <c r="B285" s="22"/>
      <c r="C285" s="22"/>
      <c r="D285" s="22"/>
      <c r="E285" s="22" t="str">
        <f>E278</f>
        <v>начисления в соцфонды</v>
      </c>
      <c r="F285" s="22"/>
      <c r="G285" s="22" t="str">
        <f>IF($E285="","",INDEX(KPI!$G:$G,SUMIFS(KPI!$B:$B,KPI!$E:$E,$E285)))</f>
        <v>тыс.руб.</v>
      </c>
      <c r="H285" s="100">
        <f>структура!$V$18</f>
        <v>7</v>
      </c>
      <c r="I285" s="31"/>
      <c r="J285" s="98" t="str">
        <f>структура!$X$18</f>
        <v>июл</v>
      </c>
      <c r="K285" s="99"/>
      <c r="L285" s="22"/>
      <c r="M285" s="58"/>
      <c r="N285" s="22"/>
      <c r="O285" s="22"/>
      <c r="P285" s="101">
        <f>IF(P$1="",0,операции!P360)</f>
        <v>0</v>
      </c>
      <c r="Q285" s="101">
        <f>IF(Q$1="",0,операции!Q360)</f>
        <v>0</v>
      </c>
      <c r="R285" s="101">
        <f>IF(R$1="",0,операции!R360)</f>
        <v>0</v>
      </c>
      <c r="S285" s="101">
        <f>IF(S$1="",0,операции!S360)</f>
        <v>0</v>
      </c>
      <c r="T285" s="101">
        <f>IF(T$1="",0,операции!T360)</f>
        <v>0</v>
      </c>
      <c r="U285" s="101">
        <f>IF(U$1="",0,операции!U360)</f>
        <v>0</v>
      </c>
      <c r="V285" s="101">
        <f>IF(V$1="",0,операции!V360)</f>
        <v>0</v>
      </c>
      <c r="W285" s="101">
        <f>IF(W$1="",0,операции!W360)</f>
        <v>0</v>
      </c>
      <c r="X285" s="101">
        <f>IF(X$1="",0,операции!X360)</f>
        <v>0</v>
      </c>
      <c r="Y285" s="101">
        <f>IF(Y$1="",0,операции!Y360)</f>
        <v>0</v>
      </c>
      <c r="Z285" s="101">
        <f>IF(Z$1="",0,операции!Z360)</f>
        <v>0</v>
      </c>
      <c r="AA285" s="101">
        <f>IF(AA$1="",0,операции!AA360)</f>
        <v>0</v>
      </c>
      <c r="AB285" s="22"/>
    </row>
    <row r="286" spans="1:28" s="23" customFormat="1" ht="10.199999999999999" x14ac:dyDescent="0.2">
      <c r="A286" s="22"/>
      <c r="B286" s="22"/>
      <c r="C286" s="22"/>
      <c r="D286" s="22"/>
      <c r="E286" s="22" t="str">
        <f>E278</f>
        <v>начисления в соцфонды</v>
      </c>
      <c r="F286" s="22"/>
      <c r="G286" s="22" t="str">
        <f>IF($E286="","",INDEX(KPI!$G:$G,SUMIFS(KPI!$B:$B,KPI!$E:$E,$E286)))</f>
        <v>тыс.руб.</v>
      </c>
      <c r="H286" s="100">
        <f>структура!$V$19</f>
        <v>8</v>
      </c>
      <c r="I286" s="31"/>
      <c r="J286" s="98" t="str">
        <f>структура!$X$19</f>
        <v>авг</v>
      </c>
      <c r="K286" s="99"/>
      <c r="L286" s="22"/>
      <c r="M286" s="58"/>
      <c r="N286" s="22"/>
      <c r="O286" s="22"/>
      <c r="P286" s="101">
        <f>IF(P$1="",0,операции!P361)</f>
        <v>0</v>
      </c>
      <c r="Q286" s="101">
        <f>IF(Q$1="",0,операции!Q361)</f>
        <v>0</v>
      </c>
      <c r="R286" s="101">
        <f>IF(R$1="",0,операции!R361)</f>
        <v>0</v>
      </c>
      <c r="S286" s="101">
        <f>IF(S$1="",0,операции!S361)</f>
        <v>0</v>
      </c>
      <c r="T286" s="101">
        <f>IF(T$1="",0,операции!T361)</f>
        <v>0</v>
      </c>
      <c r="U286" s="101">
        <f>IF(U$1="",0,операции!U361)</f>
        <v>0</v>
      </c>
      <c r="V286" s="101">
        <f>IF(V$1="",0,операции!V361)</f>
        <v>0</v>
      </c>
      <c r="W286" s="101">
        <f>IF(W$1="",0,операции!W361)</f>
        <v>0</v>
      </c>
      <c r="X286" s="101">
        <f>IF(X$1="",0,операции!X361)</f>
        <v>0</v>
      </c>
      <c r="Y286" s="101">
        <f>IF(Y$1="",0,операции!Y361)</f>
        <v>0</v>
      </c>
      <c r="Z286" s="101">
        <f>IF(Z$1="",0,операции!Z361)</f>
        <v>0</v>
      </c>
      <c r="AA286" s="101">
        <f>IF(AA$1="",0,операции!AA361)</f>
        <v>0</v>
      </c>
      <c r="AB286" s="22"/>
    </row>
    <row r="287" spans="1:28" s="23" customFormat="1" ht="10.199999999999999" x14ac:dyDescent="0.2">
      <c r="A287" s="22"/>
      <c r="B287" s="22"/>
      <c r="C287" s="22"/>
      <c r="D287" s="22"/>
      <c r="E287" s="22" t="str">
        <f>E278</f>
        <v>начисления в соцфонды</v>
      </c>
      <c r="F287" s="22"/>
      <c r="G287" s="22" t="str">
        <f>IF($E287="","",INDEX(KPI!$G:$G,SUMIFS(KPI!$B:$B,KPI!$E:$E,$E287)))</f>
        <v>тыс.руб.</v>
      </c>
      <c r="H287" s="100">
        <f>структура!$V$20</f>
        <v>9</v>
      </c>
      <c r="I287" s="31"/>
      <c r="J287" s="98" t="str">
        <f>структура!$X$20</f>
        <v>сен</v>
      </c>
      <c r="K287" s="99"/>
      <c r="L287" s="22"/>
      <c r="M287" s="58"/>
      <c r="N287" s="22"/>
      <c r="O287" s="22"/>
      <c r="P287" s="101">
        <f>IF(P$1="",0,операции!P362)</f>
        <v>0</v>
      </c>
      <c r="Q287" s="101">
        <f>IF(Q$1="",0,операции!Q362)</f>
        <v>0</v>
      </c>
      <c r="R287" s="101">
        <f>IF(R$1="",0,операции!R362)</f>
        <v>0</v>
      </c>
      <c r="S287" s="101">
        <f>IF(S$1="",0,операции!S362)</f>
        <v>0</v>
      </c>
      <c r="T287" s="101">
        <f>IF(T$1="",0,операции!T362)</f>
        <v>0</v>
      </c>
      <c r="U287" s="101">
        <f>IF(U$1="",0,операции!U362)</f>
        <v>0</v>
      </c>
      <c r="V287" s="101">
        <f>IF(V$1="",0,операции!V362)</f>
        <v>0</v>
      </c>
      <c r="W287" s="101">
        <f>IF(W$1="",0,операции!W362)</f>
        <v>0</v>
      </c>
      <c r="X287" s="101">
        <f>IF(X$1="",0,операции!X362)</f>
        <v>0</v>
      </c>
      <c r="Y287" s="101">
        <f>IF(Y$1="",0,операции!Y362)</f>
        <v>0</v>
      </c>
      <c r="Z287" s="101">
        <f>IF(Z$1="",0,операции!Z362)</f>
        <v>0</v>
      </c>
      <c r="AA287" s="101">
        <f>IF(AA$1="",0,операции!AA362)</f>
        <v>0</v>
      </c>
      <c r="AB287" s="22"/>
    </row>
    <row r="288" spans="1:28" s="23" customFormat="1" ht="10.199999999999999" x14ac:dyDescent="0.2">
      <c r="A288" s="22"/>
      <c r="B288" s="22"/>
      <c r="C288" s="22"/>
      <c r="D288" s="22"/>
      <c r="E288" s="22" t="str">
        <f>E278</f>
        <v>начисления в соцфонды</v>
      </c>
      <c r="F288" s="22"/>
      <c r="G288" s="22" t="str">
        <f>IF($E288="","",INDEX(KPI!$G:$G,SUMIFS(KPI!$B:$B,KPI!$E:$E,$E288)))</f>
        <v>тыс.руб.</v>
      </c>
      <c r="H288" s="100">
        <f>структура!$V$21</f>
        <v>10</v>
      </c>
      <c r="I288" s="31"/>
      <c r="J288" s="98" t="str">
        <f>структура!$X$21</f>
        <v>окт</v>
      </c>
      <c r="K288" s="99"/>
      <c r="L288" s="22"/>
      <c r="M288" s="58"/>
      <c r="N288" s="22"/>
      <c r="O288" s="22"/>
      <c r="P288" s="101">
        <f>IF(P$1="",0,операции!P363)</f>
        <v>0</v>
      </c>
      <c r="Q288" s="101">
        <f>IF(Q$1="",0,операции!Q363)</f>
        <v>0</v>
      </c>
      <c r="R288" s="101">
        <f>IF(R$1="",0,операции!R363)</f>
        <v>0</v>
      </c>
      <c r="S288" s="101">
        <f>IF(S$1="",0,операции!S363)</f>
        <v>0</v>
      </c>
      <c r="T288" s="101">
        <f>IF(T$1="",0,операции!T363)</f>
        <v>0</v>
      </c>
      <c r="U288" s="101">
        <f>IF(U$1="",0,операции!U363)</f>
        <v>0</v>
      </c>
      <c r="V288" s="101">
        <f>IF(V$1="",0,операции!V363)</f>
        <v>0</v>
      </c>
      <c r="W288" s="101">
        <f>IF(W$1="",0,операции!W363)</f>
        <v>0</v>
      </c>
      <c r="X288" s="101">
        <f>IF(X$1="",0,операции!X363)</f>
        <v>0</v>
      </c>
      <c r="Y288" s="101">
        <f>IF(Y$1="",0,операции!Y363)</f>
        <v>0</v>
      </c>
      <c r="Z288" s="101">
        <f>IF(Z$1="",0,операции!Z363)</f>
        <v>0</v>
      </c>
      <c r="AA288" s="101">
        <f>IF(AA$1="",0,операции!AA363)</f>
        <v>0</v>
      </c>
      <c r="AB288" s="22"/>
    </row>
    <row r="289" spans="1:28" s="23" customFormat="1" ht="10.199999999999999" x14ac:dyDescent="0.2">
      <c r="A289" s="22"/>
      <c r="B289" s="22"/>
      <c r="C289" s="22"/>
      <c r="D289" s="22"/>
      <c r="E289" s="22" t="str">
        <f>E278</f>
        <v>начисления в соцфонды</v>
      </c>
      <c r="F289" s="22"/>
      <c r="G289" s="22" t="str">
        <f>IF($E289="","",INDEX(KPI!$G:$G,SUMIFS(KPI!$B:$B,KPI!$E:$E,$E289)))</f>
        <v>тыс.руб.</v>
      </c>
      <c r="H289" s="100">
        <f>структура!$V$22</f>
        <v>11</v>
      </c>
      <c r="I289" s="31"/>
      <c r="J289" s="98" t="str">
        <f>структура!$X$22</f>
        <v>ноя</v>
      </c>
      <c r="K289" s="99"/>
      <c r="L289" s="22"/>
      <c r="M289" s="58"/>
      <c r="N289" s="22"/>
      <c r="O289" s="22"/>
      <c r="P289" s="101">
        <f>IF(P$1="",0,операции!P364)</f>
        <v>0</v>
      </c>
      <c r="Q289" s="101">
        <f>IF(Q$1="",0,операции!Q364)</f>
        <v>0</v>
      </c>
      <c r="R289" s="101">
        <f>IF(R$1="",0,операции!R364)</f>
        <v>0</v>
      </c>
      <c r="S289" s="101">
        <f>IF(S$1="",0,операции!S364)</f>
        <v>0</v>
      </c>
      <c r="T289" s="101">
        <f>IF(T$1="",0,операции!T364)</f>
        <v>0</v>
      </c>
      <c r="U289" s="101">
        <f>IF(U$1="",0,операции!U364)</f>
        <v>0</v>
      </c>
      <c r="V289" s="101">
        <f>IF(V$1="",0,операции!V364)</f>
        <v>0</v>
      </c>
      <c r="W289" s="101">
        <f>IF(W$1="",0,операции!W364)</f>
        <v>0</v>
      </c>
      <c r="X289" s="101">
        <f>IF(X$1="",0,операции!X364)</f>
        <v>0</v>
      </c>
      <c r="Y289" s="101">
        <f>IF(Y$1="",0,операции!Y364)</f>
        <v>0</v>
      </c>
      <c r="Z289" s="101">
        <f>IF(Z$1="",0,операции!Z364)</f>
        <v>0</v>
      </c>
      <c r="AA289" s="101">
        <f>IF(AA$1="",0,операции!AA364)</f>
        <v>0</v>
      </c>
      <c r="AB289" s="22"/>
    </row>
    <row r="290" spans="1:28" s="23" customFormat="1" ht="10.199999999999999" x14ac:dyDescent="0.2">
      <c r="A290" s="22"/>
      <c r="B290" s="22"/>
      <c r="C290" s="22"/>
      <c r="D290" s="22"/>
      <c r="E290" s="22" t="str">
        <f>E278</f>
        <v>начисления в соцфонды</v>
      </c>
      <c r="F290" s="22"/>
      <c r="G290" s="22" t="str">
        <f>IF($E290="","",INDEX(KPI!$G:$G,SUMIFS(KPI!$B:$B,KPI!$E:$E,$E290)))</f>
        <v>тыс.руб.</v>
      </c>
      <c r="H290" s="100">
        <f>структура!$V$23</f>
        <v>12</v>
      </c>
      <c r="I290" s="31"/>
      <c r="J290" s="98" t="str">
        <f>структура!$X$23</f>
        <v>дек</v>
      </c>
      <c r="K290" s="99"/>
      <c r="L290" s="22"/>
      <c r="M290" s="58"/>
      <c r="N290" s="22"/>
      <c r="O290" s="22"/>
      <c r="P290" s="101">
        <f>IF(P$1="",0,операции!P365)</f>
        <v>0</v>
      </c>
      <c r="Q290" s="101">
        <f>IF(Q$1="",0,операции!Q365)</f>
        <v>0</v>
      </c>
      <c r="R290" s="101">
        <f>IF(R$1="",0,операции!R365)</f>
        <v>0</v>
      </c>
      <c r="S290" s="101">
        <f>IF(S$1="",0,операции!S365)</f>
        <v>0</v>
      </c>
      <c r="T290" s="101">
        <f>IF(T$1="",0,операции!T365)</f>
        <v>0</v>
      </c>
      <c r="U290" s="101">
        <f>IF(U$1="",0,операции!U365)</f>
        <v>0</v>
      </c>
      <c r="V290" s="101">
        <f>IF(V$1="",0,операции!V365)</f>
        <v>0</v>
      </c>
      <c r="W290" s="101">
        <f>IF(W$1="",0,операции!W365)</f>
        <v>0</v>
      </c>
      <c r="X290" s="101">
        <f>IF(X$1="",0,операции!X365)</f>
        <v>0</v>
      </c>
      <c r="Y290" s="101">
        <f>IF(Y$1="",0,операции!Y365)</f>
        <v>0</v>
      </c>
      <c r="Z290" s="101">
        <f>IF(Z$1="",0,операции!Z365)</f>
        <v>0</v>
      </c>
      <c r="AA290" s="101">
        <f>IF(AA$1="",0,операции!AA365)</f>
        <v>0</v>
      </c>
      <c r="AB290" s="22"/>
    </row>
    <row r="291" spans="1:28" ht="3.9" customHeight="1" x14ac:dyDescent="0.25">
      <c r="A291" s="2"/>
      <c r="B291" s="2"/>
      <c r="C291" s="2"/>
      <c r="D291" s="2"/>
      <c r="E291" s="21"/>
      <c r="F291" s="2"/>
      <c r="G291" s="21"/>
      <c r="H291" s="2"/>
      <c r="I291" s="28"/>
      <c r="J291" s="21"/>
      <c r="K291" s="28"/>
      <c r="L291" s="2"/>
      <c r="M291" s="52"/>
      <c r="N291" s="2"/>
      <c r="O291" s="2"/>
      <c r="P291" s="36"/>
      <c r="Q291" s="36"/>
      <c r="R291" s="36"/>
      <c r="S291" s="36"/>
      <c r="T291" s="36"/>
      <c r="U291" s="36"/>
      <c r="V291" s="36"/>
      <c r="W291" s="36"/>
      <c r="X291" s="36"/>
      <c r="Y291" s="36"/>
      <c r="Z291" s="36"/>
      <c r="AA291" s="36"/>
      <c r="AB291" s="2"/>
    </row>
    <row r="292" spans="1:28" ht="8.1" customHeight="1" x14ac:dyDescent="0.25">
      <c r="A292" s="2"/>
      <c r="B292" s="2"/>
      <c r="C292" s="2"/>
      <c r="D292" s="2"/>
      <c r="E292" s="2"/>
      <c r="F292" s="2"/>
      <c r="G292" s="2"/>
      <c r="H292" s="2"/>
      <c r="I292" s="28"/>
      <c r="J292" s="2"/>
      <c r="K292" s="28"/>
      <c r="L292" s="2"/>
      <c r="M292" s="52"/>
      <c r="N292" s="2"/>
      <c r="O292" s="2"/>
      <c r="P292" s="36"/>
      <c r="Q292" s="36"/>
      <c r="R292" s="36"/>
      <c r="S292" s="36"/>
      <c r="T292" s="36"/>
      <c r="U292" s="36"/>
      <c r="V292" s="36"/>
      <c r="W292" s="36"/>
      <c r="X292" s="36"/>
      <c r="Y292" s="36"/>
      <c r="Z292" s="36"/>
      <c r="AA292" s="36"/>
      <c r="AB292" s="2"/>
    </row>
    <row r="293" spans="1:28" s="5" customFormat="1" x14ac:dyDescent="0.25">
      <c r="A293" s="3"/>
      <c r="B293" s="3"/>
      <c r="C293" s="3"/>
      <c r="D293" s="111"/>
      <c r="E293" s="3" t="str">
        <f>KPI!$E$60</f>
        <v>оплаты в соцфонды</v>
      </c>
      <c r="F293" s="3"/>
      <c r="G293" s="3" t="str">
        <f>IF($E293="","",INDEX(KPI!$G:$G,SUMIFS(KPI!$B:$B,KPI!$E:$E,$E293)))</f>
        <v>тыс.руб.</v>
      </c>
      <c r="H293" s="116" t="str">
        <f>структура!$AL$20</f>
        <v>Заложен сдвиг на один месяц!</v>
      </c>
      <c r="I293" s="28"/>
      <c r="J293" s="44"/>
      <c r="K293" s="28"/>
      <c r="L293" s="3"/>
      <c r="M293" s="55">
        <f>SUM($O293:$AB293)</f>
        <v>0</v>
      </c>
      <c r="N293" s="3"/>
      <c r="O293" s="3"/>
      <c r="P293" s="46">
        <f>IF(P$1="",0,IF(P$1=0,SUMIFS(P294:P305,H294:H305,"&gt;="&amp;MONTH($J$13)),SUM(P294:P305)))</f>
        <v>0</v>
      </c>
      <c r="Q293" s="46">
        <f t="shared" ref="Q293" si="60">IF(Q$1="",0,SUM(Q294:Q305))</f>
        <v>0</v>
      </c>
      <c r="R293" s="46">
        <f t="shared" ref="R293:AA293" si="61">IF(R$1="",0,SUM(R294:R305))</f>
        <v>0</v>
      </c>
      <c r="S293" s="46">
        <f t="shared" si="61"/>
        <v>0</v>
      </c>
      <c r="T293" s="46">
        <f t="shared" si="61"/>
        <v>0</v>
      </c>
      <c r="U293" s="46">
        <f t="shared" si="61"/>
        <v>0</v>
      </c>
      <c r="V293" s="46">
        <f t="shared" si="61"/>
        <v>0</v>
      </c>
      <c r="W293" s="46">
        <f t="shared" si="61"/>
        <v>0</v>
      </c>
      <c r="X293" s="46">
        <f t="shared" si="61"/>
        <v>0</v>
      </c>
      <c r="Y293" s="46">
        <f t="shared" si="61"/>
        <v>0</v>
      </c>
      <c r="Z293" s="46">
        <f t="shared" si="61"/>
        <v>0</v>
      </c>
      <c r="AA293" s="46">
        <f t="shared" si="61"/>
        <v>0</v>
      </c>
      <c r="AB293" s="3"/>
    </row>
    <row r="294" spans="1:28" s="23" customFormat="1" ht="10.199999999999999" x14ac:dyDescent="0.2">
      <c r="A294" s="22"/>
      <c r="B294" s="22"/>
      <c r="C294" s="22"/>
      <c r="D294" s="22"/>
      <c r="E294" s="22" t="str">
        <f>E293</f>
        <v>оплаты в соцфонды</v>
      </c>
      <c r="F294" s="22"/>
      <c r="G294" s="22" t="str">
        <f>IF($E294="","",INDEX(KPI!$G:$G,SUMIFS(KPI!$B:$B,KPI!$E:$E,$E294)))</f>
        <v>тыс.руб.</v>
      </c>
      <c r="H294" s="100">
        <f>структура!$V$12</f>
        <v>1</v>
      </c>
      <c r="I294" s="31"/>
      <c r="J294" s="98" t="str">
        <f>структура!$X$12</f>
        <v>янв</v>
      </c>
      <c r="K294" s="99"/>
      <c r="L294" s="22"/>
      <c r="M294" s="58"/>
      <c r="N294" s="22"/>
      <c r="O294" s="22"/>
      <c r="P294" s="101">
        <f>IF(P$1="",0,операции!P369)</f>
        <v>0</v>
      </c>
      <c r="Q294" s="101">
        <f>IF(Q$1="",0,операции!Q369)</f>
        <v>0</v>
      </c>
      <c r="R294" s="101">
        <f>IF(R$1="",0,операции!R369)</f>
        <v>0</v>
      </c>
      <c r="S294" s="101">
        <f>IF(S$1="",0,операции!S369)</f>
        <v>0</v>
      </c>
      <c r="T294" s="101">
        <f>IF(T$1="",0,операции!T369)</f>
        <v>0</v>
      </c>
      <c r="U294" s="101">
        <f>IF(U$1="",0,операции!U369)</f>
        <v>0</v>
      </c>
      <c r="V294" s="101">
        <f>IF(V$1="",0,операции!V369)</f>
        <v>0</v>
      </c>
      <c r="W294" s="101">
        <f>IF(W$1="",0,операции!W369)</f>
        <v>0</v>
      </c>
      <c r="X294" s="101">
        <f>IF(X$1="",0,операции!X369)</f>
        <v>0</v>
      </c>
      <c r="Y294" s="101">
        <f>IF(Y$1="",0,операции!Y369)</f>
        <v>0</v>
      </c>
      <c r="Z294" s="101">
        <f>IF(Z$1="",0,операции!Z369)</f>
        <v>0</v>
      </c>
      <c r="AA294" s="101">
        <f>IF(AA$1="",0,операции!AA369)</f>
        <v>0</v>
      </c>
      <c r="AB294" s="22"/>
    </row>
    <row r="295" spans="1:28" s="23" customFormat="1" ht="10.199999999999999" x14ac:dyDescent="0.2">
      <c r="A295" s="22"/>
      <c r="B295" s="22"/>
      <c r="C295" s="22"/>
      <c r="D295" s="22"/>
      <c r="E295" s="22" t="str">
        <f>E293</f>
        <v>оплаты в соцфонды</v>
      </c>
      <c r="F295" s="22"/>
      <c r="G295" s="22" t="str">
        <f>IF($E295="","",INDEX(KPI!$G:$G,SUMIFS(KPI!$B:$B,KPI!$E:$E,$E295)))</f>
        <v>тыс.руб.</v>
      </c>
      <c r="H295" s="100">
        <f>структура!$V$13</f>
        <v>2</v>
      </c>
      <c r="I295" s="31"/>
      <c r="J295" s="98" t="str">
        <f>структура!$X$13</f>
        <v>фев</v>
      </c>
      <c r="K295" s="99"/>
      <c r="L295" s="22"/>
      <c r="M295" s="58"/>
      <c r="N295" s="22"/>
      <c r="O295" s="22"/>
      <c r="P295" s="101">
        <f>IF(P$1="",0,операции!P370)</f>
        <v>0</v>
      </c>
      <c r="Q295" s="101">
        <f>IF(Q$1="",0,операции!Q370)</f>
        <v>0</v>
      </c>
      <c r="R295" s="101">
        <f>IF(R$1="",0,операции!R370)</f>
        <v>0</v>
      </c>
      <c r="S295" s="101">
        <f>IF(S$1="",0,операции!S370)</f>
        <v>0</v>
      </c>
      <c r="T295" s="101">
        <f>IF(T$1="",0,операции!T370)</f>
        <v>0</v>
      </c>
      <c r="U295" s="101">
        <f>IF(U$1="",0,операции!U370)</f>
        <v>0</v>
      </c>
      <c r="V295" s="101">
        <f>IF(V$1="",0,операции!V370)</f>
        <v>0</v>
      </c>
      <c r="W295" s="101">
        <f>IF(W$1="",0,операции!W370)</f>
        <v>0</v>
      </c>
      <c r="X295" s="101">
        <f>IF(X$1="",0,операции!X370)</f>
        <v>0</v>
      </c>
      <c r="Y295" s="101">
        <f>IF(Y$1="",0,операции!Y370)</f>
        <v>0</v>
      </c>
      <c r="Z295" s="101">
        <f>IF(Z$1="",0,операции!Z370)</f>
        <v>0</v>
      </c>
      <c r="AA295" s="101">
        <f>IF(AA$1="",0,операции!AA370)</f>
        <v>0</v>
      </c>
      <c r="AB295" s="22"/>
    </row>
    <row r="296" spans="1:28" s="23" customFormat="1" ht="10.199999999999999" x14ac:dyDescent="0.2">
      <c r="A296" s="22"/>
      <c r="B296" s="22"/>
      <c r="C296" s="22"/>
      <c r="D296" s="22"/>
      <c r="E296" s="22" t="str">
        <f>E293</f>
        <v>оплаты в соцфонды</v>
      </c>
      <c r="F296" s="22"/>
      <c r="G296" s="22" t="str">
        <f>IF($E296="","",INDEX(KPI!$G:$G,SUMIFS(KPI!$B:$B,KPI!$E:$E,$E296)))</f>
        <v>тыс.руб.</v>
      </c>
      <c r="H296" s="100">
        <f>структура!$V$14</f>
        <v>3</v>
      </c>
      <c r="I296" s="31"/>
      <c r="J296" s="98" t="str">
        <f>структура!$X$14</f>
        <v>мар</v>
      </c>
      <c r="K296" s="99"/>
      <c r="L296" s="22"/>
      <c r="M296" s="58"/>
      <c r="N296" s="22"/>
      <c r="O296" s="22"/>
      <c r="P296" s="101">
        <f>IF(P$1="",0,операции!P371)</f>
        <v>0</v>
      </c>
      <c r="Q296" s="101">
        <f>IF(Q$1="",0,операции!Q371)</f>
        <v>0</v>
      </c>
      <c r="R296" s="101">
        <f>IF(R$1="",0,операции!R371)</f>
        <v>0</v>
      </c>
      <c r="S296" s="101">
        <f>IF(S$1="",0,операции!S371)</f>
        <v>0</v>
      </c>
      <c r="T296" s="101">
        <f>IF(T$1="",0,операции!T371)</f>
        <v>0</v>
      </c>
      <c r="U296" s="101">
        <f>IF(U$1="",0,операции!U371)</f>
        <v>0</v>
      </c>
      <c r="V296" s="101">
        <f>IF(V$1="",0,операции!V371)</f>
        <v>0</v>
      </c>
      <c r="W296" s="101">
        <f>IF(W$1="",0,операции!W371)</f>
        <v>0</v>
      </c>
      <c r="X296" s="101">
        <f>IF(X$1="",0,операции!X371)</f>
        <v>0</v>
      </c>
      <c r="Y296" s="101">
        <f>IF(Y$1="",0,операции!Y371)</f>
        <v>0</v>
      </c>
      <c r="Z296" s="101">
        <f>IF(Z$1="",0,операции!Z371)</f>
        <v>0</v>
      </c>
      <c r="AA296" s="101">
        <f>IF(AA$1="",0,операции!AA371)</f>
        <v>0</v>
      </c>
      <c r="AB296" s="22"/>
    </row>
    <row r="297" spans="1:28" s="23" customFormat="1" ht="10.199999999999999" x14ac:dyDescent="0.2">
      <c r="A297" s="22"/>
      <c r="B297" s="22"/>
      <c r="C297" s="22"/>
      <c r="D297" s="22"/>
      <c r="E297" s="22" t="str">
        <f>E293</f>
        <v>оплаты в соцфонды</v>
      </c>
      <c r="F297" s="22"/>
      <c r="G297" s="22" t="str">
        <f>IF($E297="","",INDEX(KPI!$G:$G,SUMIFS(KPI!$B:$B,KPI!$E:$E,$E297)))</f>
        <v>тыс.руб.</v>
      </c>
      <c r="H297" s="100">
        <f>структура!$V$15</f>
        <v>4</v>
      </c>
      <c r="I297" s="31"/>
      <c r="J297" s="98" t="str">
        <f>структура!$X$15</f>
        <v>апр</v>
      </c>
      <c r="K297" s="99"/>
      <c r="L297" s="22"/>
      <c r="M297" s="58"/>
      <c r="N297" s="22"/>
      <c r="O297" s="22"/>
      <c r="P297" s="101">
        <f>IF(P$1="",0,операции!P372)</f>
        <v>0</v>
      </c>
      <c r="Q297" s="101">
        <f>IF(Q$1="",0,операции!Q372)</f>
        <v>0</v>
      </c>
      <c r="R297" s="101">
        <f>IF(R$1="",0,операции!R372)</f>
        <v>0</v>
      </c>
      <c r="S297" s="101">
        <f>IF(S$1="",0,операции!S372)</f>
        <v>0</v>
      </c>
      <c r="T297" s="101">
        <f>IF(T$1="",0,операции!T372)</f>
        <v>0</v>
      </c>
      <c r="U297" s="101">
        <f>IF(U$1="",0,операции!U372)</f>
        <v>0</v>
      </c>
      <c r="V297" s="101">
        <f>IF(V$1="",0,операции!V372)</f>
        <v>0</v>
      </c>
      <c r="W297" s="101">
        <f>IF(W$1="",0,операции!W372)</f>
        <v>0</v>
      </c>
      <c r="X297" s="101">
        <f>IF(X$1="",0,операции!X372)</f>
        <v>0</v>
      </c>
      <c r="Y297" s="101">
        <f>IF(Y$1="",0,операции!Y372)</f>
        <v>0</v>
      </c>
      <c r="Z297" s="101">
        <f>IF(Z$1="",0,операции!Z372)</f>
        <v>0</v>
      </c>
      <c r="AA297" s="101">
        <f>IF(AA$1="",0,операции!AA372)</f>
        <v>0</v>
      </c>
      <c r="AB297" s="22"/>
    </row>
    <row r="298" spans="1:28" s="23" customFormat="1" ht="10.199999999999999" x14ac:dyDescent="0.2">
      <c r="A298" s="22"/>
      <c r="B298" s="22"/>
      <c r="C298" s="22"/>
      <c r="D298" s="22"/>
      <c r="E298" s="22" t="str">
        <f>E293</f>
        <v>оплаты в соцфонды</v>
      </c>
      <c r="F298" s="22"/>
      <c r="G298" s="22" t="str">
        <f>IF($E298="","",INDEX(KPI!$G:$G,SUMIFS(KPI!$B:$B,KPI!$E:$E,$E298)))</f>
        <v>тыс.руб.</v>
      </c>
      <c r="H298" s="100">
        <f>структура!$V$16</f>
        <v>5</v>
      </c>
      <c r="I298" s="31"/>
      <c r="J298" s="98" t="str">
        <f>структура!$X$16</f>
        <v>май</v>
      </c>
      <c r="K298" s="99"/>
      <c r="L298" s="22"/>
      <c r="M298" s="58"/>
      <c r="N298" s="22"/>
      <c r="O298" s="22"/>
      <c r="P298" s="101">
        <f>IF(P$1="",0,операции!P373)</f>
        <v>0</v>
      </c>
      <c r="Q298" s="101">
        <f>IF(Q$1="",0,операции!Q373)</f>
        <v>0</v>
      </c>
      <c r="R298" s="101">
        <f>IF(R$1="",0,операции!R373)</f>
        <v>0</v>
      </c>
      <c r="S298" s="101">
        <f>IF(S$1="",0,операции!S373)</f>
        <v>0</v>
      </c>
      <c r="T298" s="101">
        <f>IF(T$1="",0,операции!T373)</f>
        <v>0</v>
      </c>
      <c r="U298" s="101">
        <f>IF(U$1="",0,операции!U373)</f>
        <v>0</v>
      </c>
      <c r="V298" s="101">
        <f>IF(V$1="",0,операции!V373)</f>
        <v>0</v>
      </c>
      <c r="W298" s="101">
        <f>IF(W$1="",0,операции!W373)</f>
        <v>0</v>
      </c>
      <c r="X298" s="101">
        <f>IF(X$1="",0,операции!X373)</f>
        <v>0</v>
      </c>
      <c r="Y298" s="101">
        <f>IF(Y$1="",0,операции!Y373)</f>
        <v>0</v>
      </c>
      <c r="Z298" s="101">
        <f>IF(Z$1="",0,операции!Z373)</f>
        <v>0</v>
      </c>
      <c r="AA298" s="101">
        <f>IF(AA$1="",0,операции!AA373)</f>
        <v>0</v>
      </c>
      <c r="AB298" s="22"/>
    </row>
    <row r="299" spans="1:28" s="23" customFormat="1" ht="10.199999999999999" x14ac:dyDescent="0.2">
      <c r="A299" s="22"/>
      <c r="B299" s="22"/>
      <c r="C299" s="22"/>
      <c r="D299" s="22"/>
      <c r="E299" s="22" t="str">
        <f>E293</f>
        <v>оплаты в соцфонды</v>
      </c>
      <c r="F299" s="22"/>
      <c r="G299" s="22" t="str">
        <f>IF($E299="","",INDEX(KPI!$G:$G,SUMIFS(KPI!$B:$B,KPI!$E:$E,$E299)))</f>
        <v>тыс.руб.</v>
      </c>
      <c r="H299" s="100">
        <f>структура!$V$17</f>
        <v>6</v>
      </c>
      <c r="I299" s="31"/>
      <c r="J299" s="98" t="str">
        <f>структура!$X$17</f>
        <v>июн</v>
      </c>
      <c r="K299" s="99"/>
      <c r="L299" s="22"/>
      <c r="M299" s="58"/>
      <c r="N299" s="22"/>
      <c r="O299" s="22"/>
      <c r="P299" s="101">
        <f>IF(P$1="",0,операции!P374)</f>
        <v>0</v>
      </c>
      <c r="Q299" s="101">
        <f>IF(Q$1="",0,операции!Q374)</f>
        <v>0</v>
      </c>
      <c r="R299" s="101">
        <f>IF(R$1="",0,операции!R374)</f>
        <v>0</v>
      </c>
      <c r="S299" s="101">
        <f>IF(S$1="",0,операции!S374)</f>
        <v>0</v>
      </c>
      <c r="T299" s="101">
        <f>IF(T$1="",0,операции!T374)</f>
        <v>0</v>
      </c>
      <c r="U299" s="101">
        <f>IF(U$1="",0,операции!U374)</f>
        <v>0</v>
      </c>
      <c r="V299" s="101">
        <f>IF(V$1="",0,операции!V374)</f>
        <v>0</v>
      </c>
      <c r="W299" s="101">
        <f>IF(W$1="",0,операции!W374)</f>
        <v>0</v>
      </c>
      <c r="X299" s="101">
        <f>IF(X$1="",0,операции!X374)</f>
        <v>0</v>
      </c>
      <c r="Y299" s="101">
        <f>IF(Y$1="",0,операции!Y374)</f>
        <v>0</v>
      </c>
      <c r="Z299" s="101">
        <f>IF(Z$1="",0,операции!Z374)</f>
        <v>0</v>
      </c>
      <c r="AA299" s="101">
        <f>IF(AA$1="",0,операции!AA374)</f>
        <v>0</v>
      </c>
      <c r="AB299" s="22"/>
    </row>
    <row r="300" spans="1:28" s="23" customFormat="1" ht="10.199999999999999" x14ac:dyDescent="0.2">
      <c r="A300" s="22"/>
      <c r="B300" s="22"/>
      <c r="C300" s="22"/>
      <c r="D300" s="22"/>
      <c r="E300" s="22" t="str">
        <f>E293</f>
        <v>оплаты в соцфонды</v>
      </c>
      <c r="F300" s="22"/>
      <c r="G300" s="22" t="str">
        <f>IF($E300="","",INDEX(KPI!$G:$G,SUMIFS(KPI!$B:$B,KPI!$E:$E,$E300)))</f>
        <v>тыс.руб.</v>
      </c>
      <c r="H300" s="100">
        <f>структура!$V$18</f>
        <v>7</v>
      </c>
      <c r="I300" s="31"/>
      <c r="J300" s="98" t="str">
        <f>структура!$X$18</f>
        <v>июл</v>
      </c>
      <c r="K300" s="99"/>
      <c r="L300" s="22"/>
      <c r="M300" s="58"/>
      <c r="N300" s="22"/>
      <c r="O300" s="22"/>
      <c r="P300" s="101">
        <f>IF(P$1="",0,операции!P375)</f>
        <v>0</v>
      </c>
      <c r="Q300" s="101">
        <f>IF(Q$1="",0,операции!Q375)</f>
        <v>0</v>
      </c>
      <c r="R300" s="101">
        <f>IF(R$1="",0,операции!R375)</f>
        <v>0</v>
      </c>
      <c r="S300" s="101">
        <f>IF(S$1="",0,операции!S375)</f>
        <v>0</v>
      </c>
      <c r="T300" s="101">
        <f>IF(T$1="",0,операции!T375)</f>
        <v>0</v>
      </c>
      <c r="U300" s="101">
        <f>IF(U$1="",0,операции!U375)</f>
        <v>0</v>
      </c>
      <c r="V300" s="101">
        <f>IF(V$1="",0,операции!V375)</f>
        <v>0</v>
      </c>
      <c r="W300" s="101">
        <f>IF(W$1="",0,операции!W375)</f>
        <v>0</v>
      </c>
      <c r="X300" s="101">
        <f>IF(X$1="",0,операции!X375)</f>
        <v>0</v>
      </c>
      <c r="Y300" s="101">
        <f>IF(Y$1="",0,операции!Y375)</f>
        <v>0</v>
      </c>
      <c r="Z300" s="101">
        <f>IF(Z$1="",0,операции!Z375)</f>
        <v>0</v>
      </c>
      <c r="AA300" s="101">
        <f>IF(AA$1="",0,операции!AA375)</f>
        <v>0</v>
      </c>
      <c r="AB300" s="22"/>
    </row>
    <row r="301" spans="1:28" s="23" customFormat="1" ht="10.199999999999999" x14ac:dyDescent="0.2">
      <c r="A301" s="22"/>
      <c r="B301" s="22"/>
      <c r="C301" s="22"/>
      <c r="D301" s="22"/>
      <c r="E301" s="22" t="str">
        <f>E293</f>
        <v>оплаты в соцфонды</v>
      </c>
      <c r="F301" s="22"/>
      <c r="G301" s="22" t="str">
        <f>IF($E301="","",INDEX(KPI!$G:$G,SUMIFS(KPI!$B:$B,KPI!$E:$E,$E301)))</f>
        <v>тыс.руб.</v>
      </c>
      <c r="H301" s="100">
        <f>структура!$V$19</f>
        <v>8</v>
      </c>
      <c r="I301" s="31"/>
      <c r="J301" s="98" t="str">
        <f>структура!$X$19</f>
        <v>авг</v>
      </c>
      <c r="K301" s="99"/>
      <c r="L301" s="22"/>
      <c r="M301" s="58"/>
      <c r="N301" s="22"/>
      <c r="O301" s="22"/>
      <c r="P301" s="101">
        <f>IF(P$1="",0,операции!P376)</f>
        <v>0</v>
      </c>
      <c r="Q301" s="101">
        <f>IF(Q$1="",0,операции!Q376)</f>
        <v>0</v>
      </c>
      <c r="R301" s="101">
        <f>IF(R$1="",0,операции!R376)</f>
        <v>0</v>
      </c>
      <c r="S301" s="101">
        <f>IF(S$1="",0,операции!S376)</f>
        <v>0</v>
      </c>
      <c r="T301" s="101">
        <f>IF(T$1="",0,операции!T376)</f>
        <v>0</v>
      </c>
      <c r="U301" s="101">
        <f>IF(U$1="",0,операции!U376)</f>
        <v>0</v>
      </c>
      <c r="V301" s="101">
        <f>IF(V$1="",0,операции!V376)</f>
        <v>0</v>
      </c>
      <c r="W301" s="101">
        <f>IF(W$1="",0,операции!W376)</f>
        <v>0</v>
      </c>
      <c r="X301" s="101">
        <f>IF(X$1="",0,операции!X376)</f>
        <v>0</v>
      </c>
      <c r="Y301" s="101">
        <f>IF(Y$1="",0,операции!Y376)</f>
        <v>0</v>
      </c>
      <c r="Z301" s="101">
        <f>IF(Z$1="",0,операции!Z376)</f>
        <v>0</v>
      </c>
      <c r="AA301" s="101">
        <f>IF(AA$1="",0,операции!AA376)</f>
        <v>0</v>
      </c>
      <c r="AB301" s="22"/>
    </row>
    <row r="302" spans="1:28" s="23" customFormat="1" ht="10.199999999999999" x14ac:dyDescent="0.2">
      <c r="A302" s="22"/>
      <c r="B302" s="22"/>
      <c r="C302" s="22"/>
      <c r="D302" s="22"/>
      <c r="E302" s="22" t="str">
        <f>E293</f>
        <v>оплаты в соцфонды</v>
      </c>
      <c r="F302" s="22"/>
      <c r="G302" s="22" t="str">
        <f>IF($E302="","",INDEX(KPI!$G:$G,SUMIFS(KPI!$B:$B,KPI!$E:$E,$E302)))</f>
        <v>тыс.руб.</v>
      </c>
      <c r="H302" s="100">
        <f>структура!$V$20</f>
        <v>9</v>
      </c>
      <c r="I302" s="31"/>
      <c r="J302" s="98" t="str">
        <f>структура!$X$20</f>
        <v>сен</v>
      </c>
      <c r="K302" s="99"/>
      <c r="L302" s="22"/>
      <c r="M302" s="58"/>
      <c r="N302" s="22"/>
      <c r="O302" s="22"/>
      <c r="P302" s="101">
        <f>IF(P$1="",0,операции!P377)</f>
        <v>0</v>
      </c>
      <c r="Q302" s="101">
        <f>IF(Q$1="",0,операции!Q377)</f>
        <v>0</v>
      </c>
      <c r="R302" s="101">
        <f>IF(R$1="",0,операции!R377)</f>
        <v>0</v>
      </c>
      <c r="S302" s="101">
        <f>IF(S$1="",0,операции!S377)</f>
        <v>0</v>
      </c>
      <c r="T302" s="101">
        <f>IF(T$1="",0,операции!T377)</f>
        <v>0</v>
      </c>
      <c r="U302" s="101">
        <f>IF(U$1="",0,операции!U377)</f>
        <v>0</v>
      </c>
      <c r="V302" s="101">
        <f>IF(V$1="",0,операции!V377)</f>
        <v>0</v>
      </c>
      <c r="W302" s="101">
        <f>IF(W$1="",0,операции!W377)</f>
        <v>0</v>
      </c>
      <c r="X302" s="101">
        <f>IF(X$1="",0,операции!X377)</f>
        <v>0</v>
      </c>
      <c r="Y302" s="101">
        <f>IF(Y$1="",0,операции!Y377)</f>
        <v>0</v>
      </c>
      <c r="Z302" s="101">
        <f>IF(Z$1="",0,операции!Z377)</f>
        <v>0</v>
      </c>
      <c r="AA302" s="101">
        <f>IF(AA$1="",0,операции!AA377)</f>
        <v>0</v>
      </c>
      <c r="AB302" s="22"/>
    </row>
    <row r="303" spans="1:28" s="23" customFormat="1" ht="10.199999999999999" x14ac:dyDescent="0.2">
      <c r="A303" s="22"/>
      <c r="B303" s="22"/>
      <c r="C303" s="22"/>
      <c r="D303" s="22"/>
      <c r="E303" s="22" t="str">
        <f>E293</f>
        <v>оплаты в соцфонды</v>
      </c>
      <c r="F303" s="22"/>
      <c r="G303" s="22" t="str">
        <f>IF($E303="","",INDEX(KPI!$G:$G,SUMIFS(KPI!$B:$B,KPI!$E:$E,$E303)))</f>
        <v>тыс.руб.</v>
      </c>
      <c r="H303" s="100">
        <f>структура!$V$21</f>
        <v>10</v>
      </c>
      <c r="I303" s="31"/>
      <c r="J303" s="98" t="str">
        <f>структура!$X$21</f>
        <v>окт</v>
      </c>
      <c r="K303" s="99"/>
      <c r="L303" s="22"/>
      <c r="M303" s="58"/>
      <c r="N303" s="22"/>
      <c r="O303" s="22"/>
      <c r="P303" s="101">
        <f>IF(P$1="",0,операции!P378)</f>
        <v>0</v>
      </c>
      <c r="Q303" s="101">
        <f>IF(Q$1="",0,операции!Q378)</f>
        <v>0</v>
      </c>
      <c r="R303" s="101">
        <f>IF(R$1="",0,операции!R378)</f>
        <v>0</v>
      </c>
      <c r="S303" s="101">
        <f>IF(S$1="",0,операции!S378)</f>
        <v>0</v>
      </c>
      <c r="T303" s="101">
        <f>IF(T$1="",0,операции!T378)</f>
        <v>0</v>
      </c>
      <c r="U303" s="101">
        <f>IF(U$1="",0,операции!U378)</f>
        <v>0</v>
      </c>
      <c r="V303" s="101">
        <f>IF(V$1="",0,операции!V378)</f>
        <v>0</v>
      </c>
      <c r="W303" s="101">
        <f>IF(W$1="",0,операции!W378)</f>
        <v>0</v>
      </c>
      <c r="X303" s="101">
        <f>IF(X$1="",0,операции!X378)</f>
        <v>0</v>
      </c>
      <c r="Y303" s="101">
        <f>IF(Y$1="",0,операции!Y378)</f>
        <v>0</v>
      </c>
      <c r="Z303" s="101">
        <f>IF(Z$1="",0,операции!Z378)</f>
        <v>0</v>
      </c>
      <c r="AA303" s="101">
        <f>IF(AA$1="",0,операции!AA378)</f>
        <v>0</v>
      </c>
      <c r="AB303" s="22"/>
    </row>
    <row r="304" spans="1:28" s="23" customFormat="1" ht="10.199999999999999" x14ac:dyDescent="0.2">
      <c r="A304" s="22"/>
      <c r="B304" s="22"/>
      <c r="C304" s="22"/>
      <c r="D304" s="22"/>
      <c r="E304" s="22" t="str">
        <f>E293</f>
        <v>оплаты в соцфонды</v>
      </c>
      <c r="F304" s="22"/>
      <c r="G304" s="22" t="str">
        <f>IF($E304="","",INDEX(KPI!$G:$G,SUMIFS(KPI!$B:$B,KPI!$E:$E,$E304)))</f>
        <v>тыс.руб.</v>
      </c>
      <c r="H304" s="100">
        <f>структура!$V$22</f>
        <v>11</v>
      </c>
      <c r="I304" s="31"/>
      <c r="J304" s="98" t="str">
        <f>структура!$X$22</f>
        <v>ноя</v>
      </c>
      <c r="K304" s="99"/>
      <c r="L304" s="22"/>
      <c r="M304" s="58"/>
      <c r="N304" s="22"/>
      <c r="O304" s="22"/>
      <c r="P304" s="101">
        <f>IF(P$1="",0,операции!P379)</f>
        <v>0</v>
      </c>
      <c r="Q304" s="101">
        <f>IF(Q$1="",0,операции!Q379)</f>
        <v>0</v>
      </c>
      <c r="R304" s="101">
        <f>IF(R$1="",0,операции!R379)</f>
        <v>0</v>
      </c>
      <c r="S304" s="101">
        <f>IF(S$1="",0,операции!S379)</f>
        <v>0</v>
      </c>
      <c r="T304" s="101">
        <f>IF(T$1="",0,операции!T379)</f>
        <v>0</v>
      </c>
      <c r="U304" s="101">
        <f>IF(U$1="",0,операции!U379)</f>
        <v>0</v>
      </c>
      <c r="V304" s="101">
        <f>IF(V$1="",0,операции!V379)</f>
        <v>0</v>
      </c>
      <c r="W304" s="101">
        <f>IF(W$1="",0,операции!W379)</f>
        <v>0</v>
      </c>
      <c r="X304" s="101">
        <f>IF(X$1="",0,операции!X379)</f>
        <v>0</v>
      </c>
      <c r="Y304" s="101">
        <f>IF(Y$1="",0,операции!Y379)</f>
        <v>0</v>
      </c>
      <c r="Z304" s="101">
        <f>IF(Z$1="",0,операции!Z379)</f>
        <v>0</v>
      </c>
      <c r="AA304" s="101">
        <f>IF(AA$1="",0,операции!AA379)</f>
        <v>0</v>
      </c>
      <c r="AB304" s="22"/>
    </row>
    <row r="305" spans="1:28" s="23" customFormat="1" ht="10.199999999999999" x14ac:dyDescent="0.2">
      <c r="A305" s="22"/>
      <c r="B305" s="22"/>
      <c r="C305" s="22"/>
      <c r="D305" s="22"/>
      <c r="E305" s="22" t="str">
        <f>E293</f>
        <v>оплаты в соцфонды</v>
      </c>
      <c r="F305" s="22"/>
      <c r="G305" s="22" t="str">
        <f>IF($E305="","",INDEX(KPI!$G:$G,SUMIFS(KPI!$B:$B,KPI!$E:$E,$E305)))</f>
        <v>тыс.руб.</v>
      </c>
      <c r="H305" s="100">
        <f>структура!$V$23</f>
        <v>12</v>
      </c>
      <c r="I305" s="31"/>
      <c r="J305" s="98" t="str">
        <f>структура!$X$23</f>
        <v>дек</v>
      </c>
      <c r="K305" s="99"/>
      <c r="L305" s="22"/>
      <c r="M305" s="58"/>
      <c r="N305" s="22"/>
      <c r="O305" s="22"/>
      <c r="P305" s="101">
        <f>IF(P$1="",0,операции!P380)</f>
        <v>0</v>
      </c>
      <c r="Q305" s="101">
        <f>IF(Q$1="",0,операции!Q380)</f>
        <v>0</v>
      </c>
      <c r="R305" s="101">
        <f>IF(R$1="",0,операции!R380)</f>
        <v>0</v>
      </c>
      <c r="S305" s="101">
        <f>IF(S$1="",0,операции!S380)</f>
        <v>0</v>
      </c>
      <c r="T305" s="101">
        <f>IF(T$1="",0,операции!T380)</f>
        <v>0</v>
      </c>
      <c r="U305" s="101">
        <f>IF(U$1="",0,операции!U380)</f>
        <v>0</v>
      </c>
      <c r="V305" s="101">
        <f>IF(V$1="",0,операции!V380)</f>
        <v>0</v>
      </c>
      <c r="W305" s="101">
        <f>IF(W$1="",0,операции!W380)</f>
        <v>0</v>
      </c>
      <c r="X305" s="101">
        <f>IF(X$1="",0,операции!X380)</f>
        <v>0</v>
      </c>
      <c r="Y305" s="101">
        <f>IF(Y$1="",0,операции!Y380)</f>
        <v>0</v>
      </c>
      <c r="Z305" s="101">
        <f>IF(Z$1="",0,операции!Z380)</f>
        <v>0</v>
      </c>
      <c r="AA305" s="101">
        <f>IF(AA$1="",0,операции!AA380)</f>
        <v>0</v>
      </c>
      <c r="AB305" s="22"/>
    </row>
    <row r="306" spans="1:28" ht="3.9" customHeight="1" x14ac:dyDescent="0.25">
      <c r="A306" s="2"/>
      <c r="B306" s="2"/>
      <c r="C306" s="2"/>
      <c r="D306" s="2"/>
      <c r="E306" s="21"/>
      <c r="F306" s="2"/>
      <c r="G306" s="21"/>
      <c r="H306" s="2"/>
      <c r="I306" s="28"/>
      <c r="J306" s="21"/>
      <c r="K306" s="28"/>
      <c r="L306" s="2"/>
      <c r="M306" s="52"/>
      <c r="N306" s="2"/>
      <c r="O306" s="2"/>
      <c r="P306" s="36"/>
      <c r="Q306" s="36"/>
      <c r="R306" s="36"/>
      <c r="S306" s="36"/>
      <c r="T306" s="36"/>
      <c r="U306" s="36"/>
      <c r="V306" s="36"/>
      <c r="W306" s="36"/>
      <c r="X306" s="36"/>
      <c r="Y306" s="36"/>
      <c r="Z306" s="36"/>
      <c r="AA306" s="36"/>
      <c r="AB306" s="2"/>
    </row>
    <row r="307" spans="1:28" ht="8.1" customHeight="1" x14ac:dyDescent="0.25">
      <c r="A307" s="2"/>
      <c r="B307" s="2"/>
      <c r="C307" s="2"/>
      <c r="D307" s="2"/>
      <c r="E307" s="2"/>
      <c r="F307" s="2"/>
      <c r="G307" s="2"/>
      <c r="H307" s="2"/>
      <c r="I307" s="28"/>
      <c r="J307" s="2"/>
      <c r="K307" s="28"/>
      <c r="L307" s="2"/>
      <c r="M307" s="52"/>
      <c r="N307" s="2"/>
      <c r="O307" s="2"/>
      <c r="P307" s="36"/>
      <c r="Q307" s="36"/>
      <c r="R307" s="36"/>
      <c r="S307" s="36"/>
      <c r="T307" s="36"/>
      <c r="U307" s="36"/>
      <c r="V307" s="36"/>
      <c r="W307" s="36"/>
      <c r="X307" s="36"/>
      <c r="Y307" s="36"/>
      <c r="Z307" s="36"/>
      <c r="AA307" s="36"/>
      <c r="AB307" s="2"/>
    </row>
    <row r="308" spans="1:28" s="5" customFormat="1" x14ac:dyDescent="0.25">
      <c r="A308" s="3"/>
      <c r="B308" s="3"/>
      <c r="C308" s="3"/>
      <c r="D308" s="3"/>
      <c r="E308" s="3" t="str">
        <f>KPI!$E$61</f>
        <v>доля общехоз. расходов в доходах</v>
      </c>
      <c r="F308" s="3"/>
      <c r="G308" s="3" t="str">
        <f>IF($E308="","",INDEX(KPI!$G:$G,SUMIFS(KPI!$B:$B,KPI!$E:$E,$E308)))</f>
        <v>%</v>
      </c>
      <c r="H308" s="3"/>
      <c r="I308" s="6"/>
      <c r="J308" s="229">
        <f>операции!J383</f>
        <v>0</v>
      </c>
      <c r="K308" s="28"/>
      <c r="L308" s="2"/>
      <c r="M308" s="52"/>
      <c r="N308" s="3"/>
      <c r="O308" s="2"/>
      <c r="P308" s="36"/>
      <c r="Q308" s="36"/>
      <c r="R308" s="36"/>
      <c r="S308" s="36"/>
      <c r="T308" s="36"/>
      <c r="U308" s="36"/>
      <c r="V308" s="36"/>
      <c r="W308" s="36"/>
      <c r="X308" s="36"/>
      <c r="Y308" s="36"/>
      <c r="Z308" s="36"/>
      <c r="AA308" s="36"/>
      <c r="AB308" s="2"/>
    </row>
    <row r="309" spans="1:28" ht="3.9" customHeight="1" x14ac:dyDescent="0.25">
      <c r="A309" s="2"/>
      <c r="B309" s="2"/>
      <c r="C309" s="2"/>
      <c r="D309" s="2"/>
      <c r="E309" s="110"/>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8.1" customHeight="1" x14ac:dyDescent="0.25">
      <c r="A310" s="2"/>
      <c r="B310" s="2"/>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3"/>
      <c r="B311" s="3"/>
      <c r="C311" s="3"/>
      <c r="D311" s="111"/>
      <c r="E311" s="3" t="str">
        <f>KPI!$E$62</f>
        <v>общехоз. расходы - начисление/оплата</v>
      </c>
      <c r="F311" s="3"/>
      <c r="G311" s="3" t="str">
        <f>IF($E311="","",INDEX(KPI!$G:$G,SUMIFS(KPI!$B:$B,KPI!$E:$E,$E311)))</f>
        <v>тыс.руб.</v>
      </c>
      <c r="H311" s="103"/>
      <c r="I311" s="28"/>
      <c r="J311" s="44"/>
      <c r="K311" s="28"/>
      <c r="L311" s="3"/>
      <c r="M311" s="55">
        <f>SUM($O311:$AB311)</f>
        <v>0</v>
      </c>
      <c r="N311" s="3"/>
      <c r="O311" s="3"/>
      <c r="P311" s="46">
        <f>IF(P$1="",0,IF(P$1=0,SUMIFS(P312:P323,H312:H323,"&gt;="&amp;MONTH($J$13)),SUM(P312:P323)))</f>
        <v>0</v>
      </c>
      <c r="Q311" s="46">
        <f t="shared" ref="Q311" si="62">IF(Q$1="",0,SUM(Q312:Q323))</f>
        <v>0</v>
      </c>
      <c r="R311" s="46">
        <f t="shared" ref="R311:AA311" si="63">IF(R$1="",0,SUM(R312:R323))</f>
        <v>0</v>
      </c>
      <c r="S311" s="46">
        <f t="shared" si="63"/>
        <v>0</v>
      </c>
      <c r="T311" s="46">
        <f t="shared" si="63"/>
        <v>0</v>
      </c>
      <c r="U311" s="46">
        <f t="shared" si="63"/>
        <v>0</v>
      </c>
      <c r="V311" s="46">
        <f t="shared" si="63"/>
        <v>0</v>
      </c>
      <c r="W311" s="46">
        <f t="shared" si="63"/>
        <v>0</v>
      </c>
      <c r="X311" s="46">
        <f t="shared" si="63"/>
        <v>0</v>
      </c>
      <c r="Y311" s="46">
        <f t="shared" si="63"/>
        <v>0</v>
      </c>
      <c r="Z311" s="46">
        <f t="shared" si="63"/>
        <v>0</v>
      </c>
      <c r="AA311" s="46">
        <f t="shared" si="63"/>
        <v>0</v>
      </c>
      <c r="AB311" s="3"/>
    </row>
    <row r="312" spans="1:28" s="23" customFormat="1" ht="10.199999999999999" x14ac:dyDescent="0.2">
      <c r="A312" s="22"/>
      <c r="B312" s="22"/>
      <c r="C312" s="22"/>
      <c r="D312" s="22"/>
      <c r="E312" s="22" t="str">
        <f>E311</f>
        <v>общехоз. расходы - начисление/оплата</v>
      </c>
      <c r="F312" s="22"/>
      <c r="G312" s="22" t="str">
        <f>IF($E312="","",INDEX(KPI!$G:$G,SUMIFS(KPI!$B:$B,KPI!$E:$E,$E312)))</f>
        <v>тыс.руб.</v>
      </c>
      <c r="H312" s="100">
        <f>структура!$V$12</f>
        <v>1</v>
      </c>
      <c r="I312" s="31"/>
      <c r="J312" s="98" t="str">
        <f>структура!$X$12</f>
        <v>янв</v>
      </c>
      <c r="K312" s="99"/>
      <c r="L312" s="22"/>
      <c r="M312" s="58"/>
      <c r="N312" s="22"/>
      <c r="O312" s="22"/>
      <c r="P312" s="101">
        <f t="shared" ref="P312:AA312" si="64">IF(P$1="",0,(P59+P138)*$J$308)</f>
        <v>0</v>
      </c>
      <c r="Q312" s="101">
        <f t="shared" si="64"/>
        <v>0</v>
      </c>
      <c r="R312" s="101">
        <f t="shared" si="64"/>
        <v>0</v>
      </c>
      <c r="S312" s="101">
        <f t="shared" si="64"/>
        <v>0</v>
      </c>
      <c r="T312" s="101">
        <f t="shared" si="64"/>
        <v>0</v>
      </c>
      <c r="U312" s="101">
        <f t="shared" si="64"/>
        <v>0</v>
      </c>
      <c r="V312" s="101">
        <f t="shared" si="64"/>
        <v>0</v>
      </c>
      <c r="W312" s="101">
        <f t="shared" si="64"/>
        <v>0</v>
      </c>
      <c r="X312" s="101">
        <f t="shared" si="64"/>
        <v>0</v>
      </c>
      <c r="Y312" s="101">
        <f t="shared" si="64"/>
        <v>0</v>
      </c>
      <c r="Z312" s="101">
        <f t="shared" si="64"/>
        <v>0</v>
      </c>
      <c r="AA312" s="101">
        <f t="shared" si="64"/>
        <v>0</v>
      </c>
      <c r="AB312" s="22"/>
    </row>
    <row r="313" spans="1:28" s="23" customFormat="1" ht="10.199999999999999" x14ac:dyDescent="0.2">
      <c r="A313" s="22"/>
      <c r="B313" s="22"/>
      <c r="C313" s="22"/>
      <c r="D313" s="22"/>
      <c r="E313" s="22" t="str">
        <f>E311</f>
        <v>общехоз. расходы - начисление/оплата</v>
      </c>
      <c r="F313" s="22"/>
      <c r="G313" s="22" t="str">
        <f>IF($E313="","",INDEX(KPI!$G:$G,SUMIFS(KPI!$B:$B,KPI!$E:$E,$E313)))</f>
        <v>тыс.руб.</v>
      </c>
      <c r="H313" s="100">
        <f>структура!$V$13</f>
        <v>2</v>
      </c>
      <c r="I313" s="31"/>
      <c r="J313" s="98" t="str">
        <f>структура!$X$13</f>
        <v>фев</v>
      </c>
      <c r="K313" s="99"/>
      <c r="L313" s="22"/>
      <c r="M313" s="58"/>
      <c r="N313" s="22"/>
      <c r="O313" s="22"/>
      <c r="P313" s="101">
        <f t="shared" ref="P313:AA313" si="65">IF(P$1="",0,(P60+P139)*$J$308)</f>
        <v>0</v>
      </c>
      <c r="Q313" s="101">
        <f t="shared" si="65"/>
        <v>0</v>
      </c>
      <c r="R313" s="101">
        <f t="shared" si="65"/>
        <v>0</v>
      </c>
      <c r="S313" s="101">
        <f t="shared" si="65"/>
        <v>0</v>
      </c>
      <c r="T313" s="101">
        <f t="shared" si="65"/>
        <v>0</v>
      </c>
      <c r="U313" s="101">
        <f t="shared" si="65"/>
        <v>0</v>
      </c>
      <c r="V313" s="101">
        <f t="shared" si="65"/>
        <v>0</v>
      </c>
      <c r="W313" s="101">
        <f t="shared" si="65"/>
        <v>0</v>
      </c>
      <c r="X313" s="101">
        <f t="shared" si="65"/>
        <v>0</v>
      </c>
      <c r="Y313" s="101">
        <f t="shared" si="65"/>
        <v>0</v>
      </c>
      <c r="Z313" s="101">
        <f t="shared" si="65"/>
        <v>0</v>
      </c>
      <c r="AA313" s="101">
        <f t="shared" si="65"/>
        <v>0</v>
      </c>
      <c r="AB313" s="22"/>
    </row>
    <row r="314" spans="1:28" s="23" customFormat="1" ht="10.199999999999999" x14ac:dyDescent="0.2">
      <c r="A314" s="22"/>
      <c r="B314" s="22"/>
      <c r="C314" s="22"/>
      <c r="D314" s="22"/>
      <c r="E314" s="22" t="str">
        <f>E311</f>
        <v>общехоз. расходы - начисление/оплата</v>
      </c>
      <c r="F314" s="22"/>
      <c r="G314" s="22" t="str">
        <f>IF($E314="","",INDEX(KPI!$G:$G,SUMIFS(KPI!$B:$B,KPI!$E:$E,$E314)))</f>
        <v>тыс.руб.</v>
      </c>
      <c r="H314" s="100">
        <f>структура!$V$14</f>
        <v>3</v>
      </c>
      <c r="I314" s="31"/>
      <c r="J314" s="98" t="str">
        <f>структура!$X$14</f>
        <v>мар</v>
      </c>
      <c r="K314" s="99"/>
      <c r="L314" s="22"/>
      <c r="M314" s="58"/>
      <c r="N314" s="22"/>
      <c r="O314" s="22"/>
      <c r="P314" s="101">
        <f t="shared" ref="P314:AA314" si="66">IF(P$1="",0,(P61+P140)*$J$308)</f>
        <v>0</v>
      </c>
      <c r="Q314" s="101">
        <f t="shared" si="66"/>
        <v>0</v>
      </c>
      <c r="R314" s="101">
        <f t="shared" si="66"/>
        <v>0</v>
      </c>
      <c r="S314" s="101">
        <f t="shared" si="66"/>
        <v>0</v>
      </c>
      <c r="T314" s="101">
        <f t="shared" si="66"/>
        <v>0</v>
      </c>
      <c r="U314" s="101">
        <f t="shared" si="66"/>
        <v>0</v>
      </c>
      <c r="V314" s="101">
        <f t="shared" si="66"/>
        <v>0</v>
      </c>
      <c r="W314" s="101">
        <f t="shared" si="66"/>
        <v>0</v>
      </c>
      <c r="X314" s="101">
        <f t="shared" si="66"/>
        <v>0</v>
      </c>
      <c r="Y314" s="101">
        <f t="shared" si="66"/>
        <v>0</v>
      </c>
      <c r="Z314" s="101">
        <f t="shared" si="66"/>
        <v>0</v>
      </c>
      <c r="AA314" s="101">
        <f t="shared" si="66"/>
        <v>0</v>
      </c>
      <c r="AB314" s="22"/>
    </row>
    <row r="315" spans="1:28" s="23" customFormat="1" ht="10.199999999999999" x14ac:dyDescent="0.2">
      <c r="A315" s="22"/>
      <c r="B315" s="22"/>
      <c r="C315" s="22"/>
      <c r="D315" s="22"/>
      <c r="E315" s="22" t="str">
        <f>E311</f>
        <v>общехоз. расходы - начисление/оплата</v>
      </c>
      <c r="F315" s="22"/>
      <c r="G315" s="22" t="str">
        <f>IF($E315="","",INDEX(KPI!$G:$G,SUMIFS(KPI!$B:$B,KPI!$E:$E,$E315)))</f>
        <v>тыс.руб.</v>
      </c>
      <c r="H315" s="100">
        <f>структура!$V$15</f>
        <v>4</v>
      </c>
      <c r="I315" s="31"/>
      <c r="J315" s="98" t="str">
        <f>структура!$X$15</f>
        <v>апр</v>
      </c>
      <c r="K315" s="99"/>
      <c r="L315" s="22"/>
      <c r="M315" s="58"/>
      <c r="N315" s="22"/>
      <c r="O315" s="22"/>
      <c r="P315" s="101">
        <f t="shared" ref="P315:AA315" si="67">IF(P$1="",0,(P62+P141)*$J$308)</f>
        <v>0</v>
      </c>
      <c r="Q315" s="101">
        <f t="shared" si="67"/>
        <v>0</v>
      </c>
      <c r="R315" s="101">
        <f t="shared" si="67"/>
        <v>0</v>
      </c>
      <c r="S315" s="101">
        <f t="shared" si="67"/>
        <v>0</v>
      </c>
      <c r="T315" s="101">
        <f t="shared" si="67"/>
        <v>0</v>
      </c>
      <c r="U315" s="101">
        <f t="shared" si="67"/>
        <v>0</v>
      </c>
      <c r="V315" s="101">
        <f t="shared" si="67"/>
        <v>0</v>
      </c>
      <c r="W315" s="101">
        <f t="shared" si="67"/>
        <v>0</v>
      </c>
      <c r="X315" s="101">
        <f t="shared" si="67"/>
        <v>0</v>
      </c>
      <c r="Y315" s="101">
        <f t="shared" si="67"/>
        <v>0</v>
      </c>
      <c r="Z315" s="101">
        <f t="shared" si="67"/>
        <v>0</v>
      </c>
      <c r="AA315" s="101">
        <f t="shared" si="67"/>
        <v>0</v>
      </c>
      <c r="AB315" s="22"/>
    </row>
    <row r="316" spans="1:28" s="23" customFormat="1" ht="10.199999999999999" x14ac:dyDescent="0.2">
      <c r="A316" s="22"/>
      <c r="B316" s="22"/>
      <c r="C316" s="22"/>
      <c r="D316" s="22"/>
      <c r="E316" s="22" t="str">
        <f>E311</f>
        <v>общехоз. расходы - начисление/оплата</v>
      </c>
      <c r="F316" s="22"/>
      <c r="G316" s="22" t="str">
        <f>IF($E316="","",INDEX(KPI!$G:$G,SUMIFS(KPI!$B:$B,KPI!$E:$E,$E316)))</f>
        <v>тыс.руб.</v>
      </c>
      <c r="H316" s="100">
        <f>структура!$V$16</f>
        <v>5</v>
      </c>
      <c r="I316" s="31"/>
      <c r="J316" s="98" t="str">
        <f>структура!$X$16</f>
        <v>май</v>
      </c>
      <c r="K316" s="99"/>
      <c r="L316" s="22"/>
      <c r="M316" s="58"/>
      <c r="N316" s="22"/>
      <c r="O316" s="22"/>
      <c r="P316" s="101">
        <f t="shared" ref="P316:AA316" si="68">IF(P$1="",0,(P63+P142)*$J$308)</f>
        <v>0</v>
      </c>
      <c r="Q316" s="101">
        <f t="shared" si="68"/>
        <v>0</v>
      </c>
      <c r="R316" s="101">
        <f t="shared" si="68"/>
        <v>0</v>
      </c>
      <c r="S316" s="101">
        <f t="shared" si="68"/>
        <v>0</v>
      </c>
      <c r="T316" s="101">
        <f t="shared" si="68"/>
        <v>0</v>
      </c>
      <c r="U316" s="101">
        <f t="shared" si="68"/>
        <v>0</v>
      </c>
      <c r="V316" s="101">
        <f t="shared" si="68"/>
        <v>0</v>
      </c>
      <c r="W316" s="101">
        <f t="shared" si="68"/>
        <v>0</v>
      </c>
      <c r="X316" s="101">
        <f t="shared" si="68"/>
        <v>0</v>
      </c>
      <c r="Y316" s="101">
        <f t="shared" si="68"/>
        <v>0</v>
      </c>
      <c r="Z316" s="101">
        <f t="shared" si="68"/>
        <v>0</v>
      </c>
      <c r="AA316" s="101">
        <f t="shared" si="68"/>
        <v>0</v>
      </c>
      <c r="AB316" s="22"/>
    </row>
    <row r="317" spans="1:28" s="23" customFormat="1" ht="10.199999999999999" x14ac:dyDescent="0.2">
      <c r="A317" s="22"/>
      <c r="B317" s="22"/>
      <c r="C317" s="22"/>
      <c r="D317" s="22"/>
      <c r="E317" s="22" t="str">
        <f>E311</f>
        <v>общехоз. расходы - начисление/оплата</v>
      </c>
      <c r="F317" s="22"/>
      <c r="G317" s="22" t="str">
        <f>IF($E317="","",INDEX(KPI!$G:$G,SUMIFS(KPI!$B:$B,KPI!$E:$E,$E317)))</f>
        <v>тыс.руб.</v>
      </c>
      <c r="H317" s="100">
        <f>структура!$V$17</f>
        <v>6</v>
      </c>
      <c r="I317" s="31"/>
      <c r="J317" s="98" t="str">
        <f>структура!$X$17</f>
        <v>июн</v>
      </c>
      <c r="K317" s="99"/>
      <c r="L317" s="22"/>
      <c r="M317" s="58"/>
      <c r="N317" s="22"/>
      <c r="O317" s="22"/>
      <c r="P317" s="101">
        <f t="shared" ref="P317:AA317" si="69">IF(P$1="",0,(P64+P143)*$J$308)</f>
        <v>0</v>
      </c>
      <c r="Q317" s="101">
        <f t="shared" si="69"/>
        <v>0</v>
      </c>
      <c r="R317" s="101">
        <f t="shared" si="69"/>
        <v>0</v>
      </c>
      <c r="S317" s="101">
        <f t="shared" si="69"/>
        <v>0</v>
      </c>
      <c r="T317" s="101">
        <f t="shared" si="69"/>
        <v>0</v>
      </c>
      <c r="U317" s="101">
        <f t="shared" si="69"/>
        <v>0</v>
      </c>
      <c r="V317" s="101">
        <f t="shared" si="69"/>
        <v>0</v>
      </c>
      <c r="W317" s="101">
        <f t="shared" si="69"/>
        <v>0</v>
      </c>
      <c r="X317" s="101">
        <f t="shared" si="69"/>
        <v>0</v>
      </c>
      <c r="Y317" s="101">
        <f t="shared" si="69"/>
        <v>0</v>
      </c>
      <c r="Z317" s="101">
        <f t="shared" si="69"/>
        <v>0</v>
      </c>
      <c r="AA317" s="101">
        <f t="shared" si="69"/>
        <v>0</v>
      </c>
      <c r="AB317" s="22"/>
    </row>
    <row r="318" spans="1:28" s="23" customFormat="1" ht="10.199999999999999" x14ac:dyDescent="0.2">
      <c r="A318" s="22"/>
      <c r="B318" s="22"/>
      <c r="C318" s="22"/>
      <c r="D318" s="22"/>
      <c r="E318" s="22" t="str">
        <f>E311</f>
        <v>общехоз. расходы - начисление/оплата</v>
      </c>
      <c r="F318" s="22"/>
      <c r="G318" s="22" t="str">
        <f>IF($E318="","",INDEX(KPI!$G:$G,SUMIFS(KPI!$B:$B,KPI!$E:$E,$E318)))</f>
        <v>тыс.руб.</v>
      </c>
      <c r="H318" s="100">
        <f>структура!$V$18</f>
        <v>7</v>
      </c>
      <c r="I318" s="31"/>
      <c r="J318" s="98" t="str">
        <f>структура!$X$18</f>
        <v>июл</v>
      </c>
      <c r="K318" s="99"/>
      <c r="L318" s="22"/>
      <c r="M318" s="58"/>
      <c r="N318" s="22"/>
      <c r="O318" s="22"/>
      <c r="P318" s="101">
        <f t="shared" ref="P318:AA318" si="70">IF(P$1="",0,(P65+P144)*$J$308)</f>
        <v>0</v>
      </c>
      <c r="Q318" s="101">
        <f t="shared" si="70"/>
        <v>0</v>
      </c>
      <c r="R318" s="101">
        <f t="shared" si="70"/>
        <v>0</v>
      </c>
      <c r="S318" s="101">
        <f t="shared" si="70"/>
        <v>0</v>
      </c>
      <c r="T318" s="101">
        <f t="shared" si="70"/>
        <v>0</v>
      </c>
      <c r="U318" s="101">
        <f t="shared" si="70"/>
        <v>0</v>
      </c>
      <c r="V318" s="101">
        <f t="shared" si="70"/>
        <v>0</v>
      </c>
      <c r="W318" s="101">
        <f t="shared" si="70"/>
        <v>0</v>
      </c>
      <c r="X318" s="101">
        <f t="shared" si="70"/>
        <v>0</v>
      </c>
      <c r="Y318" s="101">
        <f t="shared" si="70"/>
        <v>0</v>
      </c>
      <c r="Z318" s="101">
        <f t="shared" si="70"/>
        <v>0</v>
      </c>
      <c r="AA318" s="101">
        <f t="shared" si="70"/>
        <v>0</v>
      </c>
      <c r="AB318" s="22"/>
    </row>
    <row r="319" spans="1:28" s="23" customFormat="1" ht="10.199999999999999" x14ac:dyDescent="0.2">
      <c r="A319" s="22"/>
      <c r="B319" s="22"/>
      <c r="C319" s="22"/>
      <c r="D319" s="22"/>
      <c r="E319" s="22" t="str">
        <f>E311</f>
        <v>общехоз. расходы - начисление/оплата</v>
      </c>
      <c r="F319" s="22"/>
      <c r="G319" s="22" t="str">
        <f>IF($E319="","",INDEX(KPI!$G:$G,SUMIFS(KPI!$B:$B,KPI!$E:$E,$E319)))</f>
        <v>тыс.руб.</v>
      </c>
      <c r="H319" s="100">
        <f>структура!$V$19</f>
        <v>8</v>
      </c>
      <c r="I319" s="31"/>
      <c r="J319" s="98" t="str">
        <f>структура!$X$19</f>
        <v>авг</v>
      </c>
      <c r="K319" s="99"/>
      <c r="L319" s="22"/>
      <c r="M319" s="58"/>
      <c r="N319" s="22"/>
      <c r="O319" s="22"/>
      <c r="P319" s="101">
        <f t="shared" ref="P319:AA319" si="71">IF(P$1="",0,(P66+P145)*$J$308)</f>
        <v>0</v>
      </c>
      <c r="Q319" s="101">
        <f t="shared" si="71"/>
        <v>0</v>
      </c>
      <c r="R319" s="101">
        <f t="shared" si="71"/>
        <v>0</v>
      </c>
      <c r="S319" s="101">
        <f t="shared" si="71"/>
        <v>0</v>
      </c>
      <c r="T319" s="101">
        <f t="shared" si="71"/>
        <v>0</v>
      </c>
      <c r="U319" s="101">
        <f t="shared" si="71"/>
        <v>0</v>
      </c>
      <c r="V319" s="101">
        <f t="shared" si="71"/>
        <v>0</v>
      </c>
      <c r="W319" s="101">
        <f t="shared" si="71"/>
        <v>0</v>
      </c>
      <c r="X319" s="101">
        <f t="shared" si="71"/>
        <v>0</v>
      </c>
      <c r="Y319" s="101">
        <f t="shared" si="71"/>
        <v>0</v>
      </c>
      <c r="Z319" s="101">
        <f t="shared" si="71"/>
        <v>0</v>
      </c>
      <c r="AA319" s="101">
        <f t="shared" si="71"/>
        <v>0</v>
      </c>
      <c r="AB319" s="22"/>
    </row>
    <row r="320" spans="1:28" s="23" customFormat="1" ht="10.199999999999999" x14ac:dyDescent="0.2">
      <c r="A320" s="22"/>
      <c r="B320" s="22"/>
      <c r="C320" s="22"/>
      <c r="D320" s="22"/>
      <c r="E320" s="22" t="str">
        <f>E311</f>
        <v>общехоз. расходы - начисление/оплата</v>
      </c>
      <c r="F320" s="22"/>
      <c r="G320" s="22" t="str">
        <f>IF($E320="","",INDEX(KPI!$G:$G,SUMIFS(KPI!$B:$B,KPI!$E:$E,$E320)))</f>
        <v>тыс.руб.</v>
      </c>
      <c r="H320" s="100">
        <f>структура!$V$20</f>
        <v>9</v>
      </c>
      <c r="I320" s="31"/>
      <c r="J320" s="98" t="str">
        <f>структура!$X$20</f>
        <v>сен</v>
      </c>
      <c r="K320" s="99"/>
      <c r="L320" s="22"/>
      <c r="M320" s="58"/>
      <c r="N320" s="22"/>
      <c r="O320" s="22"/>
      <c r="P320" s="101">
        <f t="shared" ref="P320:AA320" si="72">IF(P$1="",0,(P67+P146)*$J$308)</f>
        <v>0</v>
      </c>
      <c r="Q320" s="101">
        <f t="shared" si="72"/>
        <v>0</v>
      </c>
      <c r="R320" s="101">
        <f t="shared" si="72"/>
        <v>0</v>
      </c>
      <c r="S320" s="101">
        <f t="shared" si="72"/>
        <v>0</v>
      </c>
      <c r="T320" s="101">
        <f t="shared" si="72"/>
        <v>0</v>
      </c>
      <c r="U320" s="101">
        <f t="shared" si="72"/>
        <v>0</v>
      </c>
      <c r="V320" s="101">
        <f t="shared" si="72"/>
        <v>0</v>
      </c>
      <c r="W320" s="101">
        <f t="shared" si="72"/>
        <v>0</v>
      </c>
      <c r="X320" s="101">
        <f t="shared" si="72"/>
        <v>0</v>
      </c>
      <c r="Y320" s="101">
        <f t="shared" si="72"/>
        <v>0</v>
      </c>
      <c r="Z320" s="101">
        <f t="shared" si="72"/>
        <v>0</v>
      </c>
      <c r="AA320" s="101">
        <f t="shared" si="72"/>
        <v>0</v>
      </c>
      <c r="AB320" s="22"/>
    </row>
    <row r="321" spans="1:28" s="23" customFormat="1" ht="10.199999999999999" x14ac:dyDescent="0.2">
      <c r="A321" s="22"/>
      <c r="B321" s="22"/>
      <c r="C321" s="22"/>
      <c r="D321" s="22"/>
      <c r="E321" s="22" t="str">
        <f>E311</f>
        <v>общехоз. расходы - начисление/оплата</v>
      </c>
      <c r="F321" s="22"/>
      <c r="G321" s="22" t="str">
        <f>IF($E321="","",INDEX(KPI!$G:$G,SUMIFS(KPI!$B:$B,KPI!$E:$E,$E321)))</f>
        <v>тыс.руб.</v>
      </c>
      <c r="H321" s="100">
        <f>структура!$V$21</f>
        <v>10</v>
      </c>
      <c r="I321" s="31"/>
      <c r="J321" s="98" t="str">
        <f>структура!$X$21</f>
        <v>окт</v>
      </c>
      <c r="K321" s="99"/>
      <c r="L321" s="22"/>
      <c r="M321" s="58"/>
      <c r="N321" s="22"/>
      <c r="O321" s="22"/>
      <c r="P321" s="101">
        <f t="shared" ref="P321:AA321" si="73">IF(P$1="",0,(P68+P147)*$J$308)</f>
        <v>0</v>
      </c>
      <c r="Q321" s="101">
        <f t="shared" si="73"/>
        <v>0</v>
      </c>
      <c r="R321" s="101">
        <f t="shared" si="73"/>
        <v>0</v>
      </c>
      <c r="S321" s="101">
        <f t="shared" si="73"/>
        <v>0</v>
      </c>
      <c r="T321" s="101">
        <f t="shared" si="73"/>
        <v>0</v>
      </c>
      <c r="U321" s="101">
        <f t="shared" si="73"/>
        <v>0</v>
      </c>
      <c r="V321" s="101">
        <f t="shared" si="73"/>
        <v>0</v>
      </c>
      <c r="W321" s="101">
        <f t="shared" si="73"/>
        <v>0</v>
      </c>
      <c r="X321" s="101">
        <f t="shared" si="73"/>
        <v>0</v>
      </c>
      <c r="Y321" s="101">
        <f t="shared" si="73"/>
        <v>0</v>
      </c>
      <c r="Z321" s="101">
        <f t="shared" si="73"/>
        <v>0</v>
      </c>
      <c r="AA321" s="101">
        <f t="shared" si="73"/>
        <v>0</v>
      </c>
      <c r="AB321" s="22"/>
    </row>
    <row r="322" spans="1:28" s="23" customFormat="1" ht="10.199999999999999" x14ac:dyDescent="0.2">
      <c r="A322" s="22"/>
      <c r="B322" s="22"/>
      <c r="C322" s="22"/>
      <c r="D322" s="22"/>
      <c r="E322" s="22" t="str">
        <f>E311</f>
        <v>общехоз. расходы - начисление/оплата</v>
      </c>
      <c r="F322" s="22"/>
      <c r="G322" s="22" t="str">
        <f>IF($E322="","",INDEX(KPI!$G:$G,SUMIFS(KPI!$B:$B,KPI!$E:$E,$E322)))</f>
        <v>тыс.руб.</v>
      </c>
      <c r="H322" s="100">
        <f>структура!$V$22</f>
        <v>11</v>
      </c>
      <c r="I322" s="31"/>
      <c r="J322" s="98" t="str">
        <f>структура!$X$22</f>
        <v>ноя</v>
      </c>
      <c r="K322" s="99"/>
      <c r="L322" s="22"/>
      <c r="M322" s="58"/>
      <c r="N322" s="22"/>
      <c r="O322" s="22"/>
      <c r="P322" s="101">
        <f t="shared" ref="P322:AA322" si="74">IF(P$1="",0,(P69+P148)*$J$308)</f>
        <v>0</v>
      </c>
      <c r="Q322" s="101">
        <f t="shared" si="74"/>
        <v>0</v>
      </c>
      <c r="R322" s="101">
        <f t="shared" si="74"/>
        <v>0</v>
      </c>
      <c r="S322" s="101">
        <f t="shared" si="74"/>
        <v>0</v>
      </c>
      <c r="T322" s="101">
        <f t="shared" si="74"/>
        <v>0</v>
      </c>
      <c r="U322" s="101">
        <f t="shared" si="74"/>
        <v>0</v>
      </c>
      <c r="V322" s="101">
        <f t="shared" si="74"/>
        <v>0</v>
      </c>
      <c r="W322" s="101">
        <f t="shared" si="74"/>
        <v>0</v>
      </c>
      <c r="X322" s="101">
        <f t="shared" si="74"/>
        <v>0</v>
      </c>
      <c r="Y322" s="101">
        <f t="shared" si="74"/>
        <v>0</v>
      </c>
      <c r="Z322" s="101">
        <f t="shared" si="74"/>
        <v>0</v>
      </c>
      <c r="AA322" s="101">
        <f t="shared" si="74"/>
        <v>0</v>
      </c>
      <c r="AB322" s="22"/>
    </row>
    <row r="323" spans="1:28" s="23" customFormat="1" ht="10.199999999999999" x14ac:dyDescent="0.2">
      <c r="A323" s="22"/>
      <c r="B323" s="22"/>
      <c r="C323" s="22"/>
      <c r="D323" s="22"/>
      <c r="E323" s="22" t="str">
        <f>E311</f>
        <v>общехоз. расходы - начисление/оплата</v>
      </c>
      <c r="F323" s="22"/>
      <c r="G323" s="22" t="str">
        <f>IF($E323="","",INDEX(KPI!$G:$G,SUMIFS(KPI!$B:$B,KPI!$E:$E,$E323)))</f>
        <v>тыс.руб.</v>
      </c>
      <c r="H323" s="100">
        <f>структура!$V$23</f>
        <v>12</v>
      </c>
      <c r="I323" s="31"/>
      <c r="J323" s="98" t="str">
        <f>структура!$X$23</f>
        <v>дек</v>
      </c>
      <c r="K323" s="99"/>
      <c r="L323" s="22"/>
      <c r="M323" s="58"/>
      <c r="N323" s="22"/>
      <c r="O323" s="22"/>
      <c r="P323" s="101">
        <f t="shared" ref="P323:AA323" si="75">IF(P$1="",0,(P70+P149)*$J$308)</f>
        <v>0</v>
      </c>
      <c r="Q323" s="101">
        <f t="shared" si="75"/>
        <v>0</v>
      </c>
      <c r="R323" s="101">
        <f t="shared" si="75"/>
        <v>0</v>
      </c>
      <c r="S323" s="101">
        <f t="shared" si="75"/>
        <v>0</v>
      </c>
      <c r="T323" s="101">
        <f t="shared" si="75"/>
        <v>0</v>
      </c>
      <c r="U323" s="101">
        <f t="shared" si="75"/>
        <v>0</v>
      </c>
      <c r="V323" s="101">
        <f t="shared" si="75"/>
        <v>0</v>
      </c>
      <c r="W323" s="101">
        <f t="shared" si="75"/>
        <v>0</v>
      </c>
      <c r="X323" s="101">
        <f t="shared" si="75"/>
        <v>0</v>
      </c>
      <c r="Y323" s="101">
        <f t="shared" si="75"/>
        <v>0</v>
      </c>
      <c r="Z323" s="101">
        <f t="shared" si="75"/>
        <v>0</v>
      </c>
      <c r="AA323" s="101">
        <f t="shared" si="75"/>
        <v>0</v>
      </c>
      <c r="AB323" s="22"/>
    </row>
    <row r="324" spans="1:28" ht="3.9" customHeight="1" x14ac:dyDescent="0.25">
      <c r="A324" s="2"/>
      <c r="B324" s="2"/>
      <c r="C324" s="2"/>
      <c r="D324" s="2"/>
      <c r="E324" s="21"/>
      <c r="F324" s="2"/>
      <c r="G324" s="21"/>
      <c r="H324" s="2"/>
      <c r="I324" s="28"/>
      <c r="J324" s="21"/>
      <c r="K324" s="28"/>
      <c r="L324" s="2"/>
      <c r="M324" s="52"/>
      <c r="N324" s="2"/>
      <c r="O324" s="2"/>
      <c r="P324" s="36"/>
      <c r="Q324" s="36"/>
      <c r="R324" s="36"/>
      <c r="S324" s="36"/>
      <c r="T324" s="36"/>
      <c r="U324" s="36"/>
      <c r="V324" s="36"/>
      <c r="W324" s="36"/>
      <c r="X324" s="36"/>
      <c r="Y324" s="36"/>
      <c r="Z324" s="36"/>
      <c r="AA324" s="36"/>
      <c r="AB324" s="2"/>
    </row>
    <row r="325" spans="1:28" ht="8.1" customHeight="1" x14ac:dyDescent="0.25">
      <c r="A325" s="2"/>
      <c r="B325" s="2"/>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s="5" customFormat="1" x14ac:dyDescent="0.25">
      <c r="A326" s="3"/>
      <c r="B326" s="3"/>
      <c r="C326" s="3"/>
      <c r="D326" s="3"/>
      <c r="E326" s="3" t="str">
        <f>KPI!$E$63</f>
        <v>доля непредв. расходов в доходах</v>
      </c>
      <c r="F326" s="3"/>
      <c r="G326" s="3" t="str">
        <f>IF($E326="","",INDEX(KPI!$G:$G,SUMIFS(KPI!$B:$B,KPI!$E:$E,$E326)))</f>
        <v>%</v>
      </c>
      <c r="H326" s="3"/>
      <c r="I326" s="6"/>
      <c r="J326" s="229">
        <f>операции!J401</f>
        <v>0</v>
      </c>
      <c r="K326" s="28"/>
      <c r="L326" s="2"/>
      <c r="M326" s="52"/>
      <c r="N326" s="3"/>
      <c r="O326" s="2"/>
      <c r="P326" s="36"/>
      <c r="Q326" s="36"/>
      <c r="R326" s="36"/>
      <c r="S326" s="36"/>
      <c r="T326" s="36"/>
      <c r="U326" s="36"/>
      <c r="V326" s="36"/>
      <c r="W326" s="36"/>
      <c r="X326" s="36"/>
      <c r="Y326" s="36"/>
      <c r="Z326" s="36"/>
      <c r="AA326" s="36"/>
      <c r="AB326" s="2"/>
    </row>
    <row r="327" spans="1:28" ht="3.9" customHeight="1" x14ac:dyDescent="0.25">
      <c r="A327" s="2"/>
      <c r="B327" s="2"/>
      <c r="C327" s="2"/>
      <c r="D327" s="2"/>
      <c r="E327" s="110"/>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ht="8.1" customHeight="1" x14ac:dyDescent="0.25">
      <c r="A328" s="2"/>
      <c r="B328" s="2"/>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s="5" customFormat="1" x14ac:dyDescent="0.25">
      <c r="A329" s="3"/>
      <c r="B329" s="3"/>
      <c r="C329" s="3"/>
      <c r="D329" s="111"/>
      <c r="E329" s="3" t="str">
        <f>KPI!$E$64</f>
        <v>непредв. расходы - начисление/оплата</v>
      </c>
      <c r="F329" s="3"/>
      <c r="G329" s="3" t="str">
        <f>IF($E329="","",INDEX(KPI!$G:$G,SUMIFS(KPI!$B:$B,KPI!$E:$E,$E329)))</f>
        <v>тыс.руб.</v>
      </c>
      <c r="H329" s="103"/>
      <c r="I329" s="28"/>
      <c r="J329" s="44"/>
      <c r="K329" s="28"/>
      <c r="L329" s="3"/>
      <c r="M329" s="55">
        <f>SUM($O329:$AB329)</f>
        <v>0</v>
      </c>
      <c r="N329" s="3"/>
      <c r="O329" s="3"/>
      <c r="P329" s="46">
        <f>IF(P$1="",0,IF(P$1=0,SUMIFS(P330:P341,H330:H341,"&gt;="&amp;MONTH($J$13)),SUM(P330:P341)))</f>
        <v>0</v>
      </c>
      <c r="Q329" s="46">
        <f t="shared" ref="Q329" si="76">IF(Q$1="",0,SUM(Q330:Q341))</f>
        <v>0</v>
      </c>
      <c r="R329" s="46">
        <f t="shared" ref="R329:AA329" si="77">IF(R$1="",0,SUM(R330:R341))</f>
        <v>0</v>
      </c>
      <c r="S329" s="46">
        <f t="shared" si="77"/>
        <v>0</v>
      </c>
      <c r="T329" s="46">
        <f t="shared" si="77"/>
        <v>0</v>
      </c>
      <c r="U329" s="46">
        <f t="shared" si="77"/>
        <v>0</v>
      </c>
      <c r="V329" s="46">
        <f t="shared" si="77"/>
        <v>0</v>
      </c>
      <c r="W329" s="46">
        <f t="shared" si="77"/>
        <v>0</v>
      </c>
      <c r="X329" s="46">
        <f t="shared" si="77"/>
        <v>0</v>
      </c>
      <c r="Y329" s="46">
        <f t="shared" si="77"/>
        <v>0</v>
      </c>
      <c r="Z329" s="46">
        <f t="shared" si="77"/>
        <v>0</v>
      </c>
      <c r="AA329" s="46">
        <f t="shared" si="77"/>
        <v>0</v>
      </c>
      <c r="AB329" s="3"/>
    </row>
    <row r="330" spans="1:28" s="23" customFormat="1" ht="10.199999999999999" x14ac:dyDescent="0.2">
      <c r="A330" s="22"/>
      <c r="B330" s="22"/>
      <c r="C330" s="22"/>
      <c r="D330" s="22"/>
      <c r="E330" s="22" t="str">
        <f>E329</f>
        <v>непредв. расходы - начисление/оплата</v>
      </c>
      <c r="F330" s="22"/>
      <c r="G330" s="22" t="str">
        <f>IF($E330="","",INDEX(KPI!$G:$G,SUMIFS(KPI!$B:$B,KPI!$E:$E,$E330)))</f>
        <v>тыс.руб.</v>
      </c>
      <c r="H330" s="100">
        <f>структура!$V$12</f>
        <v>1</v>
      </c>
      <c r="I330" s="31"/>
      <c r="J330" s="98" t="str">
        <f>структура!$X$12</f>
        <v>янв</v>
      </c>
      <c r="K330" s="99"/>
      <c r="L330" s="22"/>
      <c r="M330" s="58"/>
      <c r="N330" s="22"/>
      <c r="O330" s="22"/>
      <c r="P330" s="101">
        <f t="shared" ref="P330:AA330" si="78">IF(P$1="",0,(P59+P138)*$J$326)</f>
        <v>0</v>
      </c>
      <c r="Q330" s="101">
        <f t="shared" si="78"/>
        <v>0</v>
      </c>
      <c r="R330" s="101">
        <f t="shared" si="78"/>
        <v>0</v>
      </c>
      <c r="S330" s="101">
        <f t="shared" si="78"/>
        <v>0</v>
      </c>
      <c r="T330" s="101">
        <f t="shared" si="78"/>
        <v>0</v>
      </c>
      <c r="U330" s="101">
        <f t="shared" si="78"/>
        <v>0</v>
      </c>
      <c r="V330" s="101">
        <f t="shared" si="78"/>
        <v>0</v>
      </c>
      <c r="W330" s="101">
        <f t="shared" si="78"/>
        <v>0</v>
      </c>
      <c r="X330" s="101">
        <f t="shared" si="78"/>
        <v>0</v>
      </c>
      <c r="Y330" s="101">
        <f t="shared" si="78"/>
        <v>0</v>
      </c>
      <c r="Z330" s="101">
        <f t="shared" si="78"/>
        <v>0</v>
      </c>
      <c r="AA330" s="101">
        <f t="shared" si="78"/>
        <v>0</v>
      </c>
      <c r="AB330" s="22"/>
    </row>
    <row r="331" spans="1:28" s="23" customFormat="1" ht="10.199999999999999" x14ac:dyDescent="0.2">
      <c r="A331" s="22"/>
      <c r="B331" s="22"/>
      <c r="C331" s="22"/>
      <c r="D331" s="22"/>
      <c r="E331" s="22" t="str">
        <f>E329</f>
        <v>непредв. расходы - начисление/оплата</v>
      </c>
      <c r="F331" s="22"/>
      <c r="G331" s="22" t="str">
        <f>IF($E331="","",INDEX(KPI!$G:$G,SUMIFS(KPI!$B:$B,KPI!$E:$E,$E331)))</f>
        <v>тыс.руб.</v>
      </c>
      <c r="H331" s="100">
        <f>структура!$V$13</f>
        <v>2</v>
      </c>
      <c r="I331" s="31"/>
      <c r="J331" s="98" t="str">
        <f>структура!$X$13</f>
        <v>фев</v>
      </c>
      <c r="K331" s="99"/>
      <c r="L331" s="22"/>
      <c r="M331" s="58"/>
      <c r="N331" s="22"/>
      <c r="O331" s="22"/>
      <c r="P331" s="101">
        <f t="shared" ref="P331:AA331" si="79">IF(P$1="",0,(P60+P139)*$J$326)</f>
        <v>0</v>
      </c>
      <c r="Q331" s="101">
        <f t="shared" si="79"/>
        <v>0</v>
      </c>
      <c r="R331" s="101">
        <f t="shared" si="79"/>
        <v>0</v>
      </c>
      <c r="S331" s="101">
        <f t="shared" si="79"/>
        <v>0</v>
      </c>
      <c r="T331" s="101">
        <f t="shared" si="79"/>
        <v>0</v>
      </c>
      <c r="U331" s="101">
        <f t="shared" si="79"/>
        <v>0</v>
      </c>
      <c r="V331" s="101">
        <f t="shared" si="79"/>
        <v>0</v>
      </c>
      <c r="W331" s="101">
        <f t="shared" si="79"/>
        <v>0</v>
      </c>
      <c r="X331" s="101">
        <f t="shared" si="79"/>
        <v>0</v>
      </c>
      <c r="Y331" s="101">
        <f t="shared" si="79"/>
        <v>0</v>
      </c>
      <c r="Z331" s="101">
        <f t="shared" si="79"/>
        <v>0</v>
      </c>
      <c r="AA331" s="101">
        <f t="shared" si="79"/>
        <v>0</v>
      </c>
      <c r="AB331" s="22"/>
    </row>
    <row r="332" spans="1:28" s="23" customFormat="1" ht="10.199999999999999" x14ac:dyDescent="0.2">
      <c r="A332" s="22"/>
      <c r="B332" s="22"/>
      <c r="C332" s="22"/>
      <c r="D332" s="22"/>
      <c r="E332" s="22" t="str">
        <f>E329</f>
        <v>непредв. расходы - начисление/оплата</v>
      </c>
      <c r="F332" s="22"/>
      <c r="G332" s="22" t="str">
        <f>IF($E332="","",INDEX(KPI!$G:$G,SUMIFS(KPI!$B:$B,KPI!$E:$E,$E332)))</f>
        <v>тыс.руб.</v>
      </c>
      <c r="H332" s="100">
        <f>структура!$V$14</f>
        <v>3</v>
      </c>
      <c r="I332" s="31"/>
      <c r="J332" s="98" t="str">
        <f>структура!$X$14</f>
        <v>мар</v>
      </c>
      <c r="K332" s="99"/>
      <c r="L332" s="22"/>
      <c r="M332" s="58"/>
      <c r="N332" s="22"/>
      <c r="O332" s="22"/>
      <c r="P332" s="101">
        <f t="shared" ref="P332:AA332" si="80">IF(P$1="",0,(P61+P140)*$J$326)</f>
        <v>0</v>
      </c>
      <c r="Q332" s="101">
        <f t="shared" si="80"/>
        <v>0</v>
      </c>
      <c r="R332" s="101">
        <f t="shared" si="80"/>
        <v>0</v>
      </c>
      <c r="S332" s="101">
        <f t="shared" si="80"/>
        <v>0</v>
      </c>
      <c r="T332" s="101">
        <f t="shared" si="80"/>
        <v>0</v>
      </c>
      <c r="U332" s="101">
        <f t="shared" si="80"/>
        <v>0</v>
      </c>
      <c r="V332" s="101">
        <f t="shared" si="80"/>
        <v>0</v>
      </c>
      <c r="W332" s="101">
        <f t="shared" si="80"/>
        <v>0</v>
      </c>
      <c r="X332" s="101">
        <f t="shared" si="80"/>
        <v>0</v>
      </c>
      <c r="Y332" s="101">
        <f t="shared" si="80"/>
        <v>0</v>
      </c>
      <c r="Z332" s="101">
        <f t="shared" si="80"/>
        <v>0</v>
      </c>
      <c r="AA332" s="101">
        <f t="shared" si="80"/>
        <v>0</v>
      </c>
      <c r="AB332" s="22"/>
    </row>
    <row r="333" spans="1:28" s="23" customFormat="1" ht="10.199999999999999" x14ac:dyDescent="0.2">
      <c r="A333" s="22"/>
      <c r="B333" s="22"/>
      <c r="C333" s="22"/>
      <c r="D333" s="22"/>
      <c r="E333" s="22" t="str">
        <f>E329</f>
        <v>непредв. расходы - начисление/оплата</v>
      </c>
      <c r="F333" s="22"/>
      <c r="G333" s="22" t="str">
        <f>IF($E333="","",INDEX(KPI!$G:$G,SUMIFS(KPI!$B:$B,KPI!$E:$E,$E333)))</f>
        <v>тыс.руб.</v>
      </c>
      <c r="H333" s="100">
        <f>структура!$V$15</f>
        <v>4</v>
      </c>
      <c r="I333" s="31"/>
      <c r="J333" s="98" t="str">
        <f>структура!$X$15</f>
        <v>апр</v>
      </c>
      <c r="K333" s="99"/>
      <c r="L333" s="22"/>
      <c r="M333" s="58"/>
      <c r="N333" s="22"/>
      <c r="O333" s="22"/>
      <c r="P333" s="101">
        <f t="shared" ref="P333:AA333" si="81">IF(P$1="",0,(P62+P141)*$J$326)</f>
        <v>0</v>
      </c>
      <c r="Q333" s="101">
        <f t="shared" si="81"/>
        <v>0</v>
      </c>
      <c r="R333" s="101">
        <f t="shared" si="81"/>
        <v>0</v>
      </c>
      <c r="S333" s="101">
        <f t="shared" si="81"/>
        <v>0</v>
      </c>
      <c r="T333" s="101">
        <f t="shared" si="81"/>
        <v>0</v>
      </c>
      <c r="U333" s="101">
        <f t="shared" si="81"/>
        <v>0</v>
      </c>
      <c r="V333" s="101">
        <f t="shared" si="81"/>
        <v>0</v>
      </c>
      <c r="W333" s="101">
        <f t="shared" si="81"/>
        <v>0</v>
      </c>
      <c r="X333" s="101">
        <f t="shared" si="81"/>
        <v>0</v>
      </c>
      <c r="Y333" s="101">
        <f t="shared" si="81"/>
        <v>0</v>
      </c>
      <c r="Z333" s="101">
        <f t="shared" si="81"/>
        <v>0</v>
      </c>
      <c r="AA333" s="101">
        <f t="shared" si="81"/>
        <v>0</v>
      </c>
      <c r="AB333" s="22"/>
    </row>
    <row r="334" spans="1:28" s="23" customFormat="1" ht="10.199999999999999" x14ac:dyDescent="0.2">
      <c r="A334" s="22"/>
      <c r="B334" s="22"/>
      <c r="C334" s="22"/>
      <c r="D334" s="22"/>
      <c r="E334" s="22" t="str">
        <f>E329</f>
        <v>непредв. расходы - начисление/оплата</v>
      </c>
      <c r="F334" s="22"/>
      <c r="G334" s="22" t="str">
        <f>IF($E334="","",INDEX(KPI!$G:$G,SUMIFS(KPI!$B:$B,KPI!$E:$E,$E334)))</f>
        <v>тыс.руб.</v>
      </c>
      <c r="H334" s="100">
        <f>структура!$V$16</f>
        <v>5</v>
      </c>
      <c r="I334" s="31"/>
      <c r="J334" s="98" t="str">
        <f>структура!$X$16</f>
        <v>май</v>
      </c>
      <c r="K334" s="99"/>
      <c r="L334" s="22"/>
      <c r="M334" s="58"/>
      <c r="N334" s="22"/>
      <c r="O334" s="22"/>
      <c r="P334" s="101">
        <f t="shared" ref="P334:AA334" si="82">IF(P$1="",0,(P63+P142)*$J$326)</f>
        <v>0</v>
      </c>
      <c r="Q334" s="101">
        <f t="shared" si="82"/>
        <v>0</v>
      </c>
      <c r="R334" s="101">
        <f t="shared" si="82"/>
        <v>0</v>
      </c>
      <c r="S334" s="101">
        <f t="shared" si="82"/>
        <v>0</v>
      </c>
      <c r="T334" s="101">
        <f t="shared" si="82"/>
        <v>0</v>
      </c>
      <c r="U334" s="101">
        <f t="shared" si="82"/>
        <v>0</v>
      </c>
      <c r="V334" s="101">
        <f t="shared" si="82"/>
        <v>0</v>
      </c>
      <c r="W334" s="101">
        <f t="shared" si="82"/>
        <v>0</v>
      </c>
      <c r="X334" s="101">
        <f t="shared" si="82"/>
        <v>0</v>
      </c>
      <c r="Y334" s="101">
        <f t="shared" si="82"/>
        <v>0</v>
      </c>
      <c r="Z334" s="101">
        <f t="shared" si="82"/>
        <v>0</v>
      </c>
      <c r="AA334" s="101">
        <f t="shared" si="82"/>
        <v>0</v>
      </c>
      <c r="AB334" s="22"/>
    </row>
    <row r="335" spans="1:28" s="23" customFormat="1" ht="10.199999999999999" x14ac:dyDescent="0.2">
      <c r="A335" s="22"/>
      <c r="B335" s="22"/>
      <c r="C335" s="22"/>
      <c r="D335" s="22"/>
      <c r="E335" s="22" t="str">
        <f>E329</f>
        <v>непредв. расходы - начисление/оплата</v>
      </c>
      <c r="F335" s="22"/>
      <c r="G335" s="22" t="str">
        <f>IF($E335="","",INDEX(KPI!$G:$G,SUMIFS(KPI!$B:$B,KPI!$E:$E,$E335)))</f>
        <v>тыс.руб.</v>
      </c>
      <c r="H335" s="100">
        <f>структура!$V$17</f>
        <v>6</v>
      </c>
      <c r="I335" s="31"/>
      <c r="J335" s="98" t="str">
        <f>структура!$X$17</f>
        <v>июн</v>
      </c>
      <c r="K335" s="99"/>
      <c r="L335" s="22"/>
      <c r="M335" s="58"/>
      <c r="N335" s="22"/>
      <c r="O335" s="22"/>
      <c r="P335" s="101">
        <f t="shared" ref="P335:AA335" si="83">IF(P$1="",0,(P64+P143)*$J$326)</f>
        <v>0</v>
      </c>
      <c r="Q335" s="101">
        <f t="shared" si="83"/>
        <v>0</v>
      </c>
      <c r="R335" s="101">
        <f t="shared" si="83"/>
        <v>0</v>
      </c>
      <c r="S335" s="101">
        <f t="shared" si="83"/>
        <v>0</v>
      </c>
      <c r="T335" s="101">
        <f t="shared" si="83"/>
        <v>0</v>
      </c>
      <c r="U335" s="101">
        <f t="shared" si="83"/>
        <v>0</v>
      </c>
      <c r="V335" s="101">
        <f t="shared" si="83"/>
        <v>0</v>
      </c>
      <c r="W335" s="101">
        <f t="shared" si="83"/>
        <v>0</v>
      </c>
      <c r="X335" s="101">
        <f t="shared" si="83"/>
        <v>0</v>
      </c>
      <c r="Y335" s="101">
        <f t="shared" si="83"/>
        <v>0</v>
      </c>
      <c r="Z335" s="101">
        <f t="shared" si="83"/>
        <v>0</v>
      </c>
      <c r="AA335" s="101">
        <f t="shared" si="83"/>
        <v>0</v>
      </c>
      <c r="AB335" s="22"/>
    </row>
    <row r="336" spans="1:28" s="23" customFormat="1" ht="10.199999999999999" x14ac:dyDescent="0.2">
      <c r="A336" s="22"/>
      <c r="B336" s="22"/>
      <c r="C336" s="22"/>
      <c r="D336" s="22"/>
      <c r="E336" s="22" t="str">
        <f>E329</f>
        <v>непредв. расходы - начисление/оплата</v>
      </c>
      <c r="F336" s="22"/>
      <c r="G336" s="22" t="str">
        <f>IF($E336="","",INDEX(KPI!$G:$G,SUMIFS(KPI!$B:$B,KPI!$E:$E,$E336)))</f>
        <v>тыс.руб.</v>
      </c>
      <c r="H336" s="100">
        <f>структура!$V$18</f>
        <v>7</v>
      </c>
      <c r="I336" s="31"/>
      <c r="J336" s="98" t="str">
        <f>структура!$X$18</f>
        <v>июл</v>
      </c>
      <c r="K336" s="99"/>
      <c r="L336" s="22"/>
      <c r="M336" s="58"/>
      <c r="N336" s="22"/>
      <c r="O336" s="22"/>
      <c r="P336" s="101">
        <f t="shared" ref="P336:AA336" si="84">IF(P$1="",0,(P65+P144)*$J$326)</f>
        <v>0</v>
      </c>
      <c r="Q336" s="101">
        <f t="shared" si="84"/>
        <v>0</v>
      </c>
      <c r="R336" s="101">
        <f t="shared" si="84"/>
        <v>0</v>
      </c>
      <c r="S336" s="101">
        <f t="shared" si="84"/>
        <v>0</v>
      </c>
      <c r="T336" s="101">
        <f t="shared" si="84"/>
        <v>0</v>
      </c>
      <c r="U336" s="101">
        <f t="shared" si="84"/>
        <v>0</v>
      </c>
      <c r="V336" s="101">
        <f t="shared" si="84"/>
        <v>0</v>
      </c>
      <c r="W336" s="101">
        <f t="shared" si="84"/>
        <v>0</v>
      </c>
      <c r="X336" s="101">
        <f t="shared" si="84"/>
        <v>0</v>
      </c>
      <c r="Y336" s="101">
        <f t="shared" si="84"/>
        <v>0</v>
      </c>
      <c r="Z336" s="101">
        <f t="shared" si="84"/>
        <v>0</v>
      </c>
      <c r="AA336" s="101">
        <f t="shared" si="84"/>
        <v>0</v>
      </c>
      <c r="AB336" s="22"/>
    </row>
    <row r="337" spans="1:28" s="23" customFormat="1" ht="10.199999999999999" x14ac:dyDescent="0.2">
      <c r="A337" s="22"/>
      <c r="B337" s="22"/>
      <c r="C337" s="22"/>
      <c r="D337" s="22"/>
      <c r="E337" s="22" t="str">
        <f>E329</f>
        <v>непредв. расходы - начисление/оплата</v>
      </c>
      <c r="F337" s="22"/>
      <c r="G337" s="22" t="str">
        <f>IF($E337="","",INDEX(KPI!$G:$G,SUMIFS(KPI!$B:$B,KPI!$E:$E,$E337)))</f>
        <v>тыс.руб.</v>
      </c>
      <c r="H337" s="100">
        <f>структура!$V$19</f>
        <v>8</v>
      </c>
      <c r="I337" s="31"/>
      <c r="J337" s="98" t="str">
        <f>структура!$X$19</f>
        <v>авг</v>
      </c>
      <c r="K337" s="99"/>
      <c r="L337" s="22"/>
      <c r="M337" s="58"/>
      <c r="N337" s="22"/>
      <c r="O337" s="22"/>
      <c r="P337" s="101">
        <f t="shared" ref="P337:AA337" si="85">IF(P$1="",0,(P66+P145)*$J$326)</f>
        <v>0</v>
      </c>
      <c r="Q337" s="101">
        <f t="shared" si="85"/>
        <v>0</v>
      </c>
      <c r="R337" s="101">
        <f t="shared" si="85"/>
        <v>0</v>
      </c>
      <c r="S337" s="101">
        <f t="shared" si="85"/>
        <v>0</v>
      </c>
      <c r="T337" s="101">
        <f t="shared" si="85"/>
        <v>0</v>
      </c>
      <c r="U337" s="101">
        <f t="shared" si="85"/>
        <v>0</v>
      </c>
      <c r="V337" s="101">
        <f t="shared" si="85"/>
        <v>0</v>
      </c>
      <c r="W337" s="101">
        <f t="shared" si="85"/>
        <v>0</v>
      </c>
      <c r="X337" s="101">
        <f t="shared" si="85"/>
        <v>0</v>
      </c>
      <c r="Y337" s="101">
        <f t="shared" si="85"/>
        <v>0</v>
      </c>
      <c r="Z337" s="101">
        <f t="shared" si="85"/>
        <v>0</v>
      </c>
      <c r="AA337" s="101">
        <f t="shared" si="85"/>
        <v>0</v>
      </c>
      <c r="AB337" s="22"/>
    </row>
    <row r="338" spans="1:28" s="23" customFormat="1" ht="10.199999999999999" x14ac:dyDescent="0.2">
      <c r="A338" s="22"/>
      <c r="B338" s="22"/>
      <c r="C338" s="22"/>
      <c r="D338" s="22"/>
      <c r="E338" s="22" t="str">
        <f>E329</f>
        <v>непредв. расходы - начисление/оплата</v>
      </c>
      <c r="F338" s="22"/>
      <c r="G338" s="22" t="str">
        <f>IF($E338="","",INDEX(KPI!$G:$G,SUMIFS(KPI!$B:$B,KPI!$E:$E,$E338)))</f>
        <v>тыс.руб.</v>
      </c>
      <c r="H338" s="100">
        <f>структура!$V$20</f>
        <v>9</v>
      </c>
      <c r="I338" s="31"/>
      <c r="J338" s="98" t="str">
        <f>структура!$X$20</f>
        <v>сен</v>
      </c>
      <c r="K338" s="99"/>
      <c r="L338" s="22"/>
      <c r="M338" s="58"/>
      <c r="N338" s="22"/>
      <c r="O338" s="22"/>
      <c r="P338" s="101">
        <f t="shared" ref="P338:AA338" si="86">IF(P$1="",0,(P67+P146)*$J$326)</f>
        <v>0</v>
      </c>
      <c r="Q338" s="101">
        <f t="shared" si="86"/>
        <v>0</v>
      </c>
      <c r="R338" s="101">
        <f t="shared" si="86"/>
        <v>0</v>
      </c>
      <c r="S338" s="101">
        <f t="shared" si="86"/>
        <v>0</v>
      </c>
      <c r="T338" s="101">
        <f t="shared" si="86"/>
        <v>0</v>
      </c>
      <c r="U338" s="101">
        <f t="shared" si="86"/>
        <v>0</v>
      </c>
      <c r="V338" s="101">
        <f t="shared" si="86"/>
        <v>0</v>
      </c>
      <c r="W338" s="101">
        <f t="shared" si="86"/>
        <v>0</v>
      </c>
      <c r="X338" s="101">
        <f t="shared" si="86"/>
        <v>0</v>
      </c>
      <c r="Y338" s="101">
        <f t="shared" si="86"/>
        <v>0</v>
      </c>
      <c r="Z338" s="101">
        <f t="shared" si="86"/>
        <v>0</v>
      </c>
      <c r="AA338" s="101">
        <f t="shared" si="86"/>
        <v>0</v>
      </c>
      <c r="AB338" s="22"/>
    </row>
    <row r="339" spans="1:28" s="23" customFormat="1" ht="10.199999999999999" x14ac:dyDescent="0.2">
      <c r="A339" s="22"/>
      <c r="B339" s="22"/>
      <c r="C339" s="22"/>
      <c r="D339" s="22"/>
      <c r="E339" s="22" t="str">
        <f>E329</f>
        <v>непредв. расходы - начисление/оплата</v>
      </c>
      <c r="F339" s="22"/>
      <c r="G339" s="22" t="str">
        <f>IF($E339="","",INDEX(KPI!$G:$G,SUMIFS(KPI!$B:$B,KPI!$E:$E,$E339)))</f>
        <v>тыс.руб.</v>
      </c>
      <c r="H339" s="100">
        <f>структура!$V$21</f>
        <v>10</v>
      </c>
      <c r="I339" s="31"/>
      <c r="J339" s="98" t="str">
        <f>структура!$X$21</f>
        <v>окт</v>
      </c>
      <c r="K339" s="99"/>
      <c r="L339" s="22"/>
      <c r="M339" s="58"/>
      <c r="N339" s="22"/>
      <c r="O339" s="22"/>
      <c r="P339" s="101">
        <f t="shared" ref="P339:AA339" si="87">IF(P$1="",0,(P68+P147)*$J$326)</f>
        <v>0</v>
      </c>
      <c r="Q339" s="101">
        <f t="shared" si="87"/>
        <v>0</v>
      </c>
      <c r="R339" s="101">
        <f t="shared" si="87"/>
        <v>0</v>
      </c>
      <c r="S339" s="101">
        <f t="shared" si="87"/>
        <v>0</v>
      </c>
      <c r="T339" s="101">
        <f t="shared" si="87"/>
        <v>0</v>
      </c>
      <c r="U339" s="101">
        <f t="shared" si="87"/>
        <v>0</v>
      </c>
      <c r="V339" s="101">
        <f t="shared" si="87"/>
        <v>0</v>
      </c>
      <c r="W339" s="101">
        <f t="shared" si="87"/>
        <v>0</v>
      </c>
      <c r="X339" s="101">
        <f t="shared" si="87"/>
        <v>0</v>
      </c>
      <c r="Y339" s="101">
        <f t="shared" si="87"/>
        <v>0</v>
      </c>
      <c r="Z339" s="101">
        <f t="shared" si="87"/>
        <v>0</v>
      </c>
      <c r="AA339" s="101">
        <f t="shared" si="87"/>
        <v>0</v>
      </c>
      <c r="AB339" s="22"/>
    </row>
    <row r="340" spans="1:28" s="23" customFormat="1" ht="10.199999999999999" x14ac:dyDescent="0.2">
      <c r="A340" s="22"/>
      <c r="B340" s="22"/>
      <c r="C340" s="22"/>
      <c r="D340" s="22"/>
      <c r="E340" s="22" t="str">
        <f>E329</f>
        <v>непредв. расходы - начисление/оплата</v>
      </c>
      <c r="F340" s="22"/>
      <c r="G340" s="22" t="str">
        <f>IF($E340="","",INDEX(KPI!$G:$G,SUMIFS(KPI!$B:$B,KPI!$E:$E,$E340)))</f>
        <v>тыс.руб.</v>
      </c>
      <c r="H340" s="100">
        <f>структура!$V$22</f>
        <v>11</v>
      </c>
      <c r="I340" s="31"/>
      <c r="J340" s="98" t="str">
        <f>структура!$X$22</f>
        <v>ноя</v>
      </c>
      <c r="K340" s="99"/>
      <c r="L340" s="22"/>
      <c r="M340" s="58"/>
      <c r="N340" s="22"/>
      <c r="O340" s="22"/>
      <c r="P340" s="101">
        <f t="shared" ref="P340:AA340" si="88">IF(P$1="",0,(P69+P148)*$J$326)</f>
        <v>0</v>
      </c>
      <c r="Q340" s="101">
        <f t="shared" si="88"/>
        <v>0</v>
      </c>
      <c r="R340" s="101">
        <f t="shared" si="88"/>
        <v>0</v>
      </c>
      <c r="S340" s="101">
        <f t="shared" si="88"/>
        <v>0</v>
      </c>
      <c r="T340" s="101">
        <f t="shared" si="88"/>
        <v>0</v>
      </c>
      <c r="U340" s="101">
        <f t="shared" si="88"/>
        <v>0</v>
      </c>
      <c r="V340" s="101">
        <f t="shared" si="88"/>
        <v>0</v>
      </c>
      <c r="W340" s="101">
        <f t="shared" si="88"/>
        <v>0</v>
      </c>
      <c r="X340" s="101">
        <f t="shared" si="88"/>
        <v>0</v>
      </c>
      <c r="Y340" s="101">
        <f t="shared" si="88"/>
        <v>0</v>
      </c>
      <c r="Z340" s="101">
        <f t="shared" si="88"/>
        <v>0</v>
      </c>
      <c r="AA340" s="101">
        <f t="shared" si="88"/>
        <v>0</v>
      </c>
      <c r="AB340" s="22"/>
    </row>
    <row r="341" spans="1:28" s="23" customFormat="1" ht="10.199999999999999" x14ac:dyDescent="0.2">
      <c r="A341" s="22"/>
      <c r="B341" s="22"/>
      <c r="C341" s="22"/>
      <c r="D341" s="22"/>
      <c r="E341" s="22" t="str">
        <f>E329</f>
        <v>непредв. расходы - начисление/оплата</v>
      </c>
      <c r="F341" s="22"/>
      <c r="G341" s="22" t="str">
        <f>IF($E341="","",INDEX(KPI!$G:$G,SUMIFS(KPI!$B:$B,KPI!$E:$E,$E341)))</f>
        <v>тыс.руб.</v>
      </c>
      <c r="H341" s="100">
        <f>структура!$V$23</f>
        <v>12</v>
      </c>
      <c r="I341" s="31"/>
      <c r="J341" s="98" t="str">
        <f>структура!$X$23</f>
        <v>дек</v>
      </c>
      <c r="K341" s="99"/>
      <c r="L341" s="22"/>
      <c r="M341" s="58"/>
      <c r="N341" s="22"/>
      <c r="O341" s="22"/>
      <c r="P341" s="101">
        <f t="shared" ref="P341:AA341" si="89">IF(P$1="",0,(P70+P149)*$J$326)</f>
        <v>0</v>
      </c>
      <c r="Q341" s="101">
        <f t="shared" si="89"/>
        <v>0</v>
      </c>
      <c r="R341" s="101">
        <f t="shared" si="89"/>
        <v>0</v>
      </c>
      <c r="S341" s="101">
        <f t="shared" si="89"/>
        <v>0</v>
      </c>
      <c r="T341" s="101">
        <f t="shared" si="89"/>
        <v>0</v>
      </c>
      <c r="U341" s="101">
        <f t="shared" si="89"/>
        <v>0</v>
      </c>
      <c r="V341" s="101">
        <f t="shared" si="89"/>
        <v>0</v>
      </c>
      <c r="W341" s="101">
        <f t="shared" si="89"/>
        <v>0</v>
      </c>
      <c r="X341" s="101">
        <f t="shared" si="89"/>
        <v>0</v>
      </c>
      <c r="Y341" s="101">
        <f t="shared" si="89"/>
        <v>0</v>
      </c>
      <c r="Z341" s="101">
        <f t="shared" si="89"/>
        <v>0</v>
      </c>
      <c r="AA341" s="101">
        <f t="shared" si="89"/>
        <v>0</v>
      </c>
      <c r="AB341" s="22"/>
    </row>
    <row r="342" spans="1:28" ht="3.9" customHeight="1" x14ac:dyDescent="0.25">
      <c r="A342" s="2"/>
      <c r="B342" s="2"/>
      <c r="C342" s="2"/>
      <c r="D342" s="119"/>
      <c r="E342" s="119"/>
      <c r="F342" s="2"/>
      <c r="G342" s="119"/>
      <c r="H342" s="2"/>
      <c r="I342" s="28"/>
      <c r="J342" s="119"/>
      <c r="K342" s="28"/>
      <c r="L342" s="2"/>
      <c r="M342" s="52"/>
      <c r="N342" s="2"/>
      <c r="O342" s="2"/>
      <c r="P342" s="36"/>
      <c r="Q342" s="36"/>
      <c r="R342" s="36"/>
      <c r="S342" s="36"/>
      <c r="T342" s="36"/>
      <c r="U342" s="36"/>
      <c r="V342" s="36"/>
      <c r="W342" s="36"/>
      <c r="X342" s="36"/>
      <c r="Y342" s="36"/>
      <c r="Z342" s="36"/>
      <c r="AA342" s="36"/>
      <c r="AB342" s="2"/>
    </row>
    <row r="343" spans="1:28" ht="8.1" customHeight="1" x14ac:dyDescent="0.25">
      <c r="A343" s="2"/>
      <c r="B343" s="2"/>
      <c r="C343" s="2"/>
      <c r="D343" s="2"/>
      <c r="E343" s="2"/>
      <c r="F343" s="2"/>
      <c r="G343" s="2"/>
      <c r="H343" s="2"/>
      <c r="I343" s="28"/>
      <c r="J343" s="2"/>
      <c r="K343" s="28"/>
      <c r="L343" s="2"/>
      <c r="M343" s="52"/>
      <c r="N343" s="2"/>
      <c r="O343" s="2"/>
      <c r="P343" s="36"/>
      <c r="Q343" s="36"/>
      <c r="R343" s="36"/>
      <c r="S343" s="36"/>
      <c r="T343" s="36"/>
      <c r="U343" s="36"/>
      <c r="V343" s="36"/>
      <c r="W343" s="36"/>
      <c r="X343" s="36"/>
      <c r="Y343" s="36"/>
      <c r="Z343" s="36"/>
      <c r="AA343" s="36"/>
      <c r="AB343" s="2"/>
    </row>
    <row r="344" spans="1:28" x14ac:dyDescent="0.25">
      <c r="A344" s="2"/>
      <c r="B344" s="2"/>
      <c r="C344" s="2"/>
      <c r="D344" s="2"/>
      <c r="E344" s="121" t="s">
        <v>244</v>
      </c>
      <c r="F344" s="2"/>
      <c r="G344" s="2"/>
      <c r="H344" s="2"/>
      <c r="I344" s="28"/>
      <c r="J344" s="2"/>
      <c r="K344" s="28"/>
      <c r="L344" s="2"/>
      <c r="M344" s="52"/>
      <c r="N344" s="2"/>
      <c r="O344" s="2"/>
      <c r="P344" s="36"/>
      <c r="Q344" s="36"/>
      <c r="R344" s="36"/>
      <c r="S344" s="36"/>
      <c r="T344" s="36"/>
      <c r="U344" s="36"/>
      <c r="V344" s="36"/>
      <c r="W344" s="36"/>
      <c r="X344" s="36"/>
      <c r="Y344" s="36"/>
      <c r="Z344" s="36"/>
      <c r="AA344" s="36"/>
      <c r="AB344" s="2"/>
    </row>
    <row r="345" spans="1:28" ht="8.1" customHeight="1" x14ac:dyDescent="0.25">
      <c r="A345" s="2"/>
      <c r="B345" s="2"/>
      <c r="C345" s="2"/>
      <c r="D345" s="2"/>
      <c r="E345" s="2"/>
      <c r="F345" s="2"/>
      <c r="G345" s="2"/>
      <c r="H345" s="2"/>
      <c r="I345" s="28"/>
      <c r="J345" s="2"/>
      <c r="K345" s="28"/>
      <c r="L345" s="2"/>
      <c r="M345" s="52"/>
      <c r="N345" s="2"/>
      <c r="O345" s="2"/>
      <c r="P345" s="36"/>
      <c r="Q345" s="36"/>
      <c r="R345" s="36"/>
      <c r="S345" s="36"/>
      <c r="T345" s="36"/>
      <c r="U345" s="36"/>
      <c r="V345" s="36"/>
      <c r="W345" s="36"/>
      <c r="X345" s="36"/>
      <c r="Y345" s="36"/>
      <c r="Z345" s="36"/>
      <c r="AA345" s="36"/>
      <c r="AB345" s="2"/>
    </row>
    <row r="346" spans="1:28" s="5" customFormat="1" x14ac:dyDescent="0.25">
      <c r="A346" s="3"/>
      <c r="B346" s="3"/>
      <c r="C346" s="3"/>
      <c r="D346" s="3"/>
      <c r="E346" s="3" t="str">
        <f>KPI!$E$65</f>
        <v>ставка НДС</v>
      </c>
      <c r="F346" s="3"/>
      <c r="G346" s="3" t="str">
        <f>IF($E346="","",INDEX(KPI!$G:$G,SUMIFS(KPI!$B:$B,KPI!$E:$E,$E346)))</f>
        <v>%</v>
      </c>
      <c r="H346" s="3"/>
      <c r="I346" s="28"/>
      <c r="J346" s="2"/>
      <c r="K346" s="28"/>
      <c r="L346" s="2"/>
      <c r="M346" s="52"/>
      <c r="N346" s="3"/>
      <c r="O346" s="6"/>
      <c r="P346" s="229">
        <f>операции!P421</f>
        <v>0</v>
      </c>
      <c r="Q346" s="229">
        <f>операции!Q421</f>
        <v>0</v>
      </c>
      <c r="R346" s="229">
        <f>операции!R421</f>
        <v>0</v>
      </c>
      <c r="S346" s="229">
        <f>операции!S421</f>
        <v>0</v>
      </c>
      <c r="T346" s="229">
        <f>операции!T421</f>
        <v>0</v>
      </c>
      <c r="U346" s="229">
        <f>операции!U421</f>
        <v>0</v>
      </c>
      <c r="V346" s="229">
        <f>операции!V421</f>
        <v>0</v>
      </c>
      <c r="W346" s="229">
        <f>операции!W421</f>
        <v>0</v>
      </c>
      <c r="X346" s="229">
        <f>операции!X421</f>
        <v>0</v>
      </c>
      <c r="Y346" s="229">
        <f>операции!Y421</f>
        <v>0</v>
      </c>
      <c r="Z346" s="229">
        <f>операции!Z421</f>
        <v>0</v>
      </c>
      <c r="AA346" s="229">
        <f>операции!AA421</f>
        <v>0</v>
      </c>
      <c r="AB346" s="3"/>
    </row>
    <row r="347" spans="1:28" ht="3.9" customHeight="1" x14ac:dyDescent="0.25">
      <c r="A347" s="2"/>
      <c r="B347" s="2"/>
      <c r="C347" s="2"/>
      <c r="D347" s="2"/>
      <c r="E347" s="122"/>
      <c r="F347" s="2"/>
      <c r="G347" s="2"/>
      <c r="H347" s="2"/>
      <c r="I347" s="28"/>
      <c r="J347" s="2"/>
      <c r="K347" s="28"/>
      <c r="L347" s="2"/>
      <c r="M347" s="52"/>
      <c r="N347" s="2"/>
      <c r="O347" s="2"/>
      <c r="P347" s="36"/>
      <c r="Q347" s="36"/>
      <c r="R347" s="36"/>
      <c r="S347" s="36"/>
      <c r="T347" s="36"/>
      <c r="U347" s="36"/>
      <c r="V347" s="36"/>
      <c r="W347" s="36"/>
      <c r="X347" s="36"/>
      <c r="Y347" s="36"/>
      <c r="Z347" s="36"/>
      <c r="AA347" s="36"/>
      <c r="AB347" s="2"/>
    </row>
    <row r="348" spans="1:28" ht="3.9" customHeight="1" x14ac:dyDescent="0.25">
      <c r="A348" s="2"/>
      <c r="B348" s="2"/>
      <c r="C348" s="2"/>
      <c r="D348" s="2"/>
      <c r="E348" s="2"/>
      <c r="F348" s="2"/>
      <c r="G348" s="2"/>
      <c r="H348" s="2"/>
      <c r="I348" s="28"/>
      <c r="J348" s="2"/>
      <c r="K348" s="28"/>
      <c r="L348" s="2"/>
      <c r="M348" s="52"/>
      <c r="N348" s="2"/>
      <c r="O348" s="2"/>
      <c r="P348" s="36"/>
      <c r="Q348" s="36"/>
      <c r="R348" s="36"/>
      <c r="S348" s="36"/>
      <c r="T348" s="36"/>
      <c r="U348" s="36"/>
      <c r="V348" s="36"/>
      <c r="W348" s="36"/>
      <c r="X348" s="36"/>
      <c r="Y348" s="36"/>
      <c r="Z348" s="36"/>
      <c r="AA348" s="36"/>
      <c r="AB348" s="2"/>
    </row>
    <row r="349" spans="1:28" s="5" customFormat="1" x14ac:dyDescent="0.25">
      <c r="A349" s="3"/>
      <c r="B349" s="3"/>
      <c r="C349" s="3"/>
      <c r="D349" s="3"/>
      <c r="E349" s="3" t="str">
        <f>KPI!$E$66</f>
        <v>ставка налога на прибыль (ОСНО)</v>
      </c>
      <c r="F349" s="3"/>
      <c r="G349" s="3" t="str">
        <f>IF($E349="","",INDEX(KPI!$G:$G,SUMIFS(KPI!$B:$B,KPI!$E:$E,$E349)))</f>
        <v>%</v>
      </c>
      <c r="H349" s="3"/>
      <c r="I349" s="28"/>
      <c r="J349" s="2"/>
      <c r="K349" s="28"/>
      <c r="L349" s="2"/>
      <c r="M349" s="52"/>
      <c r="N349" s="3"/>
      <c r="O349" s="6"/>
      <c r="P349" s="229">
        <f>операции!P424</f>
        <v>0</v>
      </c>
      <c r="Q349" s="229">
        <f>операции!Q424</f>
        <v>0</v>
      </c>
      <c r="R349" s="229">
        <f>операции!R424</f>
        <v>0</v>
      </c>
      <c r="S349" s="229">
        <f>операции!S424</f>
        <v>0</v>
      </c>
      <c r="T349" s="229">
        <f>операции!T424</f>
        <v>0</v>
      </c>
      <c r="U349" s="229">
        <f>операции!U424</f>
        <v>0</v>
      </c>
      <c r="V349" s="229">
        <f>операции!V424</f>
        <v>0</v>
      </c>
      <c r="W349" s="229">
        <f>операции!W424</f>
        <v>0</v>
      </c>
      <c r="X349" s="229">
        <f>операции!X424</f>
        <v>0</v>
      </c>
      <c r="Y349" s="229">
        <f>операции!Y424</f>
        <v>0</v>
      </c>
      <c r="Z349" s="229">
        <f>операции!Z424</f>
        <v>0</v>
      </c>
      <c r="AA349" s="229">
        <f>операции!AA424</f>
        <v>0</v>
      </c>
      <c r="AB349" s="3"/>
    </row>
    <row r="350" spans="1:28" ht="3.9" customHeight="1" x14ac:dyDescent="0.25">
      <c r="A350" s="2"/>
      <c r="B350" s="2"/>
      <c r="C350" s="2"/>
      <c r="D350" s="2"/>
      <c r="E350" s="12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2"/>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s="5" customFormat="1" x14ac:dyDescent="0.25">
      <c r="A352" s="3"/>
      <c r="B352" s="3"/>
      <c r="C352" s="3"/>
      <c r="D352" s="3"/>
      <c r="E352" s="3" t="str">
        <f>KPI!$E$67</f>
        <v>ставка налога УСН-доход</v>
      </c>
      <c r="F352" s="3"/>
      <c r="G352" s="3" t="str">
        <f>IF($E352="","",INDEX(KPI!$G:$G,SUMIFS(KPI!$B:$B,KPI!$E:$E,$E352)))</f>
        <v>%</v>
      </c>
      <c r="H352" s="3"/>
      <c r="I352" s="28"/>
      <c r="J352" s="2"/>
      <c r="K352" s="28"/>
      <c r="L352" s="2"/>
      <c r="M352" s="52"/>
      <c r="N352" s="3"/>
      <c r="O352" s="6"/>
      <c r="P352" s="229">
        <f>операции!P427</f>
        <v>0</v>
      </c>
      <c r="Q352" s="229">
        <f>операции!Q427</f>
        <v>0</v>
      </c>
      <c r="R352" s="229">
        <f>операции!R427</f>
        <v>0</v>
      </c>
      <c r="S352" s="229">
        <f>операции!S427</f>
        <v>0</v>
      </c>
      <c r="T352" s="229">
        <f>операции!T427</f>
        <v>0</v>
      </c>
      <c r="U352" s="229">
        <f>операции!U427</f>
        <v>0</v>
      </c>
      <c r="V352" s="229">
        <f>операции!V427</f>
        <v>0</v>
      </c>
      <c r="W352" s="229">
        <f>операции!W427</f>
        <v>0</v>
      </c>
      <c r="X352" s="229">
        <f>операции!X427</f>
        <v>0</v>
      </c>
      <c r="Y352" s="229">
        <f>операции!Y427</f>
        <v>0</v>
      </c>
      <c r="Z352" s="229">
        <f>операции!Z427</f>
        <v>0</v>
      </c>
      <c r="AA352" s="229">
        <f>операции!AA427</f>
        <v>0</v>
      </c>
      <c r="AB352" s="3"/>
    </row>
    <row r="353" spans="1:28" ht="3.9" customHeight="1" x14ac:dyDescent="0.25">
      <c r="A353" s="2"/>
      <c r="B353" s="2"/>
      <c r="C353" s="2"/>
      <c r="D353" s="2"/>
      <c r="E353" s="122"/>
      <c r="F353" s="2"/>
      <c r="G353" s="2"/>
      <c r="H353" s="2"/>
      <c r="I353" s="28"/>
      <c r="J353" s="2"/>
      <c r="K353" s="28"/>
      <c r="L353" s="2"/>
      <c r="M353" s="52"/>
      <c r="N353" s="2"/>
      <c r="O353" s="2"/>
      <c r="P353" s="36"/>
      <c r="Q353" s="36"/>
      <c r="R353" s="36"/>
      <c r="S353" s="36"/>
      <c r="T353" s="36"/>
      <c r="U353" s="36"/>
      <c r="V353" s="36"/>
      <c r="W353" s="36"/>
      <c r="X353" s="36"/>
      <c r="Y353" s="36"/>
      <c r="Z353" s="36"/>
      <c r="AA353" s="36"/>
      <c r="AB353" s="2"/>
    </row>
    <row r="354" spans="1:28" ht="3.9" customHeight="1" x14ac:dyDescent="0.25">
      <c r="A354" s="2"/>
      <c r="B354" s="2"/>
      <c r="C354" s="2"/>
      <c r="D354" s="2"/>
      <c r="E354" s="2"/>
      <c r="F354" s="2"/>
      <c r="G354" s="2"/>
      <c r="H354" s="2"/>
      <c r="I354" s="28"/>
      <c r="J354" s="2"/>
      <c r="K354" s="28"/>
      <c r="L354" s="2"/>
      <c r="M354" s="52"/>
      <c r="N354" s="2"/>
      <c r="O354" s="2"/>
      <c r="P354" s="36"/>
      <c r="Q354" s="36"/>
      <c r="R354" s="36"/>
      <c r="S354" s="36"/>
      <c r="T354" s="36"/>
      <c r="U354" s="36"/>
      <c r="V354" s="36"/>
      <c r="W354" s="36"/>
      <c r="X354" s="36"/>
      <c r="Y354" s="36"/>
      <c r="Z354" s="36"/>
      <c r="AA354" s="36"/>
      <c r="AB354" s="2"/>
    </row>
    <row r="355" spans="1:28" s="5" customFormat="1" x14ac:dyDescent="0.25">
      <c r="A355" s="3"/>
      <c r="B355" s="3"/>
      <c r="C355" s="3"/>
      <c r="D355" s="3"/>
      <c r="E355" s="3" t="str">
        <f>KPI!$E$68</f>
        <v>ставка налога УСН-доход-расход</v>
      </c>
      <c r="F355" s="3"/>
      <c r="G355" s="3" t="str">
        <f>IF($E355="","",INDEX(KPI!$G:$G,SUMIFS(KPI!$B:$B,KPI!$E:$E,$E355)))</f>
        <v>%</v>
      </c>
      <c r="H355" s="3"/>
      <c r="I355" s="28"/>
      <c r="J355" s="2"/>
      <c r="K355" s="28"/>
      <c r="L355" s="2"/>
      <c r="M355" s="52"/>
      <c r="N355" s="3"/>
      <c r="O355" s="6"/>
      <c r="P355" s="229">
        <f>операции!P430</f>
        <v>0</v>
      </c>
      <c r="Q355" s="229">
        <f>операции!Q430</f>
        <v>0</v>
      </c>
      <c r="R355" s="229">
        <f>операции!R430</f>
        <v>0</v>
      </c>
      <c r="S355" s="229">
        <f>операции!S430</f>
        <v>0</v>
      </c>
      <c r="T355" s="229">
        <f>операции!T430</f>
        <v>0</v>
      </c>
      <c r="U355" s="229">
        <f>операции!U430</f>
        <v>0</v>
      </c>
      <c r="V355" s="229">
        <f>операции!V430</f>
        <v>0</v>
      </c>
      <c r="W355" s="229">
        <f>операции!W430</f>
        <v>0</v>
      </c>
      <c r="X355" s="229">
        <f>операции!X430</f>
        <v>0</v>
      </c>
      <c r="Y355" s="229">
        <f>операции!Y430</f>
        <v>0</v>
      </c>
      <c r="Z355" s="229">
        <f>операции!Z430</f>
        <v>0</v>
      </c>
      <c r="AA355" s="229">
        <f>операции!AA430</f>
        <v>0</v>
      </c>
      <c r="AB355" s="3"/>
    </row>
    <row r="356" spans="1:28" ht="3.9" customHeight="1" x14ac:dyDescent="0.25">
      <c r="A356" s="2"/>
      <c r="B356" s="2"/>
      <c r="C356" s="2"/>
      <c r="D356" s="2"/>
      <c r="E356" s="122"/>
      <c r="F356" s="2"/>
      <c r="G356" s="2"/>
      <c r="H356" s="2"/>
      <c r="I356" s="28"/>
      <c r="J356" s="2"/>
      <c r="K356" s="28"/>
      <c r="L356" s="2"/>
      <c r="M356" s="52"/>
      <c r="N356" s="2"/>
      <c r="O356" s="2"/>
      <c r="P356" s="36"/>
      <c r="Q356" s="36"/>
      <c r="R356" s="36"/>
      <c r="S356" s="36"/>
      <c r="T356" s="36"/>
      <c r="U356" s="36"/>
      <c r="V356" s="36"/>
      <c r="W356" s="36"/>
      <c r="X356" s="36"/>
      <c r="Y356" s="36"/>
      <c r="Z356" s="36"/>
      <c r="AA356" s="36"/>
      <c r="AB356" s="2"/>
    </row>
    <row r="357" spans="1:28" ht="3.9" customHeight="1" x14ac:dyDescent="0.25">
      <c r="A357" s="2"/>
      <c r="B357" s="2"/>
      <c r="C357" s="2"/>
      <c r="D357" s="2"/>
      <c r="E357" s="2"/>
      <c r="F357" s="2"/>
      <c r="G357" s="2"/>
      <c r="H357" s="2"/>
      <c r="I357" s="28"/>
      <c r="J357" s="2"/>
      <c r="K357" s="28"/>
      <c r="L357" s="2"/>
      <c r="M357" s="52"/>
      <c r="N357" s="2"/>
      <c r="O357" s="2"/>
      <c r="P357" s="36"/>
      <c r="Q357" s="36"/>
      <c r="R357" s="36"/>
      <c r="S357" s="36"/>
      <c r="T357" s="36"/>
      <c r="U357" s="36"/>
      <c r="V357" s="36"/>
      <c r="W357" s="36"/>
      <c r="X357" s="36"/>
      <c r="Y357" s="36"/>
      <c r="Z357" s="36"/>
      <c r="AA357" s="36"/>
      <c r="AB357" s="2"/>
    </row>
    <row r="358" spans="1:28" s="5" customFormat="1" x14ac:dyDescent="0.25">
      <c r="A358" s="3"/>
      <c r="B358" s="3"/>
      <c r="C358" s="3"/>
      <c r="D358" s="3"/>
      <c r="E358" s="3" t="str">
        <f>KPI!$E$69</f>
        <v>ставка налога УСН-ИП-доход</v>
      </c>
      <c r="F358" s="3"/>
      <c r="G358" s="3" t="str">
        <f>IF($E358="","",INDEX(KPI!$G:$G,SUMIFS(KPI!$B:$B,KPI!$E:$E,$E358)))</f>
        <v>%</v>
      </c>
      <c r="H358" s="3"/>
      <c r="I358" s="28"/>
      <c r="J358" s="2"/>
      <c r="K358" s="28"/>
      <c r="L358" s="2"/>
      <c r="M358" s="52"/>
      <c r="N358" s="3"/>
      <c r="O358" s="6"/>
      <c r="P358" s="229">
        <f>операции!P433</f>
        <v>0</v>
      </c>
      <c r="Q358" s="229">
        <f>операции!Q433</f>
        <v>0</v>
      </c>
      <c r="R358" s="229">
        <f>операции!R433</f>
        <v>0</v>
      </c>
      <c r="S358" s="229">
        <f>операции!S433</f>
        <v>0</v>
      </c>
      <c r="T358" s="229">
        <f>операции!T433</f>
        <v>0</v>
      </c>
      <c r="U358" s="229">
        <f>операции!U433</f>
        <v>0</v>
      </c>
      <c r="V358" s="229">
        <f>операции!V433</f>
        <v>0</v>
      </c>
      <c r="W358" s="229">
        <f>операции!W433</f>
        <v>0</v>
      </c>
      <c r="X358" s="229">
        <f>операции!X433</f>
        <v>0</v>
      </c>
      <c r="Y358" s="229">
        <f>операции!Y433</f>
        <v>0</v>
      </c>
      <c r="Z358" s="229">
        <f>операции!Z433</f>
        <v>0</v>
      </c>
      <c r="AA358" s="229">
        <f>операции!AA433</f>
        <v>0</v>
      </c>
      <c r="AB358" s="3"/>
    </row>
    <row r="359" spans="1:28" ht="3.9" customHeight="1" x14ac:dyDescent="0.25">
      <c r="A359" s="2"/>
      <c r="B359" s="2"/>
      <c r="C359" s="2"/>
      <c r="D359" s="2"/>
      <c r="E359" s="12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ht="3.9" customHeight="1" x14ac:dyDescent="0.25">
      <c r="A360" s="2"/>
      <c r="B360" s="2"/>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s="5" customFormat="1" x14ac:dyDescent="0.25">
      <c r="A361" s="3"/>
      <c r="B361" s="3"/>
      <c r="C361" s="3"/>
      <c r="D361" s="3"/>
      <c r="E361" s="3" t="str">
        <f>KPI!$E$70</f>
        <v>неснижаемая доля налога УСН-доход</v>
      </c>
      <c r="F361" s="3"/>
      <c r="G361" s="3" t="str">
        <f>IF($E361="","",INDEX(KPI!$G:$G,SUMIFS(KPI!$B:$B,KPI!$E:$E,$E361)))</f>
        <v>%</v>
      </c>
      <c r="H361" s="3"/>
      <c r="I361" s="28"/>
      <c r="J361" s="2"/>
      <c r="K361" s="28"/>
      <c r="L361" s="2"/>
      <c r="M361" s="52"/>
      <c r="N361" s="3"/>
      <c r="O361" s="6"/>
      <c r="P361" s="229">
        <f>операции!P436</f>
        <v>0</v>
      </c>
      <c r="Q361" s="229">
        <f>операции!Q436</f>
        <v>0</v>
      </c>
      <c r="R361" s="229">
        <f>операции!R436</f>
        <v>0</v>
      </c>
      <c r="S361" s="229">
        <f>операции!S436</f>
        <v>0</v>
      </c>
      <c r="T361" s="229">
        <f>операции!T436</f>
        <v>0</v>
      </c>
      <c r="U361" s="229">
        <f>операции!U436</f>
        <v>0</v>
      </c>
      <c r="V361" s="229">
        <f>операции!V436</f>
        <v>0</v>
      </c>
      <c r="W361" s="229">
        <f>операции!W436</f>
        <v>0</v>
      </c>
      <c r="X361" s="229">
        <f>операции!X436</f>
        <v>0</v>
      </c>
      <c r="Y361" s="229">
        <f>операции!Y436</f>
        <v>0</v>
      </c>
      <c r="Z361" s="229">
        <f>операции!Z436</f>
        <v>0</v>
      </c>
      <c r="AA361" s="229">
        <f>операции!AA436</f>
        <v>0</v>
      </c>
      <c r="AB361" s="3"/>
    </row>
    <row r="362" spans="1:28" ht="3.9" customHeight="1" x14ac:dyDescent="0.25">
      <c r="A362" s="2"/>
      <c r="B362" s="2"/>
      <c r="C362" s="2"/>
      <c r="D362" s="2"/>
      <c r="E362" s="12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ht="3.9" customHeight="1" x14ac:dyDescent="0.25">
      <c r="A363" s="2"/>
      <c r="B363" s="2"/>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s="5" customFormat="1" x14ac:dyDescent="0.25">
      <c r="A364" s="3"/>
      <c r="B364" s="3"/>
      <c r="C364" s="3"/>
      <c r="D364" s="3"/>
      <c r="E364" s="3" t="str">
        <f>KPI!$E$71</f>
        <v>минимум налога УСН-доход-расход</v>
      </c>
      <c r="F364" s="3"/>
      <c r="G364" s="3" t="str">
        <f>IF($E364="","",INDEX(KPI!$G:$G,SUMIFS(KPI!$B:$B,KPI!$E:$E,$E364)))</f>
        <v>%</v>
      </c>
      <c r="H364" s="3"/>
      <c r="I364" s="28"/>
      <c r="J364" s="2"/>
      <c r="K364" s="28"/>
      <c r="L364" s="2"/>
      <c r="M364" s="52"/>
      <c r="N364" s="3"/>
      <c r="O364" s="6"/>
      <c r="P364" s="229">
        <f>операции!P439</f>
        <v>0</v>
      </c>
      <c r="Q364" s="229">
        <f>операции!Q439</f>
        <v>0</v>
      </c>
      <c r="R364" s="229">
        <f>операции!R439</f>
        <v>0</v>
      </c>
      <c r="S364" s="229">
        <f>операции!S439</f>
        <v>0</v>
      </c>
      <c r="T364" s="229">
        <f>операции!T439</f>
        <v>0</v>
      </c>
      <c r="U364" s="229">
        <f>операции!U439</f>
        <v>0</v>
      </c>
      <c r="V364" s="229">
        <f>операции!V439</f>
        <v>0</v>
      </c>
      <c r="W364" s="229">
        <f>операции!W439</f>
        <v>0</v>
      </c>
      <c r="X364" s="229">
        <f>операции!X439</f>
        <v>0</v>
      </c>
      <c r="Y364" s="229">
        <f>операции!Y439</f>
        <v>0</v>
      </c>
      <c r="Z364" s="229">
        <f>операции!Z439</f>
        <v>0</v>
      </c>
      <c r="AA364" s="229">
        <f>операции!AA439</f>
        <v>0</v>
      </c>
      <c r="AB364" s="3"/>
    </row>
    <row r="365" spans="1:28" ht="3.9" customHeight="1" x14ac:dyDescent="0.25">
      <c r="A365" s="2"/>
      <c r="B365" s="2"/>
      <c r="C365" s="2"/>
      <c r="D365" s="2"/>
      <c r="E365" s="12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ht="3.9" customHeight="1" x14ac:dyDescent="0.25">
      <c r="A366" s="2"/>
      <c r="B366" s="2"/>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s="5" customFormat="1" x14ac:dyDescent="0.25">
      <c r="A367" s="3"/>
      <c r="B367" s="3"/>
      <c r="C367" s="3"/>
      <c r="D367" s="3"/>
      <c r="E367" s="3" t="str">
        <f>KPI!$E$72</f>
        <v>ставка налога на имущество</v>
      </c>
      <c r="F367" s="3"/>
      <c r="G367" s="3" t="str">
        <f>IF($E367="","",INDEX(KPI!$G:$G,SUMIFS(KPI!$B:$B,KPI!$E:$E,$E367)))</f>
        <v>%</v>
      </c>
      <c r="H367" s="3"/>
      <c r="I367" s="28"/>
      <c r="J367" s="2"/>
      <c r="K367" s="28"/>
      <c r="L367" s="2"/>
      <c r="M367" s="52"/>
      <c r="N367" s="3"/>
      <c r="O367" s="6"/>
      <c r="P367" s="229">
        <f>операции!P442</f>
        <v>0</v>
      </c>
      <c r="Q367" s="229">
        <f>операции!Q442</f>
        <v>0</v>
      </c>
      <c r="R367" s="229">
        <f>операции!R442</f>
        <v>0</v>
      </c>
      <c r="S367" s="229">
        <f>операции!S442</f>
        <v>0</v>
      </c>
      <c r="T367" s="229">
        <f>операции!T442</f>
        <v>0</v>
      </c>
      <c r="U367" s="229">
        <f>операции!U442</f>
        <v>0</v>
      </c>
      <c r="V367" s="229">
        <f>операции!V442</f>
        <v>0</v>
      </c>
      <c r="W367" s="229">
        <f>операции!W442</f>
        <v>0</v>
      </c>
      <c r="X367" s="229">
        <f>операции!X442</f>
        <v>0</v>
      </c>
      <c r="Y367" s="229">
        <f>операции!Y442</f>
        <v>0</v>
      </c>
      <c r="Z367" s="229">
        <f>операции!Z442</f>
        <v>0</v>
      </c>
      <c r="AA367" s="229">
        <f>операции!AA442</f>
        <v>0</v>
      </c>
      <c r="AB367" s="3"/>
    </row>
    <row r="368" spans="1:28" ht="3.9" customHeight="1" x14ac:dyDescent="0.25">
      <c r="A368" s="2"/>
      <c r="B368" s="2"/>
      <c r="C368" s="2"/>
      <c r="D368" s="2"/>
      <c r="E368" s="12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ht="3.9" customHeight="1" x14ac:dyDescent="0.25">
      <c r="A369" s="2"/>
      <c r="B369" s="2"/>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s="5" customFormat="1" x14ac:dyDescent="0.25">
      <c r="A370" s="3"/>
      <c r="B370" s="3"/>
      <c r="C370" s="3"/>
      <c r="D370" s="3"/>
      <c r="E370" s="3" t="str">
        <f>KPI!$E$73</f>
        <v>ставка дисконтирования</v>
      </c>
      <c r="F370" s="3"/>
      <c r="G370" s="3" t="str">
        <f>IF($E370="","",INDEX(KPI!$G:$G,SUMIFS(KPI!$B:$B,KPI!$E:$E,$E370)))</f>
        <v>%</v>
      </c>
      <c r="H370" s="3"/>
      <c r="I370" s="28"/>
      <c r="J370" s="3"/>
      <c r="K370" s="28"/>
      <c r="L370" s="3"/>
      <c r="M370" s="55"/>
      <c r="N370" s="3"/>
      <c r="O370" s="6"/>
      <c r="P370" s="230">
        <f>операции!P445</f>
        <v>0</v>
      </c>
      <c r="Q370" s="230">
        <f>операции!Q445</f>
        <v>0</v>
      </c>
      <c r="R370" s="230">
        <f>операции!R445</f>
        <v>0</v>
      </c>
      <c r="S370" s="230">
        <f>операции!S445</f>
        <v>0</v>
      </c>
      <c r="T370" s="230">
        <f>операции!T445</f>
        <v>0</v>
      </c>
      <c r="U370" s="230">
        <f>операции!U445</f>
        <v>0</v>
      </c>
      <c r="V370" s="230">
        <f>операции!V445</f>
        <v>0</v>
      </c>
      <c r="W370" s="230">
        <f>операции!W445</f>
        <v>0</v>
      </c>
      <c r="X370" s="230">
        <f>операции!X445</f>
        <v>0</v>
      </c>
      <c r="Y370" s="230">
        <f>операции!Y445</f>
        <v>0</v>
      </c>
      <c r="Z370" s="230">
        <f>операции!Z445</f>
        <v>0</v>
      </c>
      <c r="AA370" s="230">
        <f>операции!AA445</f>
        <v>0</v>
      </c>
      <c r="AB370" s="3"/>
    </row>
    <row r="371" spans="1:28" ht="3.9" customHeight="1" x14ac:dyDescent="0.25">
      <c r="A371" s="2"/>
      <c r="B371" s="2"/>
      <c r="C371" s="2"/>
      <c r="D371" s="2"/>
      <c r="E371" s="122"/>
      <c r="F371" s="2"/>
      <c r="G371" s="2"/>
      <c r="H371" s="2"/>
      <c r="I371" s="28"/>
      <c r="J371" s="2"/>
      <c r="K371" s="28"/>
      <c r="L371" s="2"/>
      <c r="M371" s="52"/>
      <c r="N371" s="2"/>
      <c r="O371" s="2"/>
      <c r="P371" s="36"/>
      <c r="Q371" s="36"/>
      <c r="R371" s="36"/>
      <c r="S371" s="36"/>
      <c r="T371" s="36"/>
      <c r="U371" s="36"/>
      <c r="V371" s="36"/>
      <c r="W371" s="36"/>
      <c r="X371" s="36"/>
      <c r="Y371" s="36"/>
      <c r="Z371" s="36"/>
      <c r="AA371" s="36"/>
      <c r="AB371" s="2"/>
    </row>
    <row r="372" spans="1:28" x14ac:dyDescent="0.25">
      <c r="A372" s="2"/>
      <c r="B372" s="2"/>
      <c r="C372" s="2"/>
      <c r="D372" s="2"/>
      <c r="E372" s="2"/>
      <c r="F372" s="2"/>
      <c r="G372" s="2"/>
      <c r="H372" s="2"/>
      <c r="I372" s="28"/>
      <c r="J372" s="2"/>
      <c r="K372" s="28"/>
      <c r="L372" s="2"/>
      <c r="M372" s="52"/>
      <c r="N372" s="2"/>
      <c r="O372" s="2"/>
      <c r="P372" s="36"/>
      <c r="Q372" s="36"/>
      <c r="R372" s="36"/>
      <c r="S372" s="36"/>
      <c r="T372" s="36"/>
      <c r="U372" s="36"/>
      <c r="V372" s="36"/>
      <c r="W372" s="36"/>
      <c r="X372" s="36"/>
      <c r="Y372" s="36"/>
      <c r="Z372" s="36"/>
      <c r="AA372" s="36"/>
      <c r="AB372" s="2"/>
    </row>
    <row r="373" spans="1:28" ht="8.1" customHeight="1" x14ac:dyDescent="0.25">
      <c r="A373" s="2"/>
      <c r="B373" s="2"/>
      <c r="C373" s="2"/>
      <c r="D373" s="2"/>
      <c r="E373" s="2"/>
      <c r="F373" s="2"/>
      <c r="G373" s="2"/>
      <c r="H373" s="2"/>
      <c r="I373" s="28"/>
      <c r="J373" s="2"/>
      <c r="K373" s="28"/>
      <c r="L373" s="2"/>
      <c r="M373" s="52"/>
      <c r="N373" s="2"/>
      <c r="O373" s="2"/>
      <c r="P373" s="36"/>
      <c r="Q373" s="36"/>
      <c r="R373" s="36"/>
      <c r="S373" s="36"/>
      <c r="T373" s="36"/>
      <c r="U373" s="36"/>
      <c r="V373" s="36"/>
      <c r="W373" s="36"/>
      <c r="X373" s="36"/>
      <c r="Y373" s="36"/>
      <c r="Z373" s="36"/>
      <c r="AA373" s="36"/>
      <c r="AB373" s="2"/>
    </row>
    <row r="374" spans="1:28" s="5" customFormat="1" x14ac:dyDescent="0.25">
      <c r="A374" s="3"/>
      <c r="B374" s="3"/>
      <c r="C374" s="3"/>
      <c r="D374" s="148"/>
      <c r="E374" s="3" t="str">
        <f>KPI!$E$84</f>
        <v>амортизация кап/затрат</v>
      </c>
      <c r="F374" s="3"/>
      <c r="G374" s="3" t="str">
        <f>IF($E374="","",INDEX(KPI!$G:$G,SUMIFS(KPI!$B:$B,KPI!$E:$E,$E374)))</f>
        <v>тыс.руб.</v>
      </c>
      <c r="H374" s="103"/>
      <c r="I374" s="28"/>
      <c r="J374" s="44"/>
      <c r="K374" s="28"/>
      <c r="L374" s="3"/>
      <c r="M374" s="55">
        <f>SUM($O374:$AB374)</f>
        <v>0</v>
      </c>
      <c r="N374" s="3"/>
      <c r="O374" s="3"/>
      <c r="P374" s="46">
        <f>IF(P$1="",0,IF(P$1=0,SUMIFS(P375:P386,H375:H386,"&gt;="&amp;MONTH($J$13)),SUM(P375:P386)))</f>
        <v>0</v>
      </c>
      <c r="Q374" s="46">
        <f t="shared" ref="Q374" si="90">IF(Q$1="",0,SUM(Q375:Q386))</f>
        <v>0</v>
      </c>
      <c r="R374" s="46">
        <f t="shared" ref="R374:AA374" si="91">IF(R$1="",0,SUM(R375:R386))</f>
        <v>0</v>
      </c>
      <c r="S374" s="46">
        <f t="shared" si="91"/>
        <v>0</v>
      </c>
      <c r="T374" s="46">
        <f t="shared" si="91"/>
        <v>0</v>
      </c>
      <c r="U374" s="46">
        <f t="shared" si="91"/>
        <v>0</v>
      </c>
      <c r="V374" s="46">
        <f t="shared" si="91"/>
        <v>0</v>
      </c>
      <c r="W374" s="46">
        <f t="shared" si="91"/>
        <v>0</v>
      </c>
      <c r="X374" s="46">
        <f t="shared" si="91"/>
        <v>0</v>
      </c>
      <c r="Y374" s="46">
        <f t="shared" si="91"/>
        <v>0</v>
      </c>
      <c r="Z374" s="46">
        <f t="shared" si="91"/>
        <v>0</v>
      </c>
      <c r="AA374" s="46">
        <f t="shared" si="91"/>
        <v>0</v>
      </c>
      <c r="AB374" s="3"/>
    </row>
    <row r="375" spans="1:28" s="23" customFormat="1" ht="10.199999999999999" x14ac:dyDescent="0.2">
      <c r="A375" s="22"/>
      <c r="B375" s="22"/>
      <c r="C375" s="22"/>
      <c r="D375" s="22"/>
      <c r="E375" s="22" t="str">
        <f>E374</f>
        <v>амортизация кап/затрат</v>
      </c>
      <c r="F375" s="22"/>
      <c r="G375" s="22" t="str">
        <f>IF($E375="","",INDEX(KPI!$G:$G,SUMIFS(KPI!$B:$B,KPI!$E:$E,$E375)))</f>
        <v>тыс.руб.</v>
      </c>
      <c r="H375" s="100">
        <f>структура!$V$12</f>
        <v>1</v>
      </c>
      <c r="I375" s="31"/>
      <c r="J375" s="98" t="str">
        <f>структура!$X$12</f>
        <v>янв</v>
      </c>
      <c r="K375" s="99"/>
      <c r="L375" s="22"/>
      <c r="M375" s="58"/>
      <c r="N375" s="22"/>
      <c r="O375" s="22"/>
      <c r="P375" s="101">
        <f>IF(P$1="",0,IF(AND(P$1=0,$H375&lt;MONTH($J$13)),0,IF(((YEAR(P$8)-1)*12+$H375)-((YEAR($J$13)-1)*12+MONTH($J$13))+1&gt;капитал!$J$105*12,0,IF(капитал!$J$105=0,0,капитал!$M$102/(капитал!$J$105*12)))))</f>
        <v>0</v>
      </c>
      <c r="Q375" s="101">
        <f>IF(Q$1="",0,IF(AND(Q$1=0,$H375&lt;MONTH($J$13)),0,IF(((YEAR(Q$8)-1)*12+$H375)-((YEAR($J$13)-1)*12+MONTH($J$13))+1&gt;капитал!$J$105*12,0,IF(капитал!$J$105=0,0,капитал!$M$102/(капитал!$J$105*12)))))</f>
        <v>0</v>
      </c>
      <c r="R375" s="101">
        <f>IF(R$1="",0,IF(AND(R$1=0,$H375&lt;MONTH($J$13)),0,IF(((YEAR(R$8)-1)*12+$H375)-((YEAR($J$13)-1)*12+MONTH($J$13))+1&gt;капитал!$J$105*12,0,IF(капитал!$J$105=0,0,капитал!$M$102/(капитал!$J$105*12)))))</f>
        <v>0</v>
      </c>
      <c r="S375" s="101">
        <f>IF(S$1="",0,IF(AND(S$1=0,$H375&lt;MONTH($J$13)),0,IF(((YEAR(S$8)-1)*12+$H375)-((YEAR($J$13)-1)*12+MONTH($J$13))+1&gt;капитал!$J$105*12,0,IF(капитал!$J$105=0,0,капитал!$M$102/(капитал!$J$105*12)))))</f>
        <v>0</v>
      </c>
      <c r="T375" s="101">
        <f>IF(T$1="",0,IF(AND(T$1=0,$H375&lt;MONTH($J$13)),0,IF(((YEAR(T$8)-1)*12+$H375)-((YEAR($J$13)-1)*12+MONTH($J$13))+1&gt;капитал!$J$105*12,0,IF(капитал!$J$105=0,0,капитал!$M$102/(капитал!$J$105*12)))))</f>
        <v>0</v>
      </c>
      <c r="U375" s="101">
        <f>IF(U$1="",0,IF(AND(U$1=0,$H375&lt;MONTH($J$13)),0,IF(((YEAR(U$8)-1)*12+$H375)-((YEAR($J$13)-1)*12+MONTH($J$13))+1&gt;капитал!$J$105*12,0,IF(капитал!$J$105=0,0,капитал!$M$102/(капитал!$J$105*12)))))</f>
        <v>0</v>
      </c>
      <c r="V375" s="101">
        <f>IF(V$1="",0,IF(AND(V$1=0,$H375&lt;MONTH($J$13)),0,IF(((YEAR(V$8)-1)*12+$H375)-((YEAR($J$13)-1)*12+MONTH($J$13))+1&gt;капитал!$J$105*12,0,IF(капитал!$J$105=0,0,капитал!$M$102/(капитал!$J$105*12)))))</f>
        <v>0</v>
      </c>
      <c r="W375" s="101">
        <f>IF(W$1="",0,IF(AND(W$1=0,$H375&lt;MONTH($J$13)),0,IF(((YEAR(W$8)-1)*12+$H375)-((YEAR($J$13)-1)*12+MONTH($J$13))+1&gt;капитал!$J$105*12,0,IF(капитал!$J$105=0,0,капитал!$M$102/(капитал!$J$105*12)))))</f>
        <v>0</v>
      </c>
      <c r="X375" s="101">
        <f>IF(X$1="",0,IF(AND(X$1=0,$H375&lt;MONTH($J$13)),0,IF(((YEAR(X$8)-1)*12+$H375)-((YEAR($J$13)-1)*12+MONTH($J$13))+1&gt;капитал!$J$105*12,0,IF(капитал!$J$105=0,0,капитал!$M$102/(капитал!$J$105*12)))))</f>
        <v>0</v>
      </c>
      <c r="Y375" s="101">
        <f>IF(Y$1="",0,IF(AND(Y$1=0,$H375&lt;MONTH($J$13)),0,IF(((YEAR(Y$8)-1)*12+$H375)-((YEAR($J$13)-1)*12+MONTH($J$13))+1&gt;капитал!$J$105*12,0,IF(капитал!$J$105=0,0,капитал!$M$102/(капитал!$J$105*12)))))</f>
        <v>0</v>
      </c>
      <c r="Z375" s="101">
        <f>IF(Z$1="",0,IF(AND(Z$1=0,$H375&lt;MONTH($J$13)),0,IF(((YEAR(Z$8)-1)*12+$H375)-((YEAR($J$13)-1)*12+MONTH($J$13))+1&gt;капитал!$J$105*12,0,IF(капитал!$J$105=0,0,капитал!$M$102/(капитал!$J$105*12)))))</f>
        <v>0</v>
      </c>
      <c r="AA375" s="101">
        <f>IF(AA$1="",0,IF(AND(AA$1=0,$H375&lt;MONTH($J$13)),0,IF(((YEAR(AA$8)-1)*12+$H375)-((YEAR($J$13)-1)*12+MONTH($J$13))+1&gt;капитал!$J$105*12,0,IF(капитал!$J$105=0,0,капитал!$M$102/(капитал!$J$105*12)))))</f>
        <v>0</v>
      </c>
      <c r="AB375" s="22"/>
    </row>
    <row r="376" spans="1:28" s="23" customFormat="1" ht="10.199999999999999" x14ac:dyDescent="0.2">
      <c r="A376" s="22"/>
      <c r="B376" s="22"/>
      <c r="C376" s="22"/>
      <c r="D376" s="22"/>
      <c r="E376" s="22" t="str">
        <f>E374</f>
        <v>амортизация кап/затрат</v>
      </c>
      <c r="F376" s="22"/>
      <c r="G376" s="22" t="str">
        <f>IF($E376="","",INDEX(KPI!$G:$G,SUMIFS(KPI!$B:$B,KPI!$E:$E,$E376)))</f>
        <v>тыс.руб.</v>
      </c>
      <c r="H376" s="100">
        <f>структура!$V$13</f>
        <v>2</v>
      </c>
      <c r="I376" s="31"/>
      <c r="J376" s="98" t="str">
        <f>структура!$X$13</f>
        <v>фев</v>
      </c>
      <c r="K376" s="99"/>
      <c r="L376" s="22"/>
      <c r="M376" s="58"/>
      <c r="N376" s="22"/>
      <c r="O376" s="22"/>
      <c r="P376" s="101">
        <f>IF(P$1="",0,IF(AND(P$1=0,$H376&lt;MONTH($J$13)),0,IF(((YEAR(P$8)-1)*12+$H376)-((YEAR($J$13)-1)*12+MONTH($J$13))+1&gt;капитал!$J$105*12,0,IF(капитал!$J$105=0,0,капитал!$M$102/(капитал!$J$105*12)))))</f>
        <v>0</v>
      </c>
      <c r="Q376" s="101">
        <f>IF(Q$1="",0,IF(AND(Q$1=0,$H376&lt;MONTH($J$13)),0,IF(((YEAR(Q$8)-1)*12+$H376)-((YEAR($J$13)-1)*12+MONTH($J$13))+1&gt;капитал!$J$105*12,0,IF(капитал!$J$105=0,0,капитал!$M$102/(капитал!$J$105*12)))))</f>
        <v>0</v>
      </c>
      <c r="R376" s="101">
        <f>IF(R$1="",0,IF(AND(R$1=0,$H376&lt;MONTH($J$13)),0,IF(((YEAR(R$8)-1)*12+$H376)-((YEAR($J$13)-1)*12+MONTH($J$13))+1&gt;капитал!$J$105*12,0,IF(капитал!$J$105=0,0,капитал!$M$102/(капитал!$J$105*12)))))</f>
        <v>0</v>
      </c>
      <c r="S376" s="101">
        <f>IF(S$1="",0,IF(AND(S$1=0,$H376&lt;MONTH($J$13)),0,IF(((YEAR(S$8)-1)*12+$H376)-((YEAR($J$13)-1)*12+MONTH($J$13))+1&gt;капитал!$J$105*12,0,IF(капитал!$J$105=0,0,капитал!$M$102/(капитал!$J$105*12)))))</f>
        <v>0</v>
      </c>
      <c r="T376" s="101">
        <f>IF(T$1="",0,IF(AND(T$1=0,$H376&lt;MONTH($J$13)),0,IF(((YEAR(T$8)-1)*12+$H376)-((YEAR($J$13)-1)*12+MONTH($J$13))+1&gt;капитал!$J$105*12,0,IF(капитал!$J$105=0,0,капитал!$M$102/(капитал!$J$105*12)))))</f>
        <v>0</v>
      </c>
      <c r="U376" s="101">
        <f>IF(U$1="",0,IF(AND(U$1=0,$H376&lt;MONTH($J$13)),0,IF(((YEAR(U$8)-1)*12+$H376)-((YEAR($J$13)-1)*12+MONTH($J$13))+1&gt;капитал!$J$105*12,0,IF(капитал!$J$105=0,0,капитал!$M$102/(капитал!$J$105*12)))))</f>
        <v>0</v>
      </c>
      <c r="V376" s="101">
        <f>IF(V$1="",0,IF(AND(V$1=0,$H376&lt;MONTH($J$13)),0,IF(((YEAR(V$8)-1)*12+$H376)-((YEAR($J$13)-1)*12+MONTH($J$13))+1&gt;капитал!$J$105*12,0,IF(капитал!$J$105=0,0,капитал!$M$102/(капитал!$J$105*12)))))</f>
        <v>0</v>
      </c>
      <c r="W376" s="101">
        <f>IF(W$1="",0,IF(AND(W$1=0,$H376&lt;MONTH($J$13)),0,IF(((YEAR(W$8)-1)*12+$H376)-((YEAR($J$13)-1)*12+MONTH($J$13))+1&gt;капитал!$J$105*12,0,IF(капитал!$J$105=0,0,капитал!$M$102/(капитал!$J$105*12)))))</f>
        <v>0</v>
      </c>
      <c r="X376" s="101">
        <f>IF(X$1="",0,IF(AND(X$1=0,$H376&lt;MONTH($J$13)),0,IF(((YEAR(X$8)-1)*12+$H376)-((YEAR($J$13)-1)*12+MONTH($J$13))+1&gt;капитал!$J$105*12,0,IF(капитал!$J$105=0,0,капитал!$M$102/(капитал!$J$105*12)))))</f>
        <v>0</v>
      </c>
      <c r="Y376" s="101">
        <f>IF(Y$1="",0,IF(AND(Y$1=0,$H376&lt;MONTH($J$13)),0,IF(((YEAR(Y$8)-1)*12+$H376)-((YEAR($J$13)-1)*12+MONTH($J$13))+1&gt;капитал!$J$105*12,0,IF(капитал!$J$105=0,0,капитал!$M$102/(капитал!$J$105*12)))))</f>
        <v>0</v>
      </c>
      <c r="Z376" s="101">
        <f>IF(Z$1="",0,IF(AND(Z$1=0,$H376&lt;MONTH($J$13)),0,IF(((YEAR(Z$8)-1)*12+$H376)-((YEAR($J$13)-1)*12+MONTH($J$13))+1&gt;капитал!$J$105*12,0,IF(капитал!$J$105=0,0,капитал!$M$102/(капитал!$J$105*12)))))</f>
        <v>0</v>
      </c>
      <c r="AA376" s="101">
        <f>IF(AA$1="",0,IF(AND(AA$1=0,$H376&lt;MONTH($J$13)),0,IF(((YEAR(AA$8)-1)*12+$H376)-((YEAR($J$13)-1)*12+MONTH($J$13))+1&gt;капитал!$J$105*12,0,IF(капитал!$J$105=0,0,капитал!$M$102/(капитал!$J$105*12)))))</f>
        <v>0</v>
      </c>
      <c r="AB376" s="22"/>
    </row>
    <row r="377" spans="1:28" s="23" customFormat="1" ht="10.199999999999999" x14ac:dyDescent="0.2">
      <c r="A377" s="22"/>
      <c r="B377" s="22"/>
      <c r="C377" s="22"/>
      <c r="D377" s="22"/>
      <c r="E377" s="22" t="str">
        <f>E374</f>
        <v>амортизация кап/затрат</v>
      </c>
      <c r="F377" s="22"/>
      <c r="G377" s="22" t="str">
        <f>IF($E377="","",INDEX(KPI!$G:$G,SUMIFS(KPI!$B:$B,KPI!$E:$E,$E377)))</f>
        <v>тыс.руб.</v>
      </c>
      <c r="H377" s="100">
        <f>структура!$V$14</f>
        <v>3</v>
      </c>
      <c r="I377" s="31"/>
      <c r="J377" s="98" t="str">
        <f>структура!$X$14</f>
        <v>мар</v>
      </c>
      <c r="K377" s="99"/>
      <c r="L377" s="22"/>
      <c r="M377" s="58"/>
      <c r="N377" s="22"/>
      <c r="O377" s="22"/>
      <c r="P377" s="101">
        <f>IF(P$1="",0,IF(AND(P$1=0,$H377&lt;MONTH($J$13)),0,IF(((YEAR(P$8)-1)*12+$H377)-((YEAR($J$13)-1)*12+MONTH($J$13))+1&gt;капитал!$J$105*12,0,IF(капитал!$J$105=0,0,капитал!$M$102/(капитал!$J$105*12)))))</f>
        <v>0</v>
      </c>
      <c r="Q377" s="101">
        <f>IF(Q$1="",0,IF(AND(Q$1=0,$H377&lt;MONTH($J$13)),0,IF(((YEAR(Q$8)-1)*12+$H377)-((YEAR($J$13)-1)*12+MONTH($J$13))+1&gt;капитал!$J$105*12,0,IF(капитал!$J$105=0,0,капитал!$M$102/(капитал!$J$105*12)))))</f>
        <v>0</v>
      </c>
      <c r="R377" s="101">
        <f>IF(R$1="",0,IF(AND(R$1=0,$H377&lt;MONTH($J$13)),0,IF(((YEAR(R$8)-1)*12+$H377)-((YEAR($J$13)-1)*12+MONTH($J$13))+1&gt;капитал!$J$105*12,0,IF(капитал!$J$105=0,0,капитал!$M$102/(капитал!$J$105*12)))))</f>
        <v>0</v>
      </c>
      <c r="S377" s="101">
        <f>IF(S$1="",0,IF(AND(S$1=0,$H377&lt;MONTH($J$13)),0,IF(((YEAR(S$8)-1)*12+$H377)-((YEAR($J$13)-1)*12+MONTH($J$13))+1&gt;капитал!$J$105*12,0,IF(капитал!$J$105=0,0,капитал!$M$102/(капитал!$J$105*12)))))</f>
        <v>0</v>
      </c>
      <c r="T377" s="101">
        <f>IF(T$1="",0,IF(AND(T$1=0,$H377&lt;MONTH($J$13)),0,IF(((YEAR(T$8)-1)*12+$H377)-((YEAR($J$13)-1)*12+MONTH($J$13))+1&gt;капитал!$J$105*12,0,IF(капитал!$J$105=0,0,капитал!$M$102/(капитал!$J$105*12)))))</f>
        <v>0</v>
      </c>
      <c r="U377" s="101">
        <f>IF(U$1="",0,IF(AND(U$1=0,$H377&lt;MONTH($J$13)),0,IF(((YEAR(U$8)-1)*12+$H377)-((YEAR($J$13)-1)*12+MONTH($J$13))+1&gt;капитал!$J$105*12,0,IF(капитал!$J$105=0,0,капитал!$M$102/(капитал!$J$105*12)))))</f>
        <v>0</v>
      </c>
      <c r="V377" s="101">
        <f>IF(V$1="",0,IF(AND(V$1=0,$H377&lt;MONTH($J$13)),0,IF(((YEAR(V$8)-1)*12+$H377)-((YEAR($J$13)-1)*12+MONTH($J$13))+1&gt;капитал!$J$105*12,0,IF(капитал!$J$105=0,0,капитал!$M$102/(капитал!$J$105*12)))))</f>
        <v>0</v>
      </c>
      <c r="W377" s="101">
        <f>IF(W$1="",0,IF(AND(W$1=0,$H377&lt;MONTH($J$13)),0,IF(((YEAR(W$8)-1)*12+$H377)-((YEAR($J$13)-1)*12+MONTH($J$13))+1&gt;капитал!$J$105*12,0,IF(капитал!$J$105=0,0,капитал!$M$102/(капитал!$J$105*12)))))</f>
        <v>0</v>
      </c>
      <c r="X377" s="101">
        <f>IF(X$1="",0,IF(AND(X$1=0,$H377&lt;MONTH($J$13)),0,IF(((YEAR(X$8)-1)*12+$H377)-((YEAR($J$13)-1)*12+MONTH($J$13))+1&gt;капитал!$J$105*12,0,IF(капитал!$J$105=0,0,капитал!$M$102/(капитал!$J$105*12)))))</f>
        <v>0</v>
      </c>
      <c r="Y377" s="101">
        <f>IF(Y$1="",0,IF(AND(Y$1=0,$H377&lt;MONTH($J$13)),0,IF(((YEAR(Y$8)-1)*12+$H377)-((YEAR($J$13)-1)*12+MONTH($J$13))+1&gt;капитал!$J$105*12,0,IF(капитал!$J$105=0,0,капитал!$M$102/(капитал!$J$105*12)))))</f>
        <v>0</v>
      </c>
      <c r="Z377" s="101">
        <f>IF(Z$1="",0,IF(AND(Z$1=0,$H377&lt;MONTH($J$13)),0,IF(((YEAR(Z$8)-1)*12+$H377)-((YEAR($J$13)-1)*12+MONTH($J$13))+1&gt;капитал!$J$105*12,0,IF(капитал!$J$105=0,0,капитал!$M$102/(капитал!$J$105*12)))))</f>
        <v>0</v>
      </c>
      <c r="AA377" s="101">
        <f>IF(AA$1="",0,IF(AND(AA$1=0,$H377&lt;MONTH($J$13)),0,IF(((YEAR(AA$8)-1)*12+$H377)-((YEAR($J$13)-1)*12+MONTH($J$13))+1&gt;капитал!$J$105*12,0,IF(капитал!$J$105=0,0,капитал!$M$102/(капитал!$J$105*12)))))</f>
        <v>0</v>
      </c>
      <c r="AB377" s="22"/>
    </row>
    <row r="378" spans="1:28" s="23" customFormat="1" ht="10.199999999999999" x14ac:dyDescent="0.2">
      <c r="A378" s="22"/>
      <c r="B378" s="22"/>
      <c r="C378" s="22"/>
      <c r="D378" s="22"/>
      <c r="E378" s="22" t="str">
        <f>E374</f>
        <v>амортизация кап/затрат</v>
      </c>
      <c r="F378" s="22"/>
      <c r="G378" s="22" t="str">
        <f>IF($E378="","",INDEX(KPI!$G:$G,SUMIFS(KPI!$B:$B,KPI!$E:$E,$E378)))</f>
        <v>тыс.руб.</v>
      </c>
      <c r="H378" s="100">
        <f>структура!$V$15</f>
        <v>4</v>
      </c>
      <c r="I378" s="31"/>
      <c r="J378" s="98" t="str">
        <f>структура!$X$15</f>
        <v>апр</v>
      </c>
      <c r="K378" s="99"/>
      <c r="L378" s="22"/>
      <c r="M378" s="58"/>
      <c r="N378" s="22"/>
      <c r="O378" s="22"/>
      <c r="P378" s="101">
        <f>IF(P$1="",0,IF(AND(P$1=0,$H378&lt;MONTH($J$13)),0,IF(((YEAR(P$8)-1)*12+$H378)-((YEAR($J$13)-1)*12+MONTH($J$13))+1&gt;капитал!$J$105*12,0,IF(капитал!$J$105=0,0,капитал!$M$102/(капитал!$J$105*12)))))</f>
        <v>0</v>
      </c>
      <c r="Q378" s="101">
        <f>IF(Q$1="",0,IF(AND(Q$1=0,$H378&lt;MONTH($J$13)),0,IF(((YEAR(Q$8)-1)*12+$H378)-((YEAR($J$13)-1)*12+MONTH($J$13))+1&gt;капитал!$J$105*12,0,IF(капитал!$J$105=0,0,капитал!$M$102/(капитал!$J$105*12)))))</f>
        <v>0</v>
      </c>
      <c r="R378" s="101">
        <f>IF(R$1="",0,IF(AND(R$1=0,$H378&lt;MONTH($J$13)),0,IF(((YEAR(R$8)-1)*12+$H378)-((YEAR($J$13)-1)*12+MONTH($J$13))+1&gt;капитал!$J$105*12,0,IF(капитал!$J$105=0,0,капитал!$M$102/(капитал!$J$105*12)))))</f>
        <v>0</v>
      </c>
      <c r="S378" s="101">
        <f>IF(S$1="",0,IF(AND(S$1=0,$H378&lt;MONTH($J$13)),0,IF(((YEAR(S$8)-1)*12+$H378)-((YEAR($J$13)-1)*12+MONTH($J$13))+1&gt;капитал!$J$105*12,0,IF(капитал!$J$105=0,0,капитал!$M$102/(капитал!$J$105*12)))))</f>
        <v>0</v>
      </c>
      <c r="T378" s="101">
        <f>IF(T$1="",0,IF(AND(T$1=0,$H378&lt;MONTH($J$13)),0,IF(((YEAR(T$8)-1)*12+$H378)-((YEAR($J$13)-1)*12+MONTH($J$13))+1&gt;капитал!$J$105*12,0,IF(капитал!$J$105=0,0,капитал!$M$102/(капитал!$J$105*12)))))</f>
        <v>0</v>
      </c>
      <c r="U378" s="101">
        <f>IF(U$1="",0,IF(AND(U$1=0,$H378&lt;MONTH($J$13)),0,IF(((YEAR(U$8)-1)*12+$H378)-((YEAR($J$13)-1)*12+MONTH($J$13))+1&gt;капитал!$J$105*12,0,IF(капитал!$J$105=0,0,капитал!$M$102/(капитал!$J$105*12)))))</f>
        <v>0</v>
      </c>
      <c r="V378" s="101">
        <f>IF(V$1="",0,IF(AND(V$1=0,$H378&lt;MONTH($J$13)),0,IF(((YEAR(V$8)-1)*12+$H378)-((YEAR($J$13)-1)*12+MONTH($J$13))+1&gt;капитал!$J$105*12,0,IF(капитал!$J$105=0,0,капитал!$M$102/(капитал!$J$105*12)))))</f>
        <v>0</v>
      </c>
      <c r="W378" s="101">
        <f>IF(W$1="",0,IF(AND(W$1=0,$H378&lt;MONTH($J$13)),0,IF(((YEAR(W$8)-1)*12+$H378)-((YEAR($J$13)-1)*12+MONTH($J$13))+1&gt;капитал!$J$105*12,0,IF(капитал!$J$105=0,0,капитал!$M$102/(капитал!$J$105*12)))))</f>
        <v>0</v>
      </c>
      <c r="X378" s="101">
        <f>IF(X$1="",0,IF(AND(X$1=0,$H378&lt;MONTH($J$13)),0,IF(((YEAR(X$8)-1)*12+$H378)-((YEAR($J$13)-1)*12+MONTH($J$13))+1&gt;капитал!$J$105*12,0,IF(капитал!$J$105=0,0,капитал!$M$102/(капитал!$J$105*12)))))</f>
        <v>0</v>
      </c>
      <c r="Y378" s="101">
        <f>IF(Y$1="",0,IF(AND(Y$1=0,$H378&lt;MONTH($J$13)),0,IF(((YEAR(Y$8)-1)*12+$H378)-((YEAR($J$13)-1)*12+MONTH($J$13))+1&gt;капитал!$J$105*12,0,IF(капитал!$J$105=0,0,капитал!$M$102/(капитал!$J$105*12)))))</f>
        <v>0</v>
      </c>
      <c r="Z378" s="101">
        <f>IF(Z$1="",0,IF(AND(Z$1=0,$H378&lt;MONTH($J$13)),0,IF(((YEAR(Z$8)-1)*12+$H378)-((YEAR($J$13)-1)*12+MONTH($J$13))+1&gt;капитал!$J$105*12,0,IF(капитал!$J$105=0,0,капитал!$M$102/(капитал!$J$105*12)))))</f>
        <v>0</v>
      </c>
      <c r="AA378" s="101">
        <f>IF(AA$1="",0,IF(AND(AA$1=0,$H378&lt;MONTH($J$13)),0,IF(((YEAR(AA$8)-1)*12+$H378)-((YEAR($J$13)-1)*12+MONTH($J$13))+1&gt;капитал!$J$105*12,0,IF(капитал!$J$105=0,0,капитал!$M$102/(капитал!$J$105*12)))))</f>
        <v>0</v>
      </c>
      <c r="AB378" s="22"/>
    </row>
    <row r="379" spans="1:28" s="23" customFormat="1" ht="10.199999999999999" x14ac:dyDescent="0.2">
      <c r="A379" s="22"/>
      <c r="B379" s="22"/>
      <c r="C379" s="22"/>
      <c r="D379" s="22"/>
      <c r="E379" s="22" t="str">
        <f>E374</f>
        <v>амортизация кап/затрат</v>
      </c>
      <c r="F379" s="22"/>
      <c r="G379" s="22" t="str">
        <f>IF($E379="","",INDEX(KPI!$G:$G,SUMIFS(KPI!$B:$B,KPI!$E:$E,$E379)))</f>
        <v>тыс.руб.</v>
      </c>
      <c r="H379" s="100">
        <f>структура!$V$16</f>
        <v>5</v>
      </c>
      <c r="I379" s="31"/>
      <c r="J379" s="98" t="str">
        <f>структура!$X$16</f>
        <v>май</v>
      </c>
      <c r="K379" s="99"/>
      <c r="L379" s="22"/>
      <c r="M379" s="58"/>
      <c r="N379" s="22"/>
      <c r="O379" s="22"/>
      <c r="P379" s="101">
        <f>IF(P$1="",0,IF(AND(P$1=0,$H379&lt;MONTH($J$13)),0,IF(((YEAR(P$8)-1)*12+$H379)-((YEAR($J$13)-1)*12+MONTH($J$13))+1&gt;капитал!$J$105*12,0,IF(капитал!$J$105=0,0,капитал!$M$102/(капитал!$J$105*12)))))</f>
        <v>0</v>
      </c>
      <c r="Q379" s="101">
        <f>IF(Q$1="",0,IF(AND(Q$1=0,$H379&lt;MONTH($J$13)),0,IF(((YEAR(Q$8)-1)*12+$H379)-((YEAR($J$13)-1)*12+MONTH($J$13))+1&gt;капитал!$J$105*12,0,IF(капитал!$J$105=0,0,капитал!$M$102/(капитал!$J$105*12)))))</f>
        <v>0</v>
      </c>
      <c r="R379" s="101">
        <f>IF(R$1="",0,IF(AND(R$1=0,$H379&lt;MONTH($J$13)),0,IF(((YEAR(R$8)-1)*12+$H379)-((YEAR($J$13)-1)*12+MONTH($J$13))+1&gt;капитал!$J$105*12,0,IF(капитал!$J$105=0,0,капитал!$M$102/(капитал!$J$105*12)))))</f>
        <v>0</v>
      </c>
      <c r="S379" s="101">
        <f>IF(S$1="",0,IF(AND(S$1=0,$H379&lt;MONTH($J$13)),0,IF(((YEAR(S$8)-1)*12+$H379)-((YEAR($J$13)-1)*12+MONTH($J$13))+1&gt;капитал!$J$105*12,0,IF(капитал!$J$105=0,0,капитал!$M$102/(капитал!$J$105*12)))))</f>
        <v>0</v>
      </c>
      <c r="T379" s="101">
        <f>IF(T$1="",0,IF(AND(T$1=0,$H379&lt;MONTH($J$13)),0,IF(((YEAR(T$8)-1)*12+$H379)-((YEAR($J$13)-1)*12+MONTH($J$13))+1&gt;капитал!$J$105*12,0,IF(капитал!$J$105=0,0,капитал!$M$102/(капитал!$J$105*12)))))</f>
        <v>0</v>
      </c>
      <c r="U379" s="101">
        <f>IF(U$1="",0,IF(AND(U$1=0,$H379&lt;MONTH($J$13)),0,IF(((YEAR(U$8)-1)*12+$H379)-((YEAR($J$13)-1)*12+MONTH($J$13))+1&gt;капитал!$J$105*12,0,IF(капитал!$J$105=0,0,капитал!$M$102/(капитал!$J$105*12)))))</f>
        <v>0</v>
      </c>
      <c r="V379" s="101">
        <f>IF(V$1="",0,IF(AND(V$1=0,$H379&lt;MONTH($J$13)),0,IF(((YEAR(V$8)-1)*12+$H379)-((YEAR($J$13)-1)*12+MONTH($J$13))+1&gt;капитал!$J$105*12,0,IF(капитал!$J$105=0,0,капитал!$M$102/(капитал!$J$105*12)))))</f>
        <v>0</v>
      </c>
      <c r="W379" s="101">
        <f>IF(W$1="",0,IF(AND(W$1=0,$H379&lt;MONTH($J$13)),0,IF(((YEAR(W$8)-1)*12+$H379)-((YEAR($J$13)-1)*12+MONTH($J$13))+1&gt;капитал!$J$105*12,0,IF(капитал!$J$105=0,0,капитал!$M$102/(капитал!$J$105*12)))))</f>
        <v>0</v>
      </c>
      <c r="X379" s="101">
        <f>IF(X$1="",0,IF(AND(X$1=0,$H379&lt;MONTH($J$13)),0,IF(((YEAR(X$8)-1)*12+$H379)-((YEAR($J$13)-1)*12+MONTH($J$13))+1&gt;капитал!$J$105*12,0,IF(капитал!$J$105=0,0,капитал!$M$102/(капитал!$J$105*12)))))</f>
        <v>0</v>
      </c>
      <c r="Y379" s="101">
        <f>IF(Y$1="",0,IF(AND(Y$1=0,$H379&lt;MONTH($J$13)),0,IF(((YEAR(Y$8)-1)*12+$H379)-((YEAR($J$13)-1)*12+MONTH($J$13))+1&gt;капитал!$J$105*12,0,IF(капитал!$J$105=0,0,капитал!$M$102/(капитал!$J$105*12)))))</f>
        <v>0</v>
      </c>
      <c r="Z379" s="101">
        <f>IF(Z$1="",0,IF(AND(Z$1=0,$H379&lt;MONTH($J$13)),0,IF(((YEAR(Z$8)-1)*12+$H379)-((YEAR($J$13)-1)*12+MONTH($J$13))+1&gt;капитал!$J$105*12,0,IF(капитал!$J$105=0,0,капитал!$M$102/(капитал!$J$105*12)))))</f>
        <v>0</v>
      </c>
      <c r="AA379" s="101">
        <f>IF(AA$1="",0,IF(AND(AA$1=0,$H379&lt;MONTH($J$13)),0,IF(((YEAR(AA$8)-1)*12+$H379)-((YEAR($J$13)-1)*12+MONTH($J$13))+1&gt;капитал!$J$105*12,0,IF(капитал!$J$105=0,0,капитал!$M$102/(капитал!$J$105*12)))))</f>
        <v>0</v>
      </c>
      <c r="AB379" s="22"/>
    </row>
    <row r="380" spans="1:28" s="23" customFormat="1" ht="10.199999999999999" x14ac:dyDescent="0.2">
      <c r="A380" s="22"/>
      <c r="B380" s="22"/>
      <c r="C380" s="22"/>
      <c r="D380" s="22"/>
      <c r="E380" s="22" t="str">
        <f>E374</f>
        <v>амортизация кап/затрат</v>
      </c>
      <c r="F380" s="22"/>
      <c r="G380" s="22" t="str">
        <f>IF($E380="","",INDEX(KPI!$G:$G,SUMIFS(KPI!$B:$B,KPI!$E:$E,$E380)))</f>
        <v>тыс.руб.</v>
      </c>
      <c r="H380" s="100">
        <f>структура!$V$17</f>
        <v>6</v>
      </c>
      <c r="I380" s="31"/>
      <c r="J380" s="98" t="str">
        <f>структура!$X$17</f>
        <v>июн</v>
      </c>
      <c r="K380" s="99"/>
      <c r="L380" s="22"/>
      <c r="M380" s="58"/>
      <c r="N380" s="22"/>
      <c r="O380" s="22"/>
      <c r="P380" s="101">
        <f>IF(P$1="",0,IF(AND(P$1=0,$H380&lt;MONTH($J$13)),0,IF(((YEAR(P$8)-1)*12+$H380)-((YEAR($J$13)-1)*12+MONTH($J$13))+1&gt;капитал!$J$105*12,0,IF(капитал!$J$105=0,0,капитал!$M$102/(капитал!$J$105*12)))))</f>
        <v>0</v>
      </c>
      <c r="Q380" s="101">
        <f>IF(Q$1="",0,IF(AND(Q$1=0,$H380&lt;MONTH($J$13)),0,IF(((YEAR(Q$8)-1)*12+$H380)-((YEAR($J$13)-1)*12+MONTH($J$13))+1&gt;капитал!$J$105*12,0,IF(капитал!$J$105=0,0,капитал!$M$102/(капитал!$J$105*12)))))</f>
        <v>0</v>
      </c>
      <c r="R380" s="101">
        <f>IF(R$1="",0,IF(AND(R$1=0,$H380&lt;MONTH($J$13)),0,IF(((YEAR(R$8)-1)*12+$H380)-((YEAR($J$13)-1)*12+MONTH($J$13))+1&gt;капитал!$J$105*12,0,IF(капитал!$J$105=0,0,капитал!$M$102/(капитал!$J$105*12)))))</f>
        <v>0</v>
      </c>
      <c r="S380" s="101">
        <f>IF(S$1="",0,IF(AND(S$1=0,$H380&lt;MONTH($J$13)),0,IF(((YEAR(S$8)-1)*12+$H380)-((YEAR($J$13)-1)*12+MONTH($J$13))+1&gt;капитал!$J$105*12,0,IF(капитал!$J$105=0,0,капитал!$M$102/(капитал!$J$105*12)))))</f>
        <v>0</v>
      </c>
      <c r="T380" s="101">
        <f>IF(T$1="",0,IF(AND(T$1=0,$H380&lt;MONTH($J$13)),0,IF(((YEAR(T$8)-1)*12+$H380)-((YEAR($J$13)-1)*12+MONTH($J$13))+1&gt;капитал!$J$105*12,0,IF(капитал!$J$105=0,0,капитал!$M$102/(капитал!$J$105*12)))))</f>
        <v>0</v>
      </c>
      <c r="U380" s="101">
        <f>IF(U$1="",0,IF(AND(U$1=0,$H380&lt;MONTH($J$13)),0,IF(((YEAR(U$8)-1)*12+$H380)-((YEAR($J$13)-1)*12+MONTH($J$13))+1&gt;капитал!$J$105*12,0,IF(капитал!$J$105=0,0,капитал!$M$102/(капитал!$J$105*12)))))</f>
        <v>0</v>
      </c>
      <c r="V380" s="101">
        <f>IF(V$1="",0,IF(AND(V$1=0,$H380&lt;MONTH($J$13)),0,IF(((YEAR(V$8)-1)*12+$H380)-((YEAR($J$13)-1)*12+MONTH($J$13))+1&gt;капитал!$J$105*12,0,IF(капитал!$J$105=0,0,капитал!$M$102/(капитал!$J$105*12)))))</f>
        <v>0</v>
      </c>
      <c r="W380" s="101">
        <f>IF(W$1="",0,IF(AND(W$1=0,$H380&lt;MONTH($J$13)),0,IF(((YEAR(W$8)-1)*12+$H380)-((YEAR($J$13)-1)*12+MONTH($J$13))+1&gt;капитал!$J$105*12,0,IF(капитал!$J$105=0,0,капитал!$M$102/(капитал!$J$105*12)))))</f>
        <v>0</v>
      </c>
      <c r="X380" s="101">
        <f>IF(X$1="",0,IF(AND(X$1=0,$H380&lt;MONTH($J$13)),0,IF(((YEAR(X$8)-1)*12+$H380)-((YEAR($J$13)-1)*12+MONTH($J$13))+1&gt;капитал!$J$105*12,0,IF(капитал!$J$105=0,0,капитал!$M$102/(капитал!$J$105*12)))))</f>
        <v>0</v>
      </c>
      <c r="Y380" s="101">
        <f>IF(Y$1="",0,IF(AND(Y$1=0,$H380&lt;MONTH($J$13)),0,IF(((YEAR(Y$8)-1)*12+$H380)-((YEAR($J$13)-1)*12+MONTH($J$13))+1&gt;капитал!$J$105*12,0,IF(капитал!$J$105=0,0,капитал!$M$102/(капитал!$J$105*12)))))</f>
        <v>0</v>
      </c>
      <c r="Z380" s="101">
        <f>IF(Z$1="",0,IF(AND(Z$1=0,$H380&lt;MONTH($J$13)),0,IF(((YEAR(Z$8)-1)*12+$H380)-((YEAR($J$13)-1)*12+MONTH($J$13))+1&gt;капитал!$J$105*12,0,IF(капитал!$J$105=0,0,капитал!$M$102/(капитал!$J$105*12)))))</f>
        <v>0</v>
      </c>
      <c r="AA380" s="101">
        <f>IF(AA$1="",0,IF(AND(AA$1=0,$H380&lt;MONTH($J$13)),0,IF(((YEAR(AA$8)-1)*12+$H380)-((YEAR($J$13)-1)*12+MONTH($J$13))+1&gt;капитал!$J$105*12,0,IF(капитал!$J$105=0,0,капитал!$M$102/(капитал!$J$105*12)))))</f>
        <v>0</v>
      </c>
      <c r="AB380" s="22"/>
    </row>
    <row r="381" spans="1:28" s="23" customFormat="1" ht="10.199999999999999" x14ac:dyDescent="0.2">
      <c r="A381" s="22"/>
      <c r="B381" s="22"/>
      <c r="C381" s="22"/>
      <c r="D381" s="22"/>
      <c r="E381" s="22" t="str">
        <f>E374</f>
        <v>амортизация кап/затрат</v>
      </c>
      <c r="F381" s="22"/>
      <c r="G381" s="22" t="str">
        <f>IF($E381="","",INDEX(KPI!$G:$G,SUMIFS(KPI!$B:$B,KPI!$E:$E,$E381)))</f>
        <v>тыс.руб.</v>
      </c>
      <c r="H381" s="100">
        <f>структура!$V$18</f>
        <v>7</v>
      </c>
      <c r="I381" s="31"/>
      <c r="J381" s="98" t="str">
        <f>структура!$X$18</f>
        <v>июл</v>
      </c>
      <c r="K381" s="99"/>
      <c r="L381" s="22"/>
      <c r="M381" s="58"/>
      <c r="N381" s="22"/>
      <c r="O381" s="22"/>
      <c r="P381" s="101">
        <f>IF(P$1="",0,IF(AND(P$1=0,$H381&lt;MONTH($J$13)),0,IF(((YEAR(P$8)-1)*12+$H381)-((YEAR($J$13)-1)*12+MONTH($J$13))+1&gt;капитал!$J$105*12,0,IF(капитал!$J$105=0,0,капитал!$M$102/(капитал!$J$105*12)))))</f>
        <v>0</v>
      </c>
      <c r="Q381" s="101">
        <f>IF(Q$1="",0,IF(AND(Q$1=0,$H381&lt;MONTH($J$13)),0,IF(((YEAR(Q$8)-1)*12+$H381)-((YEAR($J$13)-1)*12+MONTH($J$13))+1&gt;капитал!$J$105*12,0,IF(капитал!$J$105=0,0,капитал!$M$102/(капитал!$J$105*12)))))</f>
        <v>0</v>
      </c>
      <c r="R381" s="101">
        <f>IF(R$1="",0,IF(AND(R$1=0,$H381&lt;MONTH($J$13)),0,IF(((YEAR(R$8)-1)*12+$H381)-((YEAR($J$13)-1)*12+MONTH($J$13))+1&gt;капитал!$J$105*12,0,IF(капитал!$J$105=0,0,капитал!$M$102/(капитал!$J$105*12)))))</f>
        <v>0</v>
      </c>
      <c r="S381" s="101">
        <f>IF(S$1="",0,IF(AND(S$1=0,$H381&lt;MONTH($J$13)),0,IF(((YEAR(S$8)-1)*12+$H381)-((YEAR($J$13)-1)*12+MONTH($J$13))+1&gt;капитал!$J$105*12,0,IF(капитал!$J$105=0,0,капитал!$M$102/(капитал!$J$105*12)))))</f>
        <v>0</v>
      </c>
      <c r="T381" s="101">
        <f>IF(T$1="",0,IF(AND(T$1=0,$H381&lt;MONTH($J$13)),0,IF(((YEAR(T$8)-1)*12+$H381)-((YEAR($J$13)-1)*12+MONTH($J$13))+1&gt;капитал!$J$105*12,0,IF(капитал!$J$105=0,0,капитал!$M$102/(капитал!$J$105*12)))))</f>
        <v>0</v>
      </c>
      <c r="U381" s="101">
        <f>IF(U$1="",0,IF(AND(U$1=0,$H381&lt;MONTH($J$13)),0,IF(((YEAR(U$8)-1)*12+$H381)-((YEAR($J$13)-1)*12+MONTH($J$13))+1&gt;капитал!$J$105*12,0,IF(капитал!$J$105=0,0,капитал!$M$102/(капитал!$J$105*12)))))</f>
        <v>0</v>
      </c>
      <c r="V381" s="101">
        <f>IF(V$1="",0,IF(AND(V$1=0,$H381&lt;MONTH($J$13)),0,IF(((YEAR(V$8)-1)*12+$H381)-((YEAR($J$13)-1)*12+MONTH($J$13))+1&gt;капитал!$J$105*12,0,IF(капитал!$J$105=0,0,капитал!$M$102/(капитал!$J$105*12)))))</f>
        <v>0</v>
      </c>
      <c r="W381" s="101">
        <f>IF(W$1="",0,IF(AND(W$1=0,$H381&lt;MONTH($J$13)),0,IF(((YEAR(W$8)-1)*12+$H381)-((YEAR($J$13)-1)*12+MONTH($J$13))+1&gt;капитал!$J$105*12,0,IF(капитал!$J$105=0,0,капитал!$M$102/(капитал!$J$105*12)))))</f>
        <v>0</v>
      </c>
      <c r="X381" s="101">
        <f>IF(X$1="",0,IF(AND(X$1=0,$H381&lt;MONTH($J$13)),0,IF(((YEAR(X$8)-1)*12+$H381)-((YEAR($J$13)-1)*12+MONTH($J$13))+1&gt;капитал!$J$105*12,0,IF(капитал!$J$105=0,0,капитал!$M$102/(капитал!$J$105*12)))))</f>
        <v>0</v>
      </c>
      <c r="Y381" s="101">
        <f>IF(Y$1="",0,IF(AND(Y$1=0,$H381&lt;MONTH($J$13)),0,IF(((YEAR(Y$8)-1)*12+$H381)-((YEAR($J$13)-1)*12+MONTH($J$13))+1&gt;капитал!$J$105*12,0,IF(капитал!$J$105=0,0,капитал!$M$102/(капитал!$J$105*12)))))</f>
        <v>0</v>
      </c>
      <c r="Z381" s="101">
        <f>IF(Z$1="",0,IF(AND(Z$1=0,$H381&lt;MONTH($J$13)),0,IF(((YEAR(Z$8)-1)*12+$H381)-((YEAR($J$13)-1)*12+MONTH($J$13))+1&gt;капитал!$J$105*12,0,IF(капитал!$J$105=0,0,капитал!$M$102/(капитал!$J$105*12)))))</f>
        <v>0</v>
      </c>
      <c r="AA381" s="101">
        <f>IF(AA$1="",0,IF(AND(AA$1=0,$H381&lt;MONTH($J$13)),0,IF(((YEAR(AA$8)-1)*12+$H381)-((YEAR($J$13)-1)*12+MONTH($J$13))+1&gt;капитал!$J$105*12,0,IF(капитал!$J$105=0,0,капитал!$M$102/(капитал!$J$105*12)))))</f>
        <v>0</v>
      </c>
      <c r="AB381" s="22"/>
    </row>
    <row r="382" spans="1:28" s="23" customFormat="1" ht="10.199999999999999" x14ac:dyDescent="0.2">
      <c r="A382" s="22"/>
      <c r="B382" s="22"/>
      <c r="C382" s="22"/>
      <c r="D382" s="22"/>
      <c r="E382" s="22" t="str">
        <f>E374</f>
        <v>амортизация кап/затрат</v>
      </c>
      <c r="F382" s="22"/>
      <c r="G382" s="22" t="str">
        <f>IF($E382="","",INDEX(KPI!$G:$G,SUMIFS(KPI!$B:$B,KPI!$E:$E,$E382)))</f>
        <v>тыс.руб.</v>
      </c>
      <c r="H382" s="100">
        <f>структура!$V$19</f>
        <v>8</v>
      </c>
      <c r="I382" s="31"/>
      <c r="J382" s="98" t="str">
        <f>структура!$X$19</f>
        <v>авг</v>
      </c>
      <c r="K382" s="99"/>
      <c r="L382" s="22"/>
      <c r="M382" s="58"/>
      <c r="N382" s="22"/>
      <c r="O382" s="22"/>
      <c r="P382" s="101">
        <f>IF(P$1="",0,IF(AND(P$1=0,$H382&lt;MONTH($J$13)),0,IF(((YEAR(P$8)-1)*12+$H382)-((YEAR($J$13)-1)*12+MONTH($J$13))+1&gt;капитал!$J$105*12,0,IF(капитал!$J$105=0,0,капитал!$M$102/(капитал!$J$105*12)))))</f>
        <v>0</v>
      </c>
      <c r="Q382" s="101">
        <f>IF(Q$1="",0,IF(AND(Q$1=0,$H382&lt;MONTH($J$13)),0,IF(((YEAR(Q$8)-1)*12+$H382)-((YEAR($J$13)-1)*12+MONTH($J$13))+1&gt;капитал!$J$105*12,0,IF(капитал!$J$105=0,0,капитал!$M$102/(капитал!$J$105*12)))))</f>
        <v>0</v>
      </c>
      <c r="R382" s="101">
        <f>IF(R$1="",0,IF(AND(R$1=0,$H382&lt;MONTH($J$13)),0,IF(((YEAR(R$8)-1)*12+$H382)-((YEAR($J$13)-1)*12+MONTH($J$13))+1&gt;капитал!$J$105*12,0,IF(капитал!$J$105=0,0,капитал!$M$102/(капитал!$J$105*12)))))</f>
        <v>0</v>
      </c>
      <c r="S382" s="101">
        <f>IF(S$1="",0,IF(AND(S$1=0,$H382&lt;MONTH($J$13)),0,IF(((YEAR(S$8)-1)*12+$H382)-((YEAR($J$13)-1)*12+MONTH($J$13))+1&gt;капитал!$J$105*12,0,IF(капитал!$J$105=0,0,капитал!$M$102/(капитал!$J$105*12)))))</f>
        <v>0</v>
      </c>
      <c r="T382" s="101">
        <f>IF(T$1="",0,IF(AND(T$1=0,$H382&lt;MONTH($J$13)),0,IF(((YEAR(T$8)-1)*12+$H382)-((YEAR($J$13)-1)*12+MONTH($J$13))+1&gt;капитал!$J$105*12,0,IF(капитал!$J$105=0,0,капитал!$M$102/(капитал!$J$105*12)))))</f>
        <v>0</v>
      </c>
      <c r="U382" s="101">
        <f>IF(U$1="",0,IF(AND(U$1=0,$H382&lt;MONTH($J$13)),0,IF(((YEAR(U$8)-1)*12+$H382)-((YEAR($J$13)-1)*12+MONTH($J$13))+1&gt;капитал!$J$105*12,0,IF(капитал!$J$105=0,0,капитал!$M$102/(капитал!$J$105*12)))))</f>
        <v>0</v>
      </c>
      <c r="V382" s="101">
        <f>IF(V$1="",0,IF(AND(V$1=0,$H382&lt;MONTH($J$13)),0,IF(((YEAR(V$8)-1)*12+$H382)-((YEAR($J$13)-1)*12+MONTH($J$13))+1&gt;капитал!$J$105*12,0,IF(капитал!$J$105=0,0,капитал!$M$102/(капитал!$J$105*12)))))</f>
        <v>0</v>
      </c>
      <c r="W382" s="101">
        <f>IF(W$1="",0,IF(AND(W$1=0,$H382&lt;MONTH($J$13)),0,IF(((YEAR(W$8)-1)*12+$H382)-((YEAR($J$13)-1)*12+MONTH($J$13))+1&gt;капитал!$J$105*12,0,IF(капитал!$J$105=0,0,капитал!$M$102/(капитал!$J$105*12)))))</f>
        <v>0</v>
      </c>
      <c r="X382" s="101">
        <f>IF(X$1="",0,IF(AND(X$1=0,$H382&lt;MONTH($J$13)),0,IF(((YEAR(X$8)-1)*12+$H382)-((YEAR($J$13)-1)*12+MONTH($J$13))+1&gt;капитал!$J$105*12,0,IF(капитал!$J$105=0,0,капитал!$M$102/(капитал!$J$105*12)))))</f>
        <v>0</v>
      </c>
      <c r="Y382" s="101">
        <f>IF(Y$1="",0,IF(AND(Y$1=0,$H382&lt;MONTH($J$13)),0,IF(((YEAR(Y$8)-1)*12+$H382)-((YEAR($J$13)-1)*12+MONTH($J$13))+1&gt;капитал!$J$105*12,0,IF(капитал!$J$105=0,0,капитал!$M$102/(капитал!$J$105*12)))))</f>
        <v>0</v>
      </c>
      <c r="Z382" s="101">
        <f>IF(Z$1="",0,IF(AND(Z$1=0,$H382&lt;MONTH($J$13)),0,IF(((YEAR(Z$8)-1)*12+$H382)-((YEAR($J$13)-1)*12+MONTH($J$13))+1&gt;капитал!$J$105*12,0,IF(капитал!$J$105=0,0,капитал!$M$102/(капитал!$J$105*12)))))</f>
        <v>0</v>
      </c>
      <c r="AA382" s="101">
        <f>IF(AA$1="",0,IF(AND(AA$1=0,$H382&lt;MONTH($J$13)),0,IF(((YEAR(AA$8)-1)*12+$H382)-((YEAR($J$13)-1)*12+MONTH($J$13))+1&gt;капитал!$J$105*12,0,IF(капитал!$J$105=0,0,капитал!$M$102/(капитал!$J$105*12)))))</f>
        <v>0</v>
      </c>
      <c r="AB382" s="22"/>
    </row>
    <row r="383" spans="1:28" s="23" customFormat="1" ht="10.199999999999999" x14ac:dyDescent="0.2">
      <c r="A383" s="22"/>
      <c r="B383" s="22"/>
      <c r="C383" s="22"/>
      <c r="D383" s="22"/>
      <c r="E383" s="22" t="str">
        <f>E374</f>
        <v>амортизация кап/затрат</v>
      </c>
      <c r="F383" s="22"/>
      <c r="G383" s="22" t="str">
        <f>IF($E383="","",INDEX(KPI!$G:$G,SUMIFS(KPI!$B:$B,KPI!$E:$E,$E383)))</f>
        <v>тыс.руб.</v>
      </c>
      <c r="H383" s="100">
        <f>структура!$V$20</f>
        <v>9</v>
      </c>
      <c r="I383" s="31"/>
      <c r="J383" s="98" t="str">
        <f>структура!$X$20</f>
        <v>сен</v>
      </c>
      <c r="K383" s="99"/>
      <c r="L383" s="22"/>
      <c r="M383" s="58"/>
      <c r="N383" s="22"/>
      <c r="O383" s="22"/>
      <c r="P383" s="101">
        <f>IF(P$1="",0,IF(AND(P$1=0,$H383&lt;MONTH($J$13)),0,IF(((YEAR(P$8)-1)*12+$H383)-((YEAR($J$13)-1)*12+MONTH($J$13))+1&gt;капитал!$J$105*12,0,IF(капитал!$J$105=0,0,капитал!$M$102/(капитал!$J$105*12)))))</f>
        <v>0</v>
      </c>
      <c r="Q383" s="101">
        <f>IF(Q$1="",0,IF(AND(Q$1=0,$H383&lt;MONTH($J$13)),0,IF(((YEAR(Q$8)-1)*12+$H383)-((YEAR($J$13)-1)*12+MONTH($J$13))+1&gt;капитал!$J$105*12,0,IF(капитал!$J$105=0,0,капитал!$M$102/(капитал!$J$105*12)))))</f>
        <v>0</v>
      </c>
      <c r="R383" s="101">
        <f>IF(R$1="",0,IF(AND(R$1=0,$H383&lt;MONTH($J$13)),0,IF(((YEAR(R$8)-1)*12+$H383)-((YEAR($J$13)-1)*12+MONTH($J$13))+1&gt;капитал!$J$105*12,0,IF(капитал!$J$105=0,0,капитал!$M$102/(капитал!$J$105*12)))))</f>
        <v>0</v>
      </c>
      <c r="S383" s="101">
        <f>IF(S$1="",0,IF(AND(S$1=0,$H383&lt;MONTH($J$13)),0,IF(((YEAR(S$8)-1)*12+$H383)-((YEAR($J$13)-1)*12+MONTH($J$13))+1&gt;капитал!$J$105*12,0,IF(капитал!$J$105=0,0,капитал!$M$102/(капитал!$J$105*12)))))</f>
        <v>0</v>
      </c>
      <c r="T383" s="101">
        <f>IF(T$1="",0,IF(AND(T$1=0,$H383&lt;MONTH($J$13)),0,IF(((YEAR(T$8)-1)*12+$H383)-((YEAR($J$13)-1)*12+MONTH($J$13))+1&gt;капитал!$J$105*12,0,IF(капитал!$J$105=0,0,капитал!$M$102/(капитал!$J$105*12)))))</f>
        <v>0</v>
      </c>
      <c r="U383" s="101">
        <f>IF(U$1="",0,IF(AND(U$1=0,$H383&lt;MONTH($J$13)),0,IF(((YEAR(U$8)-1)*12+$H383)-((YEAR($J$13)-1)*12+MONTH($J$13))+1&gt;капитал!$J$105*12,0,IF(капитал!$J$105=0,0,капитал!$M$102/(капитал!$J$105*12)))))</f>
        <v>0</v>
      </c>
      <c r="V383" s="101">
        <f>IF(V$1="",0,IF(AND(V$1=0,$H383&lt;MONTH($J$13)),0,IF(((YEAR(V$8)-1)*12+$H383)-((YEAR($J$13)-1)*12+MONTH($J$13))+1&gt;капитал!$J$105*12,0,IF(капитал!$J$105=0,0,капитал!$M$102/(капитал!$J$105*12)))))</f>
        <v>0</v>
      </c>
      <c r="W383" s="101">
        <f>IF(W$1="",0,IF(AND(W$1=0,$H383&lt;MONTH($J$13)),0,IF(((YEAR(W$8)-1)*12+$H383)-((YEAR($J$13)-1)*12+MONTH($J$13))+1&gt;капитал!$J$105*12,0,IF(капитал!$J$105=0,0,капитал!$M$102/(капитал!$J$105*12)))))</f>
        <v>0</v>
      </c>
      <c r="X383" s="101">
        <f>IF(X$1="",0,IF(AND(X$1=0,$H383&lt;MONTH($J$13)),0,IF(((YEAR(X$8)-1)*12+$H383)-((YEAR($J$13)-1)*12+MONTH($J$13))+1&gt;капитал!$J$105*12,0,IF(капитал!$J$105=0,0,капитал!$M$102/(капитал!$J$105*12)))))</f>
        <v>0</v>
      </c>
      <c r="Y383" s="101">
        <f>IF(Y$1="",0,IF(AND(Y$1=0,$H383&lt;MONTH($J$13)),0,IF(((YEAR(Y$8)-1)*12+$H383)-((YEAR($J$13)-1)*12+MONTH($J$13))+1&gt;капитал!$J$105*12,0,IF(капитал!$J$105=0,0,капитал!$M$102/(капитал!$J$105*12)))))</f>
        <v>0</v>
      </c>
      <c r="Z383" s="101">
        <f>IF(Z$1="",0,IF(AND(Z$1=0,$H383&lt;MONTH($J$13)),0,IF(((YEAR(Z$8)-1)*12+$H383)-((YEAR($J$13)-1)*12+MONTH($J$13))+1&gt;капитал!$J$105*12,0,IF(капитал!$J$105=0,0,капитал!$M$102/(капитал!$J$105*12)))))</f>
        <v>0</v>
      </c>
      <c r="AA383" s="101">
        <f>IF(AA$1="",0,IF(AND(AA$1=0,$H383&lt;MONTH($J$13)),0,IF(((YEAR(AA$8)-1)*12+$H383)-((YEAR($J$13)-1)*12+MONTH($J$13))+1&gt;капитал!$J$105*12,0,IF(капитал!$J$105=0,0,капитал!$M$102/(капитал!$J$105*12)))))</f>
        <v>0</v>
      </c>
      <c r="AB383" s="22"/>
    </row>
    <row r="384" spans="1:28" s="23" customFormat="1" ht="10.199999999999999" x14ac:dyDescent="0.2">
      <c r="A384" s="22"/>
      <c r="B384" s="22"/>
      <c r="C384" s="22"/>
      <c r="D384" s="22"/>
      <c r="E384" s="22" t="str">
        <f>E374</f>
        <v>амортизация кап/затрат</v>
      </c>
      <c r="F384" s="22"/>
      <c r="G384" s="22" t="str">
        <f>IF($E384="","",INDEX(KPI!$G:$G,SUMIFS(KPI!$B:$B,KPI!$E:$E,$E384)))</f>
        <v>тыс.руб.</v>
      </c>
      <c r="H384" s="100">
        <f>структура!$V$21</f>
        <v>10</v>
      </c>
      <c r="I384" s="31"/>
      <c r="J384" s="98" t="str">
        <f>структура!$X$21</f>
        <v>окт</v>
      </c>
      <c r="K384" s="99"/>
      <c r="L384" s="22"/>
      <c r="M384" s="58"/>
      <c r="N384" s="22"/>
      <c r="O384" s="22"/>
      <c r="P384" s="101">
        <f>IF(P$1="",0,IF(AND(P$1=0,$H384&lt;MONTH($J$13)),0,IF(((YEAR(P$8)-1)*12+$H384)-((YEAR($J$13)-1)*12+MONTH($J$13))+1&gt;капитал!$J$105*12,0,IF(капитал!$J$105=0,0,капитал!$M$102/(капитал!$J$105*12)))))</f>
        <v>0</v>
      </c>
      <c r="Q384" s="101">
        <f>IF(Q$1="",0,IF(AND(Q$1=0,$H384&lt;MONTH($J$13)),0,IF(((YEAR(Q$8)-1)*12+$H384)-((YEAR($J$13)-1)*12+MONTH($J$13))+1&gt;капитал!$J$105*12,0,IF(капитал!$J$105=0,0,капитал!$M$102/(капитал!$J$105*12)))))</f>
        <v>0</v>
      </c>
      <c r="R384" s="101">
        <f>IF(R$1="",0,IF(AND(R$1=0,$H384&lt;MONTH($J$13)),0,IF(((YEAR(R$8)-1)*12+$H384)-((YEAR($J$13)-1)*12+MONTH($J$13))+1&gt;капитал!$J$105*12,0,IF(капитал!$J$105=0,0,капитал!$M$102/(капитал!$J$105*12)))))</f>
        <v>0</v>
      </c>
      <c r="S384" s="101">
        <f>IF(S$1="",0,IF(AND(S$1=0,$H384&lt;MONTH($J$13)),0,IF(((YEAR(S$8)-1)*12+$H384)-((YEAR($J$13)-1)*12+MONTH($J$13))+1&gt;капитал!$J$105*12,0,IF(капитал!$J$105=0,0,капитал!$M$102/(капитал!$J$105*12)))))</f>
        <v>0</v>
      </c>
      <c r="T384" s="101">
        <f>IF(T$1="",0,IF(AND(T$1=0,$H384&lt;MONTH($J$13)),0,IF(((YEAR(T$8)-1)*12+$H384)-((YEAR($J$13)-1)*12+MONTH($J$13))+1&gt;капитал!$J$105*12,0,IF(капитал!$J$105=0,0,капитал!$M$102/(капитал!$J$105*12)))))</f>
        <v>0</v>
      </c>
      <c r="U384" s="101">
        <f>IF(U$1="",0,IF(AND(U$1=0,$H384&lt;MONTH($J$13)),0,IF(((YEAR(U$8)-1)*12+$H384)-((YEAR($J$13)-1)*12+MONTH($J$13))+1&gt;капитал!$J$105*12,0,IF(капитал!$J$105=0,0,капитал!$M$102/(капитал!$J$105*12)))))</f>
        <v>0</v>
      </c>
      <c r="V384" s="101">
        <f>IF(V$1="",0,IF(AND(V$1=0,$H384&lt;MONTH($J$13)),0,IF(((YEAR(V$8)-1)*12+$H384)-((YEAR($J$13)-1)*12+MONTH($J$13))+1&gt;капитал!$J$105*12,0,IF(капитал!$J$105=0,0,капитал!$M$102/(капитал!$J$105*12)))))</f>
        <v>0</v>
      </c>
      <c r="W384" s="101">
        <f>IF(W$1="",0,IF(AND(W$1=0,$H384&lt;MONTH($J$13)),0,IF(((YEAR(W$8)-1)*12+$H384)-((YEAR($J$13)-1)*12+MONTH($J$13))+1&gt;капитал!$J$105*12,0,IF(капитал!$J$105=0,0,капитал!$M$102/(капитал!$J$105*12)))))</f>
        <v>0</v>
      </c>
      <c r="X384" s="101">
        <f>IF(X$1="",0,IF(AND(X$1=0,$H384&lt;MONTH($J$13)),0,IF(((YEAR(X$8)-1)*12+$H384)-((YEAR($J$13)-1)*12+MONTH($J$13))+1&gt;капитал!$J$105*12,0,IF(капитал!$J$105=0,0,капитал!$M$102/(капитал!$J$105*12)))))</f>
        <v>0</v>
      </c>
      <c r="Y384" s="101">
        <f>IF(Y$1="",0,IF(AND(Y$1=0,$H384&lt;MONTH($J$13)),0,IF(((YEAR(Y$8)-1)*12+$H384)-((YEAR($J$13)-1)*12+MONTH($J$13))+1&gt;капитал!$J$105*12,0,IF(капитал!$J$105=0,0,капитал!$M$102/(капитал!$J$105*12)))))</f>
        <v>0</v>
      </c>
      <c r="Z384" s="101">
        <f>IF(Z$1="",0,IF(AND(Z$1=0,$H384&lt;MONTH($J$13)),0,IF(((YEAR(Z$8)-1)*12+$H384)-((YEAR($J$13)-1)*12+MONTH($J$13))+1&gt;капитал!$J$105*12,0,IF(капитал!$J$105=0,0,капитал!$M$102/(капитал!$J$105*12)))))</f>
        <v>0</v>
      </c>
      <c r="AA384" s="101">
        <f>IF(AA$1="",0,IF(AND(AA$1=0,$H384&lt;MONTH($J$13)),0,IF(((YEAR(AA$8)-1)*12+$H384)-((YEAR($J$13)-1)*12+MONTH($J$13))+1&gt;капитал!$J$105*12,0,IF(капитал!$J$105=0,0,капитал!$M$102/(капитал!$J$105*12)))))</f>
        <v>0</v>
      </c>
      <c r="AB384" s="22"/>
    </row>
    <row r="385" spans="1:28" s="23" customFormat="1" ht="10.199999999999999" x14ac:dyDescent="0.2">
      <c r="A385" s="22"/>
      <c r="B385" s="22"/>
      <c r="C385" s="22"/>
      <c r="D385" s="22"/>
      <c r="E385" s="22" t="str">
        <f>E374</f>
        <v>амортизация кап/затрат</v>
      </c>
      <c r="F385" s="22"/>
      <c r="G385" s="22" t="str">
        <f>IF($E385="","",INDEX(KPI!$G:$G,SUMIFS(KPI!$B:$B,KPI!$E:$E,$E385)))</f>
        <v>тыс.руб.</v>
      </c>
      <c r="H385" s="100">
        <f>структура!$V$22</f>
        <v>11</v>
      </c>
      <c r="I385" s="31"/>
      <c r="J385" s="98" t="str">
        <f>структура!$X$22</f>
        <v>ноя</v>
      </c>
      <c r="K385" s="99"/>
      <c r="L385" s="22"/>
      <c r="M385" s="58"/>
      <c r="N385" s="22"/>
      <c r="O385" s="22"/>
      <c r="P385" s="101">
        <f>IF(P$1="",0,IF(AND(P$1=0,$H385&lt;MONTH($J$13)),0,IF(((YEAR(P$8)-1)*12+$H385)-((YEAR($J$13)-1)*12+MONTH($J$13))+1&gt;капитал!$J$105*12,0,IF(капитал!$J$105=0,0,капитал!$M$102/(капитал!$J$105*12)))))</f>
        <v>0</v>
      </c>
      <c r="Q385" s="101">
        <f>IF(Q$1="",0,IF(AND(Q$1=0,$H385&lt;MONTH($J$13)),0,IF(((YEAR(Q$8)-1)*12+$H385)-((YEAR($J$13)-1)*12+MONTH($J$13))+1&gt;капитал!$J$105*12,0,IF(капитал!$J$105=0,0,капитал!$M$102/(капитал!$J$105*12)))))</f>
        <v>0</v>
      </c>
      <c r="R385" s="101">
        <f>IF(R$1="",0,IF(AND(R$1=0,$H385&lt;MONTH($J$13)),0,IF(((YEAR(R$8)-1)*12+$H385)-((YEAR($J$13)-1)*12+MONTH($J$13))+1&gt;капитал!$J$105*12,0,IF(капитал!$J$105=0,0,капитал!$M$102/(капитал!$J$105*12)))))</f>
        <v>0</v>
      </c>
      <c r="S385" s="101">
        <f>IF(S$1="",0,IF(AND(S$1=0,$H385&lt;MONTH($J$13)),0,IF(((YEAR(S$8)-1)*12+$H385)-((YEAR($J$13)-1)*12+MONTH($J$13))+1&gt;капитал!$J$105*12,0,IF(капитал!$J$105=0,0,капитал!$M$102/(капитал!$J$105*12)))))</f>
        <v>0</v>
      </c>
      <c r="T385" s="101">
        <f>IF(T$1="",0,IF(AND(T$1=0,$H385&lt;MONTH($J$13)),0,IF(((YEAR(T$8)-1)*12+$H385)-((YEAR($J$13)-1)*12+MONTH($J$13))+1&gt;капитал!$J$105*12,0,IF(капитал!$J$105=0,0,капитал!$M$102/(капитал!$J$105*12)))))</f>
        <v>0</v>
      </c>
      <c r="U385" s="101">
        <f>IF(U$1="",0,IF(AND(U$1=0,$H385&lt;MONTH($J$13)),0,IF(((YEAR(U$8)-1)*12+$H385)-((YEAR($J$13)-1)*12+MONTH($J$13))+1&gt;капитал!$J$105*12,0,IF(капитал!$J$105=0,0,капитал!$M$102/(капитал!$J$105*12)))))</f>
        <v>0</v>
      </c>
      <c r="V385" s="101">
        <f>IF(V$1="",0,IF(AND(V$1=0,$H385&lt;MONTH($J$13)),0,IF(((YEAR(V$8)-1)*12+$H385)-((YEAR($J$13)-1)*12+MONTH($J$13))+1&gt;капитал!$J$105*12,0,IF(капитал!$J$105=0,0,капитал!$M$102/(капитал!$J$105*12)))))</f>
        <v>0</v>
      </c>
      <c r="W385" s="101">
        <f>IF(W$1="",0,IF(AND(W$1=0,$H385&lt;MONTH($J$13)),0,IF(((YEAR(W$8)-1)*12+$H385)-((YEAR($J$13)-1)*12+MONTH($J$13))+1&gt;капитал!$J$105*12,0,IF(капитал!$J$105=0,0,капитал!$M$102/(капитал!$J$105*12)))))</f>
        <v>0</v>
      </c>
      <c r="X385" s="101">
        <f>IF(X$1="",0,IF(AND(X$1=0,$H385&lt;MONTH($J$13)),0,IF(((YEAR(X$8)-1)*12+$H385)-((YEAR($J$13)-1)*12+MONTH($J$13))+1&gt;капитал!$J$105*12,0,IF(капитал!$J$105=0,0,капитал!$M$102/(капитал!$J$105*12)))))</f>
        <v>0</v>
      </c>
      <c r="Y385" s="101">
        <f>IF(Y$1="",0,IF(AND(Y$1=0,$H385&lt;MONTH($J$13)),0,IF(((YEAR(Y$8)-1)*12+$H385)-((YEAR($J$13)-1)*12+MONTH($J$13))+1&gt;капитал!$J$105*12,0,IF(капитал!$J$105=0,0,капитал!$M$102/(капитал!$J$105*12)))))</f>
        <v>0</v>
      </c>
      <c r="Z385" s="101">
        <f>IF(Z$1="",0,IF(AND(Z$1=0,$H385&lt;MONTH($J$13)),0,IF(((YEAR(Z$8)-1)*12+$H385)-((YEAR($J$13)-1)*12+MONTH($J$13))+1&gt;капитал!$J$105*12,0,IF(капитал!$J$105=0,0,капитал!$M$102/(капитал!$J$105*12)))))</f>
        <v>0</v>
      </c>
      <c r="AA385" s="101">
        <f>IF(AA$1="",0,IF(AND(AA$1=0,$H385&lt;MONTH($J$13)),0,IF(((YEAR(AA$8)-1)*12+$H385)-((YEAR($J$13)-1)*12+MONTH($J$13))+1&gt;капитал!$J$105*12,0,IF(капитал!$J$105=0,0,капитал!$M$102/(капитал!$J$105*12)))))</f>
        <v>0</v>
      </c>
      <c r="AB385" s="22"/>
    </row>
    <row r="386" spans="1:28" s="23" customFormat="1" ht="10.199999999999999" x14ac:dyDescent="0.2">
      <c r="A386" s="22"/>
      <c r="B386" s="22"/>
      <c r="C386" s="22"/>
      <c r="D386" s="22"/>
      <c r="E386" s="22" t="str">
        <f>E374</f>
        <v>амортизация кап/затрат</v>
      </c>
      <c r="F386" s="22"/>
      <c r="G386" s="22" t="str">
        <f>IF($E386="","",INDEX(KPI!$G:$G,SUMIFS(KPI!$B:$B,KPI!$E:$E,$E386)))</f>
        <v>тыс.руб.</v>
      </c>
      <c r="H386" s="100">
        <f>структура!$V$23</f>
        <v>12</v>
      </c>
      <c r="I386" s="31"/>
      <c r="J386" s="98" t="str">
        <f>структура!$X$23</f>
        <v>дек</v>
      </c>
      <c r="K386" s="99"/>
      <c r="L386" s="22"/>
      <c r="M386" s="58"/>
      <c r="N386" s="22"/>
      <c r="O386" s="22"/>
      <c r="P386" s="101">
        <f>IF(P$1="",0,IF(AND(P$1=0,$H386&lt;MONTH($J$13)),0,IF(((YEAR(P$8)-1)*12+$H386)-((YEAR($J$13)-1)*12+MONTH($J$13))+1&gt;капитал!$J$105*12,0,IF(капитал!$J$105=0,0,капитал!$M$102/(капитал!$J$105*12)))))</f>
        <v>0</v>
      </c>
      <c r="Q386" s="101">
        <f>IF(Q$1="",0,IF(AND(Q$1=0,$H386&lt;MONTH($J$13)),0,IF(((YEAR(Q$8)-1)*12+$H386)-((YEAR($J$13)-1)*12+MONTH($J$13))+1&gt;капитал!$J$105*12,0,IF(капитал!$J$105=0,0,капитал!$M$102/(капитал!$J$105*12)))))</f>
        <v>0</v>
      </c>
      <c r="R386" s="101">
        <f>IF(R$1="",0,IF(AND(R$1=0,$H386&lt;MONTH($J$13)),0,IF(((YEAR(R$8)-1)*12+$H386)-((YEAR($J$13)-1)*12+MONTH($J$13))+1&gt;капитал!$J$105*12,0,IF(капитал!$J$105=0,0,капитал!$M$102/(капитал!$J$105*12)))))</f>
        <v>0</v>
      </c>
      <c r="S386" s="101">
        <f>IF(S$1="",0,IF(AND(S$1=0,$H386&lt;MONTH($J$13)),0,IF(((YEAR(S$8)-1)*12+$H386)-((YEAR($J$13)-1)*12+MONTH($J$13))+1&gt;капитал!$J$105*12,0,IF(капитал!$J$105=0,0,капитал!$M$102/(капитал!$J$105*12)))))</f>
        <v>0</v>
      </c>
      <c r="T386" s="101">
        <f>IF(T$1="",0,IF(AND(T$1=0,$H386&lt;MONTH($J$13)),0,IF(((YEAR(T$8)-1)*12+$H386)-((YEAR($J$13)-1)*12+MONTH($J$13))+1&gt;капитал!$J$105*12,0,IF(капитал!$J$105=0,0,капитал!$M$102/(капитал!$J$105*12)))))</f>
        <v>0</v>
      </c>
      <c r="U386" s="101">
        <f>IF(U$1="",0,IF(AND(U$1=0,$H386&lt;MONTH($J$13)),0,IF(((YEAR(U$8)-1)*12+$H386)-((YEAR($J$13)-1)*12+MONTH($J$13))+1&gt;капитал!$J$105*12,0,IF(капитал!$J$105=0,0,капитал!$M$102/(капитал!$J$105*12)))))</f>
        <v>0</v>
      </c>
      <c r="V386" s="101">
        <f>IF(V$1="",0,IF(AND(V$1=0,$H386&lt;MONTH($J$13)),0,IF(((YEAR(V$8)-1)*12+$H386)-((YEAR($J$13)-1)*12+MONTH($J$13))+1&gt;капитал!$J$105*12,0,IF(капитал!$J$105=0,0,капитал!$M$102/(капитал!$J$105*12)))))</f>
        <v>0</v>
      </c>
      <c r="W386" s="101">
        <f>IF(W$1="",0,IF(AND(W$1=0,$H386&lt;MONTH($J$13)),0,IF(((YEAR(W$8)-1)*12+$H386)-((YEAR($J$13)-1)*12+MONTH($J$13))+1&gt;капитал!$J$105*12,0,IF(капитал!$J$105=0,0,капитал!$M$102/(капитал!$J$105*12)))))</f>
        <v>0</v>
      </c>
      <c r="X386" s="101">
        <f>IF(X$1="",0,IF(AND(X$1=0,$H386&lt;MONTH($J$13)),0,IF(((YEAR(X$8)-1)*12+$H386)-((YEAR($J$13)-1)*12+MONTH($J$13))+1&gt;капитал!$J$105*12,0,IF(капитал!$J$105=0,0,капитал!$M$102/(капитал!$J$105*12)))))</f>
        <v>0</v>
      </c>
      <c r="Y386" s="101">
        <f>IF(Y$1="",0,IF(AND(Y$1=0,$H386&lt;MONTH($J$13)),0,IF(((YEAR(Y$8)-1)*12+$H386)-((YEAR($J$13)-1)*12+MONTH($J$13))+1&gt;капитал!$J$105*12,0,IF(капитал!$J$105=0,0,капитал!$M$102/(капитал!$J$105*12)))))</f>
        <v>0</v>
      </c>
      <c r="Z386" s="101">
        <f>IF(Z$1="",0,IF(AND(Z$1=0,$H386&lt;MONTH($J$13)),0,IF(((YEAR(Z$8)-1)*12+$H386)-((YEAR($J$13)-1)*12+MONTH($J$13))+1&gt;капитал!$J$105*12,0,IF(капитал!$J$105=0,0,капитал!$M$102/(капитал!$J$105*12)))))</f>
        <v>0</v>
      </c>
      <c r="AA386" s="101">
        <f>IF(AA$1="",0,IF(AND(AA$1=0,$H386&lt;MONTH($J$13)),0,IF(((YEAR(AA$8)-1)*12+$H386)-((YEAR($J$13)-1)*12+MONTH($J$13))+1&gt;капитал!$J$105*12,0,IF(капитал!$J$105=0,0,капитал!$M$102/(капитал!$J$105*12)))))</f>
        <v>0</v>
      </c>
      <c r="AB386" s="22"/>
    </row>
    <row r="387" spans="1:28" ht="3.9" customHeight="1" x14ac:dyDescent="0.25">
      <c r="A387" s="2"/>
      <c r="B387" s="2"/>
      <c r="C387" s="2"/>
      <c r="D387" s="143"/>
      <c r="E387" s="143"/>
      <c r="F387" s="2"/>
      <c r="G387" s="143"/>
      <c r="H387" s="2"/>
      <c r="I387" s="28"/>
      <c r="J387" s="143"/>
      <c r="K387" s="28"/>
      <c r="L387" s="2"/>
      <c r="M387" s="52"/>
      <c r="N387" s="2"/>
      <c r="O387" s="2"/>
      <c r="P387" s="36"/>
      <c r="Q387" s="36"/>
      <c r="R387" s="36"/>
      <c r="S387" s="36"/>
      <c r="T387" s="36"/>
      <c r="U387" s="36"/>
      <c r="V387" s="36"/>
      <c r="W387" s="36"/>
      <c r="X387" s="36"/>
      <c r="Y387" s="36"/>
      <c r="Z387" s="36"/>
      <c r="AA387" s="36"/>
      <c r="AB387" s="2"/>
    </row>
    <row r="388" spans="1:28" ht="8.1" customHeight="1" x14ac:dyDescent="0.25">
      <c r="A388" s="2"/>
      <c r="B388" s="2"/>
      <c r="C388" s="2"/>
      <c r="D388" s="2"/>
      <c r="E388" s="2"/>
      <c r="F388" s="2"/>
      <c r="G388" s="2"/>
      <c r="H388" s="2"/>
      <c r="I388" s="28"/>
      <c r="J388" s="2"/>
      <c r="K388" s="28"/>
      <c r="L388" s="2"/>
      <c r="M388" s="52"/>
      <c r="N388" s="2"/>
      <c r="O388" s="2"/>
      <c r="P388" s="36"/>
      <c r="Q388" s="36"/>
      <c r="R388" s="36"/>
      <c r="S388" s="36"/>
      <c r="T388" s="36"/>
      <c r="U388" s="36"/>
      <c r="V388" s="36"/>
      <c r="W388" s="36"/>
      <c r="X388" s="36"/>
      <c r="Y388" s="36"/>
      <c r="Z388" s="36"/>
      <c r="AA388" s="36"/>
      <c r="AB388" s="2"/>
    </row>
    <row r="389" spans="1:28" s="5" customFormat="1" x14ac:dyDescent="0.25">
      <c r="A389" s="3"/>
      <c r="B389" s="3"/>
      <c r="C389" s="3"/>
      <c r="D389" s="148"/>
      <c r="E389" s="3" t="str">
        <f>KPI!$E$85</f>
        <v>амортизация прокатного инвентаря</v>
      </c>
      <c r="F389" s="3"/>
      <c r="G389" s="3" t="str">
        <f>IF($E389="","",INDEX(KPI!$G:$G,SUMIFS(KPI!$B:$B,KPI!$E:$E,$E389)))</f>
        <v>тыс.руб.</v>
      </c>
      <c r="H389" s="103"/>
      <c r="I389" s="28"/>
      <c r="J389" s="44"/>
      <c r="K389" s="28"/>
      <c r="L389" s="3"/>
      <c r="M389" s="55">
        <f>SUM($O389:$AB389)</f>
        <v>0</v>
      </c>
      <c r="N389" s="3"/>
      <c r="O389" s="3"/>
      <c r="P389" s="46">
        <f>IF(P$1="",0,IF(P$1=0,SUMIFS(P390:P401,H390:H401,"&gt;="&amp;MONTH($J$13)),SUM(P390:P401)))</f>
        <v>0</v>
      </c>
      <c r="Q389" s="46">
        <f t="shared" ref="Q389" si="92">IF(Q$1="",0,SUM(Q390:Q401))</f>
        <v>0</v>
      </c>
      <c r="R389" s="46">
        <f t="shared" ref="R389:AA389" si="93">IF(R$1="",0,SUM(R390:R401))</f>
        <v>0</v>
      </c>
      <c r="S389" s="46">
        <f t="shared" si="93"/>
        <v>0</v>
      </c>
      <c r="T389" s="46">
        <f t="shared" si="93"/>
        <v>0</v>
      </c>
      <c r="U389" s="46">
        <f t="shared" si="93"/>
        <v>0</v>
      </c>
      <c r="V389" s="46">
        <f t="shared" si="93"/>
        <v>0</v>
      </c>
      <c r="W389" s="46">
        <f t="shared" si="93"/>
        <v>0</v>
      </c>
      <c r="X389" s="46">
        <f t="shared" si="93"/>
        <v>0</v>
      </c>
      <c r="Y389" s="46">
        <f t="shared" si="93"/>
        <v>0</v>
      </c>
      <c r="Z389" s="46">
        <f t="shared" si="93"/>
        <v>0</v>
      </c>
      <c r="AA389" s="46">
        <f t="shared" si="93"/>
        <v>0</v>
      </c>
      <c r="AB389" s="3"/>
    </row>
    <row r="390" spans="1:28" s="23" customFormat="1" ht="10.199999999999999" x14ac:dyDescent="0.2">
      <c r="A390" s="22"/>
      <c r="B390" s="22"/>
      <c r="C390" s="22"/>
      <c r="D390" s="22"/>
      <c r="E390" s="22" t="str">
        <f>E389</f>
        <v>амортизация прокатного инвентаря</v>
      </c>
      <c r="F390" s="22"/>
      <c r="G390" s="22" t="str">
        <f>IF($E390="","",INDEX(KPI!$G:$G,SUMIFS(KPI!$B:$B,KPI!$E:$E,$E390)))</f>
        <v>тыс.руб.</v>
      </c>
      <c r="H390" s="100">
        <f>структура!$V$12</f>
        <v>1</v>
      </c>
      <c r="I390" s="31"/>
      <c r="J390" s="98" t="str">
        <f>структура!$X$12</f>
        <v>янв</v>
      </c>
      <c r="K390" s="99"/>
      <c r="L390" s="22"/>
      <c r="M390" s="58"/>
      <c r="N390" s="22"/>
      <c r="O390" s="22"/>
      <c r="P390" s="101">
        <f>IF(P$1="",0,IF(AND(P$1=0,$H390&lt;MONTH($J$13)),0,IF(((YEAR(P$8)-1)*12+$H390)-((YEAR($J$13)-1)*12+MONTH($J$13))+1&gt;капитал!$J$130*12,0,IF(капитал!$J$130=0,0,капитал!$M$109/(капитал!$J$130*12)))))</f>
        <v>0</v>
      </c>
      <c r="Q390" s="101">
        <f>IF(Q$1="",0,IF(AND(Q$1=0,$H390&lt;MONTH($J$13)),0,IF(((YEAR(Q$8)-1)*12+$H390)-((YEAR($J$13)-1)*12+MONTH($J$13))+1&gt;капитал!$J$130*12,0,IF(капитал!$J$130=0,0,капитал!$M$109/(капитал!$J$130*12)))))</f>
        <v>0</v>
      </c>
      <c r="R390" s="101">
        <f>IF(R$1="",0,IF(AND(R$1=0,$H390&lt;MONTH($J$13)),0,IF(((YEAR(R$8)-1)*12+$H390)-((YEAR($J$13)-1)*12+MONTH($J$13))+1&gt;капитал!$J$130*12,0,IF(капитал!$J$130=0,0,капитал!$M$109/(капитал!$J$130*12)))))</f>
        <v>0</v>
      </c>
      <c r="S390" s="101">
        <f>IF(S$1="",0,IF(AND(S$1=0,$H390&lt;MONTH($J$13)),0,IF(((YEAR(S$8)-1)*12+$H390)-((YEAR($J$13)-1)*12+MONTH($J$13))+1&gt;капитал!$J$130*12,0,IF(капитал!$J$130=0,0,капитал!$M$109/(капитал!$J$130*12)))))</f>
        <v>0</v>
      </c>
      <c r="T390" s="101">
        <f>IF(T$1="",0,IF(AND(T$1=0,$H390&lt;MONTH($J$13)),0,IF(((YEAR(T$8)-1)*12+$H390)-((YEAR($J$13)-1)*12+MONTH($J$13))+1&gt;капитал!$J$130*12,0,IF(капитал!$J$130=0,0,капитал!$M$109/(капитал!$J$130*12)))))</f>
        <v>0</v>
      </c>
      <c r="U390" s="101">
        <f>IF(U$1="",0,IF(AND(U$1=0,$H390&lt;MONTH($J$13)),0,IF(((YEAR(U$8)-1)*12+$H390)-((YEAR($J$13)-1)*12+MONTH($J$13))+1&gt;капитал!$J$130*12,0,IF(капитал!$J$130=0,0,капитал!$M$109/(капитал!$J$130*12)))))</f>
        <v>0</v>
      </c>
      <c r="V390" s="101">
        <f>IF(V$1="",0,IF(AND(V$1=0,$H390&lt;MONTH($J$13)),0,IF(((YEAR(V$8)-1)*12+$H390)-((YEAR($J$13)-1)*12+MONTH($J$13))+1&gt;капитал!$J$130*12,0,IF(капитал!$J$130=0,0,капитал!$M$109/(капитал!$J$130*12)))))</f>
        <v>0</v>
      </c>
      <c r="W390" s="101">
        <f>IF(W$1="",0,IF(AND(W$1=0,$H390&lt;MONTH($J$13)),0,IF(((YEAR(W$8)-1)*12+$H390)-((YEAR($J$13)-1)*12+MONTH($J$13))+1&gt;капитал!$J$130*12,0,IF(капитал!$J$130=0,0,капитал!$M$109/(капитал!$J$130*12)))))</f>
        <v>0</v>
      </c>
      <c r="X390" s="101">
        <f>IF(X$1="",0,IF(AND(X$1=0,$H390&lt;MONTH($J$13)),0,IF(((YEAR(X$8)-1)*12+$H390)-((YEAR($J$13)-1)*12+MONTH($J$13))+1&gt;капитал!$J$130*12,0,IF(капитал!$J$130=0,0,капитал!$M$109/(капитал!$J$130*12)))))</f>
        <v>0</v>
      </c>
      <c r="Y390" s="101">
        <f>IF(Y$1="",0,IF(AND(Y$1=0,$H390&lt;MONTH($J$13)),0,IF(((YEAR(Y$8)-1)*12+$H390)-((YEAR($J$13)-1)*12+MONTH($J$13))+1&gt;капитал!$J$130*12,0,IF(капитал!$J$130=0,0,капитал!$M$109/(капитал!$J$130*12)))))</f>
        <v>0</v>
      </c>
      <c r="Z390" s="101">
        <f>IF(Z$1="",0,IF(AND(Z$1=0,$H390&lt;MONTH($J$13)),0,IF(((YEAR(Z$8)-1)*12+$H390)-((YEAR($J$13)-1)*12+MONTH($J$13))+1&gt;капитал!$J$130*12,0,IF(капитал!$J$130=0,0,капитал!$M$109/(капитал!$J$130*12)))))</f>
        <v>0</v>
      </c>
      <c r="AA390" s="101">
        <f>IF(AA$1="",0,IF(AND(AA$1=0,$H390&lt;MONTH($J$13)),0,IF(((YEAR(AA$8)-1)*12+$H390)-((YEAR($J$13)-1)*12+MONTH($J$13))+1&gt;капитал!$J$130*12,0,IF(капитал!$J$130=0,0,капитал!$M$109/(капитал!$J$130*12)))))</f>
        <v>0</v>
      </c>
      <c r="AB390" s="22"/>
    </row>
    <row r="391" spans="1:28" s="23" customFormat="1" ht="10.199999999999999" x14ac:dyDescent="0.2">
      <c r="A391" s="22"/>
      <c r="B391" s="22"/>
      <c r="C391" s="22"/>
      <c r="D391" s="22"/>
      <c r="E391" s="22" t="str">
        <f>E389</f>
        <v>амортизация прокатного инвентаря</v>
      </c>
      <c r="F391" s="22"/>
      <c r="G391" s="22" t="str">
        <f>IF($E391="","",INDEX(KPI!$G:$G,SUMIFS(KPI!$B:$B,KPI!$E:$E,$E391)))</f>
        <v>тыс.руб.</v>
      </c>
      <c r="H391" s="100">
        <f>структура!$V$13</f>
        <v>2</v>
      </c>
      <c r="I391" s="31"/>
      <c r="J391" s="98" t="str">
        <f>структура!$X$13</f>
        <v>фев</v>
      </c>
      <c r="K391" s="99"/>
      <c r="L391" s="22"/>
      <c r="M391" s="58"/>
      <c r="N391" s="22"/>
      <c r="O391" s="22"/>
      <c r="P391" s="101">
        <f>IF(P$1="",0,IF(AND(P$1=0,$H391&lt;MONTH($J$13)),0,IF(((YEAR(P$8)-1)*12+$H391)-((YEAR($J$13)-1)*12+MONTH($J$13))+1&gt;капитал!$J$130*12,0,IF(капитал!$J$130=0,0,капитал!$M$109/(капитал!$J$130*12)))))</f>
        <v>0</v>
      </c>
      <c r="Q391" s="101">
        <f>IF(Q$1="",0,IF(AND(Q$1=0,$H391&lt;MONTH($J$13)),0,IF(((YEAR(Q$8)-1)*12+$H391)-((YEAR($J$13)-1)*12+MONTH($J$13))+1&gt;капитал!$J$130*12,0,IF(капитал!$J$130=0,0,капитал!$M$109/(капитал!$J$130*12)))))</f>
        <v>0</v>
      </c>
      <c r="R391" s="101">
        <f>IF(R$1="",0,IF(AND(R$1=0,$H391&lt;MONTH($J$13)),0,IF(((YEAR(R$8)-1)*12+$H391)-((YEAR($J$13)-1)*12+MONTH($J$13))+1&gt;капитал!$J$130*12,0,IF(капитал!$J$130=0,0,капитал!$M$109/(капитал!$J$130*12)))))</f>
        <v>0</v>
      </c>
      <c r="S391" s="101">
        <f>IF(S$1="",0,IF(AND(S$1=0,$H391&lt;MONTH($J$13)),0,IF(((YEAR(S$8)-1)*12+$H391)-((YEAR($J$13)-1)*12+MONTH($J$13))+1&gt;капитал!$J$130*12,0,IF(капитал!$J$130=0,0,капитал!$M$109/(капитал!$J$130*12)))))</f>
        <v>0</v>
      </c>
      <c r="T391" s="101">
        <f>IF(T$1="",0,IF(AND(T$1=0,$H391&lt;MONTH($J$13)),0,IF(((YEAR(T$8)-1)*12+$H391)-((YEAR($J$13)-1)*12+MONTH($J$13))+1&gt;капитал!$J$130*12,0,IF(капитал!$J$130=0,0,капитал!$M$109/(капитал!$J$130*12)))))</f>
        <v>0</v>
      </c>
      <c r="U391" s="101">
        <f>IF(U$1="",0,IF(AND(U$1=0,$H391&lt;MONTH($J$13)),0,IF(((YEAR(U$8)-1)*12+$H391)-((YEAR($J$13)-1)*12+MONTH($J$13))+1&gt;капитал!$J$130*12,0,IF(капитал!$J$130=0,0,капитал!$M$109/(капитал!$J$130*12)))))</f>
        <v>0</v>
      </c>
      <c r="V391" s="101">
        <f>IF(V$1="",0,IF(AND(V$1=0,$H391&lt;MONTH($J$13)),0,IF(((YEAR(V$8)-1)*12+$H391)-((YEAR($J$13)-1)*12+MONTH($J$13))+1&gt;капитал!$J$130*12,0,IF(капитал!$J$130=0,0,капитал!$M$109/(капитал!$J$130*12)))))</f>
        <v>0</v>
      </c>
      <c r="W391" s="101">
        <f>IF(W$1="",0,IF(AND(W$1=0,$H391&lt;MONTH($J$13)),0,IF(((YEAR(W$8)-1)*12+$H391)-((YEAR($J$13)-1)*12+MONTH($J$13))+1&gt;капитал!$J$130*12,0,IF(капитал!$J$130=0,0,капитал!$M$109/(капитал!$J$130*12)))))</f>
        <v>0</v>
      </c>
      <c r="X391" s="101">
        <f>IF(X$1="",0,IF(AND(X$1=0,$H391&lt;MONTH($J$13)),0,IF(((YEAR(X$8)-1)*12+$H391)-((YEAR($J$13)-1)*12+MONTH($J$13))+1&gt;капитал!$J$130*12,0,IF(капитал!$J$130=0,0,капитал!$M$109/(капитал!$J$130*12)))))</f>
        <v>0</v>
      </c>
      <c r="Y391" s="101">
        <f>IF(Y$1="",0,IF(AND(Y$1=0,$H391&lt;MONTH($J$13)),0,IF(((YEAR(Y$8)-1)*12+$H391)-((YEAR($J$13)-1)*12+MONTH($J$13))+1&gt;капитал!$J$130*12,0,IF(капитал!$J$130=0,0,капитал!$M$109/(капитал!$J$130*12)))))</f>
        <v>0</v>
      </c>
      <c r="Z391" s="101">
        <f>IF(Z$1="",0,IF(AND(Z$1=0,$H391&lt;MONTH($J$13)),0,IF(((YEAR(Z$8)-1)*12+$H391)-((YEAR($J$13)-1)*12+MONTH($J$13))+1&gt;капитал!$J$130*12,0,IF(капитал!$J$130=0,0,капитал!$M$109/(капитал!$J$130*12)))))</f>
        <v>0</v>
      </c>
      <c r="AA391" s="101">
        <f>IF(AA$1="",0,IF(AND(AA$1=0,$H391&lt;MONTH($J$13)),0,IF(((YEAR(AA$8)-1)*12+$H391)-((YEAR($J$13)-1)*12+MONTH($J$13))+1&gt;капитал!$J$130*12,0,IF(капитал!$J$130=0,0,капитал!$M$109/(капитал!$J$130*12)))))</f>
        <v>0</v>
      </c>
      <c r="AB391" s="22"/>
    </row>
    <row r="392" spans="1:28" s="23" customFormat="1" ht="10.199999999999999" x14ac:dyDescent="0.2">
      <c r="A392" s="22"/>
      <c r="B392" s="22"/>
      <c r="C392" s="22"/>
      <c r="D392" s="22"/>
      <c r="E392" s="22" t="str">
        <f>E389</f>
        <v>амортизация прокатного инвентаря</v>
      </c>
      <c r="F392" s="22"/>
      <c r="G392" s="22" t="str">
        <f>IF($E392="","",INDEX(KPI!$G:$G,SUMIFS(KPI!$B:$B,KPI!$E:$E,$E392)))</f>
        <v>тыс.руб.</v>
      </c>
      <c r="H392" s="100">
        <f>структура!$V$14</f>
        <v>3</v>
      </c>
      <c r="I392" s="31"/>
      <c r="J392" s="98" t="str">
        <f>структура!$X$14</f>
        <v>мар</v>
      </c>
      <c r="K392" s="99"/>
      <c r="L392" s="22"/>
      <c r="M392" s="58"/>
      <c r="N392" s="22"/>
      <c r="O392" s="22"/>
      <c r="P392" s="101">
        <f>IF(P$1="",0,IF(AND(P$1=0,$H392&lt;MONTH($J$13)),0,IF(((YEAR(P$8)-1)*12+$H392)-((YEAR($J$13)-1)*12+MONTH($J$13))+1&gt;капитал!$J$130*12,0,IF(капитал!$J$130=0,0,капитал!$M$109/(капитал!$J$130*12)))))</f>
        <v>0</v>
      </c>
      <c r="Q392" s="101">
        <f>IF(Q$1="",0,IF(AND(Q$1=0,$H392&lt;MONTH($J$13)),0,IF(((YEAR(Q$8)-1)*12+$H392)-((YEAR($J$13)-1)*12+MONTH($J$13))+1&gt;капитал!$J$130*12,0,IF(капитал!$J$130=0,0,капитал!$M$109/(капитал!$J$130*12)))))</f>
        <v>0</v>
      </c>
      <c r="R392" s="101">
        <f>IF(R$1="",0,IF(AND(R$1=0,$H392&lt;MONTH($J$13)),0,IF(((YEAR(R$8)-1)*12+$H392)-((YEAR($J$13)-1)*12+MONTH($J$13))+1&gt;капитал!$J$130*12,0,IF(капитал!$J$130=0,0,капитал!$M$109/(капитал!$J$130*12)))))</f>
        <v>0</v>
      </c>
      <c r="S392" s="101">
        <f>IF(S$1="",0,IF(AND(S$1=0,$H392&lt;MONTH($J$13)),0,IF(((YEAR(S$8)-1)*12+$H392)-((YEAR($J$13)-1)*12+MONTH($J$13))+1&gt;капитал!$J$130*12,0,IF(капитал!$J$130=0,0,капитал!$M$109/(капитал!$J$130*12)))))</f>
        <v>0</v>
      </c>
      <c r="T392" s="101">
        <f>IF(T$1="",0,IF(AND(T$1=0,$H392&lt;MONTH($J$13)),0,IF(((YEAR(T$8)-1)*12+$H392)-((YEAR($J$13)-1)*12+MONTH($J$13))+1&gt;капитал!$J$130*12,0,IF(капитал!$J$130=0,0,капитал!$M$109/(капитал!$J$130*12)))))</f>
        <v>0</v>
      </c>
      <c r="U392" s="101">
        <f>IF(U$1="",0,IF(AND(U$1=0,$H392&lt;MONTH($J$13)),0,IF(((YEAR(U$8)-1)*12+$H392)-((YEAR($J$13)-1)*12+MONTH($J$13))+1&gt;капитал!$J$130*12,0,IF(капитал!$J$130=0,0,капитал!$M$109/(капитал!$J$130*12)))))</f>
        <v>0</v>
      </c>
      <c r="V392" s="101">
        <f>IF(V$1="",0,IF(AND(V$1=0,$H392&lt;MONTH($J$13)),0,IF(((YEAR(V$8)-1)*12+$H392)-((YEAR($J$13)-1)*12+MONTH($J$13))+1&gt;капитал!$J$130*12,0,IF(капитал!$J$130=0,0,капитал!$M$109/(капитал!$J$130*12)))))</f>
        <v>0</v>
      </c>
      <c r="W392" s="101">
        <f>IF(W$1="",0,IF(AND(W$1=0,$H392&lt;MONTH($J$13)),0,IF(((YEAR(W$8)-1)*12+$H392)-((YEAR($J$13)-1)*12+MONTH($J$13))+1&gt;капитал!$J$130*12,0,IF(капитал!$J$130=0,0,капитал!$M$109/(капитал!$J$130*12)))))</f>
        <v>0</v>
      </c>
      <c r="X392" s="101">
        <f>IF(X$1="",0,IF(AND(X$1=0,$H392&lt;MONTH($J$13)),0,IF(((YEAR(X$8)-1)*12+$H392)-((YEAR($J$13)-1)*12+MONTH($J$13))+1&gt;капитал!$J$130*12,0,IF(капитал!$J$130=0,0,капитал!$M$109/(капитал!$J$130*12)))))</f>
        <v>0</v>
      </c>
      <c r="Y392" s="101">
        <f>IF(Y$1="",0,IF(AND(Y$1=0,$H392&lt;MONTH($J$13)),0,IF(((YEAR(Y$8)-1)*12+$H392)-((YEAR($J$13)-1)*12+MONTH($J$13))+1&gt;капитал!$J$130*12,0,IF(капитал!$J$130=0,0,капитал!$M$109/(капитал!$J$130*12)))))</f>
        <v>0</v>
      </c>
      <c r="Z392" s="101">
        <f>IF(Z$1="",0,IF(AND(Z$1=0,$H392&lt;MONTH($J$13)),0,IF(((YEAR(Z$8)-1)*12+$H392)-((YEAR($J$13)-1)*12+MONTH($J$13))+1&gt;капитал!$J$130*12,0,IF(капитал!$J$130=0,0,капитал!$M$109/(капитал!$J$130*12)))))</f>
        <v>0</v>
      </c>
      <c r="AA392" s="101">
        <f>IF(AA$1="",0,IF(AND(AA$1=0,$H392&lt;MONTH($J$13)),0,IF(((YEAR(AA$8)-1)*12+$H392)-((YEAR($J$13)-1)*12+MONTH($J$13))+1&gt;капитал!$J$130*12,0,IF(капитал!$J$130=0,0,капитал!$M$109/(капитал!$J$130*12)))))</f>
        <v>0</v>
      </c>
      <c r="AB392" s="22"/>
    </row>
    <row r="393" spans="1:28" s="23" customFormat="1" ht="10.199999999999999" x14ac:dyDescent="0.2">
      <c r="A393" s="22"/>
      <c r="B393" s="22"/>
      <c r="C393" s="22"/>
      <c r="D393" s="22"/>
      <c r="E393" s="22" t="str">
        <f>E389</f>
        <v>амортизация прокатного инвентаря</v>
      </c>
      <c r="F393" s="22"/>
      <c r="G393" s="22" t="str">
        <f>IF($E393="","",INDEX(KPI!$G:$G,SUMIFS(KPI!$B:$B,KPI!$E:$E,$E393)))</f>
        <v>тыс.руб.</v>
      </c>
      <c r="H393" s="100">
        <f>структура!$V$15</f>
        <v>4</v>
      </c>
      <c r="I393" s="31"/>
      <c r="J393" s="98" t="str">
        <f>структура!$X$15</f>
        <v>апр</v>
      </c>
      <c r="K393" s="99"/>
      <c r="L393" s="22"/>
      <c r="M393" s="58"/>
      <c r="N393" s="22"/>
      <c r="O393" s="22"/>
      <c r="P393" s="101">
        <f>IF(P$1="",0,IF(AND(P$1=0,$H393&lt;MONTH($J$13)),0,IF(((YEAR(P$8)-1)*12+$H393)-((YEAR($J$13)-1)*12+MONTH($J$13))+1&gt;капитал!$J$130*12,0,IF(капитал!$J$130=0,0,капитал!$M$109/(капитал!$J$130*12)))))</f>
        <v>0</v>
      </c>
      <c r="Q393" s="101">
        <f>IF(Q$1="",0,IF(AND(Q$1=0,$H393&lt;MONTH($J$13)),0,IF(((YEAR(Q$8)-1)*12+$H393)-((YEAR($J$13)-1)*12+MONTH($J$13))+1&gt;капитал!$J$130*12,0,IF(капитал!$J$130=0,0,капитал!$M$109/(капитал!$J$130*12)))))</f>
        <v>0</v>
      </c>
      <c r="R393" s="101">
        <f>IF(R$1="",0,IF(AND(R$1=0,$H393&lt;MONTH($J$13)),0,IF(((YEAR(R$8)-1)*12+$H393)-((YEAR($J$13)-1)*12+MONTH($J$13))+1&gt;капитал!$J$130*12,0,IF(капитал!$J$130=0,0,капитал!$M$109/(капитал!$J$130*12)))))</f>
        <v>0</v>
      </c>
      <c r="S393" s="101">
        <f>IF(S$1="",0,IF(AND(S$1=0,$H393&lt;MONTH($J$13)),0,IF(((YEAR(S$8)-1)*12+$H393)-((YEAR($J$13)-1)*12+MONTH($J$13))+1&gt;капитал!$J$130*12,0,IF(капитал!$J$130=0,0,капитал!$M$109/(капитал!$J$130*12)))))</f>
        <v>0</v>
      </c>
      <c r="T393" s="101">
        <f>IF(T$1="",0,IF(AND(T$1=0,$H393&lt;MONTH($J$13)),0,IF(((YEAR(T$8)-1)*12+$H393)-((YEAR($J$13)-1)*12+MONTH($J$13))+1&gt;капитал!$J$130*12,0,IF(капитал!$J$130=0,0,капитал!$M$109/(капитал!$J$130*12)))))</f>
        <v>0</v>
      </c>
      <c r="U393" s="101">
        <f>IF(U$1="",0,IF(AND(U$1=0,$H393&lt;MONTH($J$13)),0,IF(((YEAR(U$8)-1)*12+$H393)-((YEAR($J$13)-1)*12+MONTH($J$13))+1&gt;капитал!$J$130*12,0,IF(капитал!$J$130=0,0,капитал!$M$109/(капитал!$J$130*12)))))</f>
        <v>0</v>
      </c>
      <c r="V393" s="101">
        <f>IF(V$1="",0,IF(AND(V$1=0,$H393&lt;MONTH($J$13)),0,IF(((YEAR(V$8)-1)*12+$H393)-((YEAR($J$13)-1)*12+MONTH($J$13))+1&gt;капитал!$J$130*12,0,IF(капитал!$J$130=0,0,капитал!$M$109/(капитал!$J$130*12)))))</f>
        <v>0</v>
      </c>
      <c r="W393" s="101">
        <f>IF(W$1="",0,IF(AND(W$1=0,$H393&lt;MONTH($J$13)),0,IF(((YEAR(W$8)-1)*12+$H393)-((YEAR($J$13)-1)*12+MONTH($J$13))+1&gt;капитал!$J$130*12,0,IF(капитал!$J$130=0,0,капитал!$M$109/(капитал!$J$130*12)))))</f>
        <v>0</v>
      </c>
      <c r="X393" s="101">
        <f>IF(X$1="",0,IF(AND(X$1=0,$H393&lt;MONTH($J$13)),0,IF(((YEAR(X$8)-1)*12+$H393)-((YEAR($J$13)-1)*12+MONTH($J$13))+1&gt;капитал!$J$130*12,0,IF(капитал!$J$130=0,0,капитал!$M$109/(капитал!$J$130*12)))))</f>
        <v>0</v>
      </c>
      <c r="Y393" s="101">
        <f>IF(Y$1="",0,IF(AND(Y$1=0,$H393&lt;MONTH($J$13)),0,IF(((YEAR(Y$8)-1)*12+$H393)-((YEAR($J$13)-1)*12+MONTH($J$13))+1&gt;капитал!$J$130*12,0,IF(капитал!$J$130=0,0,капитал!$M$109/(капитал!$J$130*12)))))</f>
        <v>0</v>
      </c>
      <c r="Z393" s="101">
        <f>IF(Z$1="",0,IF(AND(Z$1=0,$H393&lt;MONTH($J$13)),0,IF(((YEAR(Z$8)-1)*12+$H393)-((YEAR($J$13)-1)*12+MONTH($J$13))+1&gt;капитал!$J$130*12,0,IF(капитал!$J$130=0,0,капитал!$M$109/(капитал!$J$130*12)))))</f>
        <v>0</v>
      </c>
      <c r="AA393" s="101">
        <f>IF(AA$1="",0,IF(AND(AA$1=0,$H393&lt;MONTH($J$13)),0,IF(((YEAR(AA$8)-1)*12+$H393)-((YEAR($J$13)-1)*12+MONTH($J$13))+1&gt;капитал!$J$130*12,0,IF(капитал!$J$130=0,0,капитал!$M$109/(капитал!$J$130*12)))))</f>
        <v>0</v>
      </c>
      <c r="AB393" s="22"/>
    </row>
    <row r="394" spans="1:28" s="23" customFormat="1" ht="10.199999999999999" x14ac:dyDescent="0.2">
      <c r="A394" s="22"/>
      <c r="B394" s="22"/>
      <c r="C394" s="22"/>
      <c r="D394" s="22"/>
      <c r="E394" s="22" t="str">
        <f>E389</f>
        <v>амортизация прокатного инвентаря</v>
      </c>
      <c r="F394" s="22"/>
      <c r="G394" s="22" t="str">
        <f>IF($E394="","",INDEX(KPI!$G:$G,SUMIFS(KPI!$B:$B,KPI!$E:$E,$E394)))</f>
        <v>тыс.руб.</v>
      </c>
      <c r="H394" s="100">
        <f>структура!$V$16</f>
        <v>5</v>
      </c>
      <c r="I394" s="31"/>
      <c r="J394" s="98" t="str">
        <f>структура!$X$16</f>
        <v>май</v>
      </c>
      <c r="K394" s="99"/>
      <c r="L394" s="22"/>
      <c r="M394" s="58"/>
      <c r="N394" s="22"/>
      <c r="O394" s="22"/>
      <c r="P394" s="101">
        <f>IF(P$1="",0,IF(AND(P$1=0,$H394&lt;MONTH($J$13)),0,IF(((YEAR(P$8)-1)*12+$H394)-((YEAR($J$13)-1)*12+MONTH($J$13))+1&gt;капитал!$J$130*12,0,IF(капитал!$J$130=0,0,капитал!$M$109/(капитал!$J$130*12)))))</f>
        <v>0</v>
      </c>
      <c r="Q394" s="101">
        <f>IF(Q$1="",0,IF(AND(Q$1=0,$H394&lt;MONTH($J$13)),0,IF(((YEAR(Q$8)-1)*12+$H394)-((YEAR($J$13)-1)*12+MONTH($J$13))+1&gt;капитал!$J$130*12,0,IF(капитал!$J$130=0,0,капитал!$M$109/(капитал!$J$130*12)))))</f>
        <v>0</v>
      </c>
      <c r="R394" s="101">
        <f>IF(R$1="",0,IF(AND(R$1=0,$H394&lt;MONTH($J$13)),0,IF(((YEAR(R$8)-1)*12+$H394)-((YEAR($J$13)-1)*12+MONTH($J$13))+1&gt;капитал!$J$130*12,0,IF(капитал!$J$130=0,0,капитал!$M$109/(капитал!$J$130*12)))))</f>
        <v>0</v>
      </c>
      <c r="S394" s="101">
        <f>IF(S$1="",0,IF(AND(S$1=0,$H394&lt;MONTH($J$13)),0,IF(((YEAR(S$8)-1)*12+$H394)-((YEAR($J$13)-1)*12+MONTH($J$13))+1&gt;капитал!$J$130*12,0,IF(капитал!$J$130=0,0,капитал!$M$109/(капитал!$J$130*12)))))</f>
        <v>0</v>
      </c>
      <c r="T394" s="101">
        <f>IF(T$1="",0,IF(AND(T$1=0,$H394&lt;MONTH($J$13)),0,IF(((YEAR(T$8)-1)*12+$H394)-((YEAR($J$13)-1)*12+MONTH($J$13))+1&gt;капитал!$J$130*12,0,IF(капитал!$J$130=0,0,капитал!$M$109/(капитал!$J$130*12)))))</f>
        <v>0</v>
      </c>
      <c r="U394" s="101">
        <f>IF(U$1="",0,IF(AND(U$1=0,$H394&lt;MONTH($J$13)),0,IF(((YEAR(U$8)-1)*12+$H394)-((YEAR($J$13)-1)*12+MONTH($J$13))+1&gt;капитал!$J$130*12,0,IF(капитал!$J$130=0,0,капитал!$M$109/(капитал!$J$130*12)))))</f>
        <v>0</v>
      </c>
      <c r="V394" s="101">
        <f>IF(V$1="",0,IF(AND(V$1=0,$H394&lt;MONTH($J$13)),0,IF(((YEAR(V$8)-1)*12+$H394)-((YEAR($J$13)-1)*12+MONTH($J$13))+1&gt;капитал!$J$130*12,0,IF(капитал!$J$130=0,0,капитал!$M$109/(капитал!$J$130*12)))))</f>
        <v>0</v>
      </c>
      <c r="W394" s="101">
        <f>IF(W$1="",0,IF(AND(W$1=0,$H394&lt;MONTH($J$13)),0,IF(((YEAR(W$8)-1)*12+$H394)-((YEAR($J$13)-1)*12+MONTH($J$13))+1&gt;капитал!$J$130*12,0,IF(капитал!$J$130=0,0,капитал!$M$109/(капитал!$J$130*12)))))</f>
        <v>0</v>
      </c>
      <c r="X394" s="101">
        <f>IF(X$1="",0,IF(AND(X$1=0,$H394&lt;MONTH($J$13)),0,IF(((YEAR(X$8)-1)*12+$H394)-((YEAR($J$13)-1)*12+MONTH($J$13))+1&gt;капитал!$J$130*12,0,IF(капитал!$J$130=0,0,капитал!$M$109/(капитал!$J$130*12)))))</f>
        <v>0</v>
      </c>
      <c r="Y394" s="101">
        <f>IF(Y$1="",0,IF(AND(Y$1=0,$H394&lt;MONTH($J$13)),0,IF(((YEAR(Y$8)-1)*12+$H394)-((YEAR($J$13)-1)*12+MONTH($J$13))+1&gt;капитал!$J$130*12,0,IF(капитал!$J$130=0,0,капитал!$M$109/(капитал!$J$130*12)))))</f>
        <v>0</v>
      </c>
      <c r="Z394" s="101">
        <f>IF(Z$1="",0,IF(AND(Z$1=0,$H394&lt;MONTH($J$13)),0,IF(((YEAR(Z$8)-1)*12+$H394)-((YEAR($J$13)-1)*12+MONTH($J$13))+1&gt;капитал!$J$130*12,0,IF(капитал!$J$130=0,0,капитал!$M$109/(капитал!$J$130*12)))))</f>
        <v>0</v>
      </c>
      <c r="AA394" s="101">
        <f>IF(AA$1="",0,IF(AND(AA$1=0,$H394&lt;MONTH($J$13)),0,IF(((YEAR(AA$8)-1)*12+$H394)-((YEAR($J$13)-1)*12+MONTH($J$13))+1&gt;капитал!$J$130*12,0,IF(капитал!$J$130=0,0,капитал!$M$109/(капитал!$J$130*12)))))</f>
        <v>0</v>
      </c>
      <c r="AB394" s="22"/>
    </row>
    <row r="395" spans="1:28" s="23" customFormat="1" ht="10.199999999999999" x14ac:dyDescent="0.2">
      <c r="A395" s="22"/>
      <c r="B395" s="22"/>
      <c r="C395" s="22"/>
      <c r="D395" s="22"/>
      <c r="E395" s="22" t="str">
        <f>E389</f>
        <v>амортизация прокатного инвентаря</v>
      </c>
      <c r="F395" s="22"/>
      <c r="G395" s="22" t="str">
        <f>IF($E395="","",INDEX(KPI!$G:$G,SUMIFS(KPI!$B:$B,KPI!$E:$E,$E395)))</f>
        <v>тыс.руб.</v>
      </c>
      <c r="H395" s="100">
        <f>структура!$V$17</f>
        <v>6</v>
      </c>
      <c r="I395" s="31"/>
      <c r="J395" s="98" t="str">
        <f>структура!$X$17</f>
        <v>июн</v>
      </c>
      <c r="K395" s="99"/>
      <c r="L395" s="22"/>
      <c r="M395" s="58"/>
      <c r="N395" s="22"/>
      <c r="O395" s="22"/>
      <c r="P395" s="101">
        <f>IF(P$1="",0,IF(AND(P$1=0,$H395&lt;MONTH($J$13)),0,IF(((YEAR(P$8)-1)*12+$H395)-((YEAR($J$13)-1)*12+MONTH($J$13))+1&gt;капитал!$J$130*12,0,IF(капитал!$J$130=0,0,капитал!$M$109/(капитал!$J$130*12)))))</f>
        <v>0</v>
      </c>
      <c r="Q395" s="101">
        <f>IF(Q$1="",0,IF(AND(Q$1=0,$H395&lt;MONTH($J$13)),0,IF(((YEAR(Q$8)-1)*12+$H395)-((YEAR($J$13)-1)*12+MONTH($J$13))+1&gt;капитал!$J$130*12,0,IF(капитал!$J$130=0,0,капитал!$M$109/(капитал!$J$130*12)))))</f>
        <v>0</v>
      </c>
      <c r="R395" s="101">
        <f>IF(R$1="",0,IF(AND(R$1=0,$H395&lt;MONTH($J$13)),0,IF(((YEAR(R$8)-1)*12+$H395)-((YEAR($J$13)-1)*12+MONTH($J$13))+1&gt;капитал!$J$130*12,0,IF(капитал!$J$130=0,0,капитал!$M$109/(капитал!$J$130*12)))))</f>
        <v>0</v>
      </c>
      <c r="S395" s="101">
        <f>IF(S$1="",0,IF(AND(S$1=0,$H395&lt;MONTH($J$13)),0,IF(((YEAR(S$8)-1)*12+$H395)-((YEAR($J$13)-1)*12+MONTH($J$13))+1&gt;капитал!$J$130*12,0,IF(капитал!$J$130=0,0,капитал!$M$109/(капитал!$J$130*12)))))</f>
        <v>0</v>
      </c>
      <c r="T395" s="101">
        <f>IF(T$1="",0,IF(AND(T$1=0,$H395&lt;MONTH($J$13)),0,IF(((YEAR(T$8)-1)*12+$H395)-((YEAR($J$13)-1)*12+MONTH($J$13))+1&gt;капитал!$J$130*12,0,IF(капитал!$J$130=0,0,капитал!$M$109/(капитал!$J$130*12)))))</f>
        <v>0</v>
      </c>
      <c r="U395" s="101">
        <f>IF(U$1="",0,IF(AND(U$1=0,$H395&lt;MONTH($J$13)),0,IF(((YEAR(U$8)-1)*12+$H395)-((YEAR($J$13)-1)*12+MONTH($J$13))+1&gt;капитал!$J$130*12,0,IF(капитал!$J$130=0,0,капитал!$M$109/(капитал!$J$130*12)))))</f>
        <v>0</v>
      </c>
      <c r="V395" s="101">
        <f>IF(V$1="",0,IF(AND(V$1=0,$H395&lt;MONTH($J$13)),0,IF(((YEAR(V$8)-1)*12+$H395)-((YEAR($J$13)-1)*12+MONTH($J$13))+1&gt;капитал!$J$130*12,0,IF(капитал!$J$130=0,0,капитал!$M$109/(капитал!$J$130*12)))))</f>
        <v>0</v>
      </c>
      <c r="W395" s="101">
        <f>IF(W$1="",0,IF(AND(W$1=0,$H395&lt;MONTH($J$13)),0,IF(((YEAR(W$8)-1)*12+$H395)-((YEAR($J$13)-1)*12+MONTH($J$13))+1&gt;капитал!$J$130*12,0,IF(капитал!$J$130=0,0,капитал!$M$109/(капитал!$J$130*12)))))</f>
        <v>0</v>
      </c>
      <c r="X395" s="101">
        <f>IF(X$1="",0,IF(AND(X$1=0,$H395&lt;MONTH($J$13)),0,IF(((YEAR(X$8)-1)*12+$H395)-((YEAR($J$13)-1)*12+MONTH($J$13))+1&gt;капитал!$J$130*12,0,IF(капитал!$J$130=0,0,капитал!$M$109/(капитал!$J$130*12)))))</f>
        <v>0</v>
      </c>
      <c r="Y395" s="101">
        <f>IF(Y$1="",0,IF(AND(Y$1=0,$H395&lt;MONTH($J$13)),0,IF(((YEAR(Y$8)-1)*12+$H395)-((YEAR($J$13)-1)*12+MONTH($J$13))+1&gt;капитал!$J$130*12,0,IF(капитал!$J$130=0,0,капитал!$M$109/(капитал!$J$130*12)))))</f>
        <v>0</v>
      </c>
      <c r="Z395" s="101">
        <f>IF(Z$1="",0,IF(AND(Z$1=0,$H395&lt;MONTH($J$13)),0,IF(((YEAR(Z$8)-1)*12+$H395)-((YEAR($J$13)-1)*12+MONTH($J$13))+1&gt;капитал!$J$130*12,0,IF(капитал!$J$130=0,0,капитал!$M$109/(капитал!$J$130*12)))))</f>
        <v>0</v>
      </c>
      <c r="AA395" s="101">
        <f>IF(AA$1="",0,IF(AND(AA$1=0,$H395&lt;MONTH($J$13)),0,IF(((YEAR(AA$8)-1)*12+$H395)-((YEAR($J$13)-1)*12+MONTH($J$13))+1&gt;капитал!$J$130*12,0,IF(капитал!$J$130=0,0,капитал!$M$109/(капитал!$J$130*12)))))</f>
        <v>0</v>
      </c>
      <c r="AB395" s="22"/>
    </row>
    <row r="396" spans="1:28" s="23" customFormat="1" ht="10.199999999999999" x14ac:dyDescent="0.2">
      <c r="A396" s="22"/>
      <c r="B396" s="22"/>
      <c r="C396" s="22"/>
      <c r="D396" s="22"/>
      <c r="E396" s="22" t="str">
        <f>E389</f>
        <v>амортизация прокатного инвентаря</v>
      </c>
      <c r="F396" s="22"/>
      <c r="G396" s="22" t="str">
        <f>IF($E396="","",INDEX(KPI!$G:$G,SUMIFS(KPI!$B:$B,KPI!$E:$E,$E396)))</f>
        <v>тыс.руб.</v>
      </c>
      <c r="H396" s="100">
        <f>структура!$V$18</f>
        <v>7</v>
      </c>
      <c r="I396" s="31"/>
      <c r="J396" s="98" t="str">
        <f>структура!$X$18</f>
        <v>июл</v>
      </c>
      <c r="K396" s="99"/>
      <c r="L396" s="22"/>
      <c r="M396" s="58"/>
      <c r="N396" s="22"/>
      <c r="O396" s="22"/>
      <c r="P396" s="101">
        <f>IF(P$1="",0,IF(AND(P$1=0,$H396&lt;MONTH($J$13)),0,IF(((YEAR(P$8)-1)*12+$H396)-((YEAR($J$13)-1)*12+MONTH($J$13))+1&gt;капитал!$J$130*12,0,IF(капитал!$J$130=0,0,капитал!$M$109/(капитал!$J$130*12)))))</f>
        <v>0</v>
      </c>
      <c r="Q396" s="101">
        <f>IF(Q$1="",0,IF(AND(Q$1=0,$H396&lt;MONTH($J$13)),0,IF(((YEAR(Q$8)-1)*12+$H396)-((YEAR($J$13)-1)*12+MONTH($J$13))+1&gt;капитал!$J$130*12,0,IF(капитал!$J$130=0,0,капитал!$M$109/(капитал!$J$130*12)))))</f>
        <v>0</v>
      </c>
      <c r="R396" s="101">
        <f>IF(R$1="",0,IF(AND(R$1=0,$H396&lt;MONTH($J$13)),0,IF(((YEAR(R$8)-1)*12+$H396)-((YEAR($J$13)-1)*12+MONTH($J$13))+1&gt;капитал!$J$130*12,0,IF(капитал!$J$130=0,0,капитал!$M$109/(капитал!$J$130*12)))))</f>
        <v>0</v>
      </c>
      <c r="S396" s="101">
        <f>IF(S$1="",0,IF(AND(S$1=0,$H396&lt;MONTH($J$13)),0,IF(((YEAR(S$8)-1)*12+$H396)-((YEAR($J$13)-1)*12+MONTH($J$13))+1&gt;капитал!$J$130*12,0,IF(капитал!$J$130=0,0,капитал!$M$109/(капитал!$J$130*12)))))</f>
        <v>0</v>
      </c>
      <c r="T396" s="101">
        <f>IF(T$1="",0,IF(AND(T$1=0,$H396&lt;MONTH($J$13)),0,IF(((YEAR(T$8)-1)*12+$H396)-((YEAR($J$13)-1)*12+MONTH($J$13))+1&gt;капитал!$J$130*12,0,IF(капитал!$J$130=0,0,капитал!$M$109/(капитал!$J$130*12)))))</f>
        <v>0</v>
      </c>
      <c r="U396" s="101">
        <f>IF(U$1="",0,IF(AND(U$1=0,$H396&lt;MONTH($J$13)),0,IF(((YEAR(U$8)-1)*12+$H396)-((YEAR($J$13)-1)*12+MONTH($J$13))+1&gt;капитал!$J$130*12,0,IF(капитал!$J$130=0,0,капитал!$M$109/(капитал!$J$130*12)))))</f>
        <v>0</v>
      </c>
      <c r="V396" s="101">
        <f>IF(V$1="",0,IF(AND(V$1=0,$H396&lt;MONTH($J$13)),0,IF(((YEAR(V$8)-1)*12+$H396)-((YEAR($J$13)-1)*12+MONTH($J$13))+1&gt;капитал!$J$130*12,0,IF(капитал!$J$130=0,0,капитал!$M$109/(капитал!$J$130*12)))))</f>
        <v>0</v>
      </c>
      <c r="W396" s="101">
        <f>IF(W$1="",0,IF(AND(W$1=0,$H396&lt;MONTH($J$13)),0,IF(((YEAR(W$8)-1)*12+$H396)-((YEAR($J$13)-1)*12+MONTH($J$13))+1&gt;капитал!$J$130*12,0,IF(капитал!$J$130=0,0,капитал!$M$109/(капитал!$J$130*12)))))</f>
        <v>0</v>
      </c>
      <c r="X396" s="101">
        <f>IF(X$1="",0,IF(AND(X$1=0,$H396&lt;MONTH($J$13)),0,IF(((YEAR(X$8)-1)*12+$H396)-((YEAR($J$13)-1)*12+MONTH($J$13))+1&gt;капитал!$J$130*12,0,IF(капитал!$J$130=0,0,капитал!$M$109/(капитал!$J$130*12)))))</f>
        <v>0</v>
      </c>
      <c r="Y396" s="101">
        <f>IF(Y$1="",0,IF(AND(Y$1=0,$H396&lt;MONTH($J$13)),0,IF(((YEAR(Y$8)-1)*12+$H396)-((YEAR($J$13)-1)*12+MONTH($J$13))+1&gt;капитал!$J$130*12,0,IF(капитал!$J$130=0,0,капитал!$M$109/(капитал!$J$130*12)))))</f>
        <v>0</v>
      </c>
      <c r="Z396" s="101">
        <f>IF(Z$1="",0,IF(AND(Z$1=0,$H396&lt;MONTH($J$13)),0,IF(((YEAR(Z$8)-1)*12+$H396)-((YEAR($J$13)-1)*12+MONTH($J$13))+1&gt;капитал!$J$130*12,0,IF(капитал!$J$130=0,0,капитал!$M$109/(капитал!$J$130*12)))))</f>
        <v>0</v>
      </c>
      <c r="AA396" s="101">
        <f>IF(AA$1="",0,IF(AND(AA$1=0,$H396&lt;MONTH($J$13)),0,IF(((YEAR(AA$8)-1)*12+$H396)-((YEAR($J$13)-1)*12+MONTH($J$13))+1&gt;капитал!$J$130*12,0,IF(капитал!$J$130=0,0,капитал!$M$109/(капитал!$J$130*12)))))</f>
        <v>0</v>
      </c>
      <c r="AB396" s="22"/>
    </row>
    <row r="397" spans="1:28" s="23" customFormat="1" ht="10.199999999999999" x14ac:dyDescent="0.2">
      <c r="A397" s="22"/>
      <c r="B397" s="22"/>
      <c r="C397" s="22"/>
      <c r="D397" s="22"/>
      <c r="E397" s="22" t="str">
        <f>E389</f>
        <v>амортизация прокатного инвентаря</v>
      </c>
      <c r="F397" s="22"/>
      <c r="G397" s="22" t="str">
        <f>IF($E397="","",INDEX(KPI!$G:$G,SUMIFS(KPI!$B:$B,KPI!$E:$E,$E397)))</f>
        <v>тыс.руб.</v>
      </c>
      <c r="H397" s="100">
        <f>структура!$V$19</f>
        <v>8</v>
      </c>
      <c r="I397" s="31"/>
      <c r="J397" s="98" t="str">
        <f>структура!$X$19</f>
        <v>авг</v>
      </c>
      <c r="K397" s="99"/>
      <c r="L397" s="22"/>
      <c r="M397" s="58"/>
      <c r="N397" s="22"/>
      <c r="O397" s="22"/>
      <c r="P397" s="101">
        <f>IF(P$1="",0,IF(AND(P$1=0,$H397&lt;MONTH($J$13)),0,IF(((YEAR(P$8)-1)*12+$H397)-((YEAR($J$13)-1)*12+MONTH($J$13))+1&gt;капитал!$J$130*12,0,IF(капитал!$J$130=0,0,капитал!$M$109/(капитал!$J$130*12)))))</f>
        <v>0</v>
      </c>
      <c r="Q397" s="101">
        <f>IF(Q$1="",0,IF(AND(Q$1=0,$H397&lt;MONTH($J$13)),0,IF(((YEAR(Q$8)-1)*12+$H397)-((YEAR($J$13)-1)*12+MONTH($J$13))+1&gt;капитал!$J$130*12,0,IF(капитал!$J$130=0,0,капитал!$M$109/(капитал!$J$130*12)))))</f>
        <v>0</v>
      </c>
      <c r="R397" s="101">
        <f>IF(R$1="",0,IF(AND(R$1=0,$H397&lt;MONTH($J$13)),0,IF(((YEAR(R$8)-1)*12+$H397)-((YEAR($J$13)-1)*12+MONTH($J$13))+1&gt;капитал!$J$130*12,0,IF(капитал!$J$130=0,0,капитал!$M$109/(капитал!$J$130*12)))))</f>
        <v>0</v>
      </c>
      <c r="S397" s="101">
        <f>IF(S$1="",0,IF(AND(S$1=0,$H397&lt;MONTH($J$13)),0,IF(((YEAR(S$8)-1)*12+$H397)-((YEAR($J$13)-1)*12+MONTH($J$13))+1&gt;капитал!$J$130*12,0,IF(капитал!$J$130=0,0,капитал!$M$109/(капитал!$J$130*12)))))</f>
        <v>0</v>
      </c>
      <c r="T397" s="101">
        <f>IF(T$1="",0,IF(AND(T$1=0,$H397&lt;MONTH($J$13)),0,IF(((YEAR(T$8)-1)*12+$H397)-((YEAR($J$13)-1)*12+MONTH($J$13))+1&gt;капитал!$J$130*12,0,IF(капитал!$J$130=0,0,капитал!$M$109/(капитал!$J$130*12)))))</f>
        <v>0</v>
      </c>
      <c r="U397" s="101">
        <f>IF(U$1="",0,IF(AND(U$1=0,$H397&lt;MONTH($J$13)),0,IF(((YEAR(U$8)-1)*12+$H397)-((YEAR($J$13)-1)*12+MONTH($J$13))+1&gt;капитал!$J$130*12,0,IF(капитал!$J$130=0,0,капитал!$M$109/(капитал!$J$130*12)))))</f>
        <v>0</v>
      </c>
      <c r="V397" s="101">
        <f>IF(V$1="",0,IF(AND(V$1=0,$H397&lt;MONTH($J$13)),0,IF(((YEAR(V$8)-1)*12+$H397)-((YEAR($J$13)-1)*12+MONTH($J$13))+1&gt;капитал!$J$130*12,0,IF(капитал!$J$130=0,0,капитал!$M$109/(капитал!$J$130*12)))))</f>
        <v>0</v>
      </c>
      <c r="W397" s="101">
        <f>IF(W$1="",0,IF(AND(W$1=0,$H397&lt;MONTH($J$13)),0,IF(((YEAR(W$8)-1)*12+$H397)-((YEAR($J$13)-1)*12+MONTH($J$13))+1&gt;капитал!$J$130*12,0,IF(капитал!$J$130=0,0,капитал!$M$109/(капитал!$J$130*12)))))</f>
        <v>0</v>
      </c>
      <c r="X397" s="101">
        <f>IF(X$1="",0,IF(AND(X$1=0,$H397&lt;MONTH($J$13)),0,IF(((YEAR(X$8)-1)*12+$H397)-((YEAR($J$13)-1)*12+MONTH($J$13))+1&gt;капитал!$J$130*12,0,IF(капитал!$J$130=0,0,капитал!$M$109/(капитал!$J$130*12)))))</f>
        <v>0</v>
      </c>
      <c r="Y397" s="101">
        <f>IF(Y$1="",0,IF(AND(Y$1=0,$H397&lt;MONTH($J$13)),0,IF(((YEAR(Y$8)-1)*12+$H397)-((YEAR($J$13)-1)*12+MONTH($J$13))+1&gt;капитал!$J$130*12,0,IF(капитал!$J$130=0,0,капитал!$M$109/(капитал!$J$130*12)))))</f>
        <v>0</v>
      </c>
      <c r="Z397" s="101">
        <f>IF(Z$1="",0,IF(AND(Z$1=0,$H397&lt;MONTH($J$13)),0,IF(((YEAR(Z$8)-1)*12+$H397)-((YEAR($J$13)-1)*12+MONTH($J$13))+1&gt;капитал!$J$130*12,0,IF(капитал!$J$130=0,0,капитал!$M$109/(капитал!$J$130*12)))))</f>
        <v>0</v>
      </c>
      <c r="AA397" s="101">
        <f>IF(AA$1="",0,IF(AND(AA$1=0,$H397&lt;MONTH($J$13)),0,IF(((YEAR(AA$8)-1)*12+$H397)-((YEAR($J$13)-1)*12+MONTH($J$13))+1&gt;капитал!$J$130*12,0,IF(капитал!$J$130=0,0,капитал!$M$109/(капитал!$J$130*12)))))</f>
        <v>0</v>
      </c>
      <c r="AB397" s="22"/>
    </row>
    <row r="398" spans="1:28" s="23" customFormat="1" ht="10.199999999999999" x14ac:dyDescent="0.2">
      <c r="A398" s="22"/>
      <c r="B398" s="22"/>
      <c r="C398" s="22"/>
      <c r="D398" s="22"/>
      <c r="E398" s="22" t="str">
        <f>E389</f>
        <v>амортизация прокатного инвентаря</v>
      </c>
      <c r="F398" s="22"/>
      <c r="G398" s="22" t="str">
        <f>IF($E398="","",INDEX(KPI!$G:$G,SUMIFS(KPI!$B:$B,KPI!$E:$E,$E398)))</f>
        <v>тыс.руб.</v>
      </c>
      <c r="H398" s="100">
        <f>структура!$V$20</f>
        <v>9</v>
      </c>
      <c r="I398" s="31"/>
      <c r="J398" s="98" t="str">
        <f>структура!$X$20</f>
        <v>сен</v>
      </c>
      <c r="K398" s="99"/>
      <c r="L398" s="22"/>
      <c r="M398" s="58"/>
      <c r="N398" s="22"/>
      <c r="O398" s="22"/>
      <c r="P398" s="101">
        <f>IF(P$1="",0,IF(AND(P$1=0,$H398&lt;MONTH($J$13)),0,IF(((YEAR(P$8)-1)*12+$H398)-((YEAR($J$13)-1)*12+MONTH($J$13))+1&gt;капитал!$J$130*12,0,IF(капитал!$J$130=0,0,капитал!$M$109/(капитал!$J$130*12)))))</f>
        <v>0</v>
      </c>
      <c r="Q398" s="101">
        <f>IF(Q$1="",0,IF(AND(Q$1=0,$H398&lt;MONTH($J$13)),0,IF(((YEAR(Q$8)-1)*12+$H398)-((YEAR($J$13)-1)*12+MONTH($J$13))+1&gt;капитал!$J$130*12,0,IF(капитал!$J$130=0,0,капитал!$M$109/(капитал!$J$130*12)))))</f>
        <v>0</v>
      </c>
      <c r="R398" s="101">
        <f>IF(R$1="",0,IF(AND(R$1=0,$H398&lt;MONTH($J$13)),0,IF(((YEAR(R$8)-1)*12+$H398)-((YEAR($J$13)-1)*12+MONTH($J$13))+1&gt;капитал!$J$130*12,0,IF(капитал!$J$130=0,0,капитал!$M$109/(капитал!$J$130*12)))))</f>
        <v>0</v>
      </c>
      <c r="S398" s="101">
        <f>IF(S$1="",0,IF(AND(S$1=0,$H398&lt;MONTH($J$13)),0,IF(((YEAR(S$8)-1)*12+$H398)-((YEAR($J$13)-1)*12+MONTH($J$13))+1&gt;капитал!$J$130*12,0,IF(капитал!$J$130=0,0,капитал!$M$109/(капитал!$J$130*12)))))</f>
        <v>0</v>
      </c>
      <c r="T398" s="101">
        <f>IF(T$1="",0,IF(AND(T$1=0,$H398&lt;MONTH($J$13)),0,IF(((YEAR(T$8)-1)*12+$H398)-((YEAR($J$13)-1)*12+MONTH($J$13))+1&gt;капитал!$J$130*12,0,IF(капитал!$J$130=0,0,капитал!$M$109/(капитал!$J$130*12)))))</f>
        <v>0</v>
      </c>
      <c r="U398" s="101">
        <f>IF(U$1="",0,IF(AND(U$1=0,$H398&lt;MONTH($J$13)),0,IF(((YEAR(U$8)-1)*12+$H398)-((YEAR($J$13)-1)*12+MONTH($J$13))+1&gt;капитал!$J$130*12,0,IF(капитал!$J$130=0,0,капитал!$M$109/(капитал!$J$130*12)))))</f>
        <v>0</v>
      </c>
      <c r="V398" s="101">
        <f>IF(V$1="",0,IF(AND(V$1=0,$H398&lt;MONTH($J$13)),0,IF(((YEAR(V$8)-1)*12+$H398)-((YEAR($J$13)-1)*12+MONTH($J$13))+1&gt;капитал!$J$130*12,0,IF(капитал!$J$130=0,0,капитал!$M$109/(капитал!$J$130*12)))))</f>
        <v>0</v>
      </c>
      <c r="W398" s="101">
        <f>IF(W$1="",0,IF(AND(W$1=0,$H398&lt;MONTH($J$13)),0,IF(((YEAR(W$8)-1)*12+$H398)-((YEAR($J$13)-1)*12+MONTH($J$13))+1&gt;капитал!$J$130*12,0,IF(капитал!$J$130=0,0,капитал!$M$109/(капитал!$J$130*12)))))</f>
        <v>0</v>
      </c>
      <c r="X398" s="101">
        <f>IF(X$1="",0,IF(AND(X$1=0,$H398&lt;MONTH($J$13)),0,IF(((YEAR(X$8)-1)*12+$H398)-((YEAR($J$13)-1)*12+MONTH($J$13))+1&gt;капитал!$J$130*12,0,IF(капитал!$J$130=0,0,капитал!$M$109/(капитал!$J$130*12)))))</f>
        <v>0</v>
      </c>
      <c r="Y398" s="101">
        <f>IF(Y$1="",0,IF(AND(Y$1=0,$H398&lt;MONTH($J$13)),0,IF(((YEAR(Y$8)-1)*12+$H398)-((YEAR($J$13)-1)*12+MONTH($J$13))+1&gt;капитал!$J$130*12,0,IF(капитал!$J$130=0,0,капитал!$M$109/(капитал!$J$130*12)))))</f>
        <v>0</v>
      </c>
      <c r="Z398" s="101">
        <f>IF(Z$1="",0,IF(AND(Z$1=0,$H398&lt;MONTH($J$13)),0,IF(((YEAR(Z$8)-1)*12+$H398)-((YEAR($J$13)-1)*12+MONTH($J$13))+1&gt;капитал!$J$130*12,0,IF(капитал!$J$130=0,0,капитал!$M$109/(капитал!$J$130*12)))))</f>
        <v>0</v>
      </c>
      <c r="AA398" s="101">
        <f>IF(AA$1="",0,IF(AND(AA$1=0,$H398&lt;MONTH($J$13)),0,IF(((YEAR(AA$8)-1)*12+$H398)-((YEAR($J$13)-1)*12+MONTH($J$13))+1&gt;капитал!$J$130*12,0,IF(капитал!$J$130=0,0,капитал!$M$109/(капитал!$J$130*12)))))</f>
        <v>0</v>
      </c>
      <c r="AB398" s="22"/>
    </row>
    <row r="399" spans="1:28" s="23" customFormat="1" ht="10.199999999999999" x14ac:dyDescent="0.2">
      <c r="A399" s="22"/>
      <c r="B399" s="22"/>
      <c r="C399" s="22"/>
      <c r="D399" s="22"/>
      <c r="E399" s="22" t="str">
        <f>E389</f>
        <v>амортизация прокатного инвентаря</v>
      </c>
      <c r="F399" s="22"/>
      <c r="G399" s="22" t="str">
        <f>IF($E399="","",INDEX(KPI!$G:$G,SUMIFS(KPI!$B:$B,KPI!$E:$E,$E399)))</f>
        <v>тыс.руб.</v>
      </c>
      <c r="H399" s="100">
        <f>структура!$V$21</f>
        <v>10</v>
      </c>
      <c r="I399" s="31"/>
      <c r="J399" s="98" t="str">
        <f>структура!$X$21</f>
        <v>окт</v>
      </c>
      <c r="K399" s="99"/>
      <c r="L399" s="22"/>
      <c r="M399" s="58"/>
      <c r="N399" s="22"/>
      <c r="O399" s="22"/>
      <c r="P399" s="101">
        <f>IF(P$1="",0,IF(AND(P$1=0,$H399&lt;MONTH($J$13)),0,IF(((YEAR(P$8)-1)*12+$H399)-((YEAR($J$13)-1)*12+MONTH($J$13))+1&gt;капитал!$J$130*12,0,IF(капитал!$J$130=0,0,капитал!$M$109/(капитал!$J$130*12)))))</f>
        <v>0</v>
      </c>
      <c r="Q399" s="101">
        <f>IF(Q$1="",0,IF(AND(Q$1=0,$H399&lt;MONTH($J$13)),0,IF(((YEAR(Q$8)-1)*12+$H399)-((YEAR($J$13)-1)*12+MONTH($J$13))+1&gt;капитал!$J$130*12,0,IF(капитал!$J$130=0,0,капитал!$M$109/(капитал!$J$130*12)))))</f>
        <v>0</v>
      </c>
      <c r="R399" s="101">
        <f>IF(R$1="",0,IF(AND(R$1=0,$H399&lt;MONTH($J$13)),0,IF(((YEAR(R$8)-1)*12+$H399)-((YEAR($J$13)-1)*12+MONTH($J$13))+1&gt;капитал!$J$130*12,0,IF(капитал!$J$130=0,0,капитал!$M$109/(капитал!$J$130*12)))))</f>
        <v>0</v>
      </c>
      <c r="S399" s="101">
        <f>IF(S$1="",0,IF(AND(S$1=0,$H399&lt;MONTH($J$13)),0,IF(((YEAR(S$8)-1)*12+$H399)-((YEAR($J$13)-1)*12+MONTH($J$13))+1&gt;капитал!$J$130*12,0,IF(капитал!$J$130=0,0,капитал!$M$109/(капитал!$J$130*12)))))</f>
        <v>0</v>
      </c>
      <c r="T399" s="101">
        <f>IF(T$1="",0,IF(AND(T$1=0,$H399&lt;MONTH($J$13)),0,IF(((YEAR(T$8)-1)*12+$H399)-((YEAR($J$13)-1)*12+MONTH($J$13))+1&gt;капитал!$J$130*12,0,IF(капитал!$J$130=0,0,капитал!$M$109/(капитал!$J$130*12)))))</f>
        <v>0</v>
      </c>
      <c r="U399" s="101">
        <f>IF(U$1="",0,IF(AND(U$1=0,$H399&lt;MONTH($J$13)),0,IF(((YEAR(U$8)-1)*12+$H399)-((YEAR($J$13)-1)*12+MONTH($J$13))+1&gt;капитал!$J$130*12,0,IF(капитал!$J$130=0,0,капитал!$M$109/(капитал!$J$130*12)))))</f>
        <v>0</v>
      </c>
      <c r="V399" s="101">
        <f>IF(V$1="",0,IF(AND(V$1=0,$H399&lt;MONTH($J$13)),0,IF(((YEAR(V$8)-1)*12+$H399)-((YEAR($J$13)-1)*12+MONTH($J$13))+1&gt;капитал!$J$130*12,0,IF(капитал!$J$130=0,0,капитал!$M$109/(капитал!$J$130*12)))))</f>
        <v>0</v>
      </c>
      <c r="W399" s="101">
        <f>IF(W$1="",0,IF(AND(W$1=0,$H399&lt;MONTH($J$13)),0,IF(((YEAR(W$8)-1)*12+$H399)-((YEAR($J$13)-1)*12+MONTH($J$13))+1&gt;капитал!$J$130*12,0,IF(капитал!$J$130=0,0,капитал!$M$109/(капитал!$J$130*12)))))</f>
        <v>0</v>
      </c>
      <c r="X399" s="101">
        <f>IF(X$1="",0,IF(AND(X$1=0,$H399&lt;MONTH($J$13)),0,IF(((YEAR(X$8)-1)*12+$H399)-((YEAR($J$13)-1)*12+MONTH($J$13))+1&gt;капитал!$J$130*12,0,IF(капитал!$J$130=0,0,капитал!$M$109/(капитал!$J$130*12)))))</f>
        <v>0</v>
      </c>
      <c r="Y399" s="101">
        <f>IF(Y$1="",0,IF(AND(Y$1=0,$H399&lt;MONTH($J$13)),0,IF(((YEAR(Y$8)-1)*12+$H399)-((YEAR($J$13)-1)*12+MONTH($J$13))+1&gt;капитал!$J$130*12,0,IF(капитал!$J$130=0,0,капитал!$M$109/(капитал!$J$130*12)))))</f>
        <v>0</v>
      </c>
      <c r="Z399" s="101">
        <f>IF(Z$1="",0,IF(AND(Z$1=0,$H399&lt;MONTH($J$13)),0,IF(((YEAR(Z$8)-1)*12+$H399)-((YEAR($J$13)-1)*12+MONTH($J$13))+1&gt;капитал!$J$130*12,0,IF(капитал!$J$130=0,0,капитал!$M$109/(капитал!$J$130*12)))))</f>
        <v>0</v>
      </c>
      <c r="AA399" s="101">
        <f>IF(AA$1="",0,IF(AND(AA$1=0,$H399&lt;MONTH($J$13)),0,IF(((YEAR(AA$8)-1)*12+$H399)-((YEAR($J$13)-1)*12+MONTH($J$13))+1&gt;капитал!$J$130*12,0,IF(капитал!$J$130=0,0,капитал!$M$109/(капитал!$J$130*12)))))</f>
        <v>0</v>
      </c>
      <c r="AB399" s="22"/>
    </row>
    <row r="400" spans="1:28" s="23" customFormat="1" ht="10.199999999999999" x14ac:dyDescent="0.2">
      <c r="A400" s="22"/>
      <c r="B400" s="22"/>
      <c r="C400" s="22"/>
      <c r="D400" s="22"/>
      <c r="E400" s="22" t="str">
        <f>E389</f>
        <v>амортизация прокатного инвентаря</v>
      </c>
      <c r="F400" s="22"/>
      <c r="G400" s="22" t="str">
        <f>IF($E400="","",INDEX(KPI!$G:$G,SUMIFS(KPI!$B:$B,KPI!$E:$E,$E400)))</f>
        <v>тыс.руб.</v>
      </c>
      <c r="H400" s="100">
        <f>структура!$V$22</f>
        <v>11</v>
      </c>
      <c r="I400" s="31"/>
      <c r="J400" s="98" t="str">
        <f>структура!$X$22</f>
        <v>ноя</v>
      </c>
      <c r="K400" s="99"/>
      <c r="L400" s="22"/>
      <c r="M400" s="58"/>
      <c r="N400" s="22"/>
      <c r="O400" s="22"/>
      <c r="P400" s="101">
        <f>IF(P$1="",0,IF(AND(P$1=0,$H400&lt;MONTH($J$13)),0,IF(((YEAR(P$8)-1)*12+$H400)-((YEAR($J$13)-1)*12+MONTH($J$13))+1&gt;капитал!$J$130*12,0,IF(капитал!$J$130=0,0,капитал!$M$109/(капитал!$J$130*12)))))</f>
        <v>0</v>
      </c>
      <c r="Q400" s="101">
        <f>IF(Q$1="",0,IF(AND(Q$1=0,$H400&lt;MONTH($J$13)),0,IF(((YEAR(Q$8)-1)*12+$H400)-((YEAR($J$13)-1)*12+MONTH($J$13))+1&gt;капитал!$J$130*12,0,IF(капитал!$J$130=0,0,капитал!$M$109/(капитал!$J$130*12)))))</f>
        <v>0</v>
      </c>
      <c r="R400" s="101">
        <f>IF(R$1="",0,IF(AND(R$1=0,$H400&lt;MONTH($J$13)),0,IF(((YEAR(R$8)-1)*12+$H400)-((YEAR($J$13)-1)*12+MONTH($J$13))+1&gt;капитал!$J$130*12,0,IF(капитал!$J$130=0,0,капитал!$M$109/(капитал!$J$130*12)))))</f>
        <v>0</v>
      </c>
      <c r="S400" s="101">
        <f>IF(S$1="",0,IF(AND(S$1=0,$H400&lt;MONTH($J$13)),0,IF(((YEAR(S$8)-1)*12+$H400)-((YEAR($J$13)-1)*12+MONTH($J$13))+1&gt;капитал!$J$130*12,0,IF(капитал!$J$130=0,0,капитал!$M$109/(капитал!$J$130*12)))))</f>
        <v>0</v>
      </c>
      <c r="T400" s="101">
        <f>IF(T$1="",0,IF(AND(T$1=0,$H400&lt;MONTH($J$13)),0,IF(((YEAR(T$8)-1)*12+$H400)-((YEAR($J$13)-1)*12+MONTH($J$13))+1&gt;капитал!$J$130*12,0,IF(капитал!$J$130=0,0,капитал!$M$109/(капитал!$J$130*12)))))</f>
        <v>0</v>
      </c>
      <c r="U400" s="101">
        <f>IF(U$1="",0,IF(AND(U$1=0,$H400&lt;MONTH($J$13)),0,IF(((YEAR(U$8)-1)*12+$H400)-((YEAR($J$13)-1)*12+MONTH($J$13))+1&gt;капитал!$J$130*12,0,IF(капитал!$J$130=0,0,капитал!$M$109/(капитал!$J$130*12)))))</f>
        <v>0</v>
      </c>
      <c r="V400" s="101">
        <f>IF(V$1="",0,IF(AND(V$1=0,$H400&lt;MONTH($J$13)),0,IF(((YEAR(V$8)-1)*12+$H400)-((YEAR($J$13)-1)*12+MONTH($J$13))+1&gt;капитал!$J$130*12,0,IF(капитал!$J$130=0,0,капитал!$M$109/(капитал!$J$130*12)))))</f>
        <v>0</v>
      </c>
      <c r="W400" s="101">
        <f>IF(W$1="",0,IF(AND(W$1=0,$H400&lt;MONTH($J$13)),0,IF(((YEAR(W$8)-1)*12+$H400)-((YEAR($J$13)-1)*12+MONTH($J$13))+1&gt;капитал!$J$130*12,0,IF(капитал!$J$130=0,0,капитал!$M$109/(капитал!$J$130*12)))))</f>
        <v>0</v>
      </c>
      <c r="X400" s="101">
        <f>IF(X$1="",0,IF(AND(X$1=0,$H400&lt;MONTH($J$13)),0,IF(((YEAR(X$8)-1)*12+$H400)-((YEAR($J$13)-1)*12+MONTH($J$13))+1&gt;капитал!$J$130*12,0,IF(капитал!$J$130=0,0,капитал!$M$109/(капитал!$J$130*12)))))</f>
        <v>0</v>
      </c>
      <c r="Y400" s="101">
        <f>IF(Y$1="",0,IF(AND(Y$1=0,$H400&lt;MONTH($J$13)),0,IF(((YEAR(Y$8)-1)*12+$H400)-((YEAR($J$13)-1)*12+MONTH($J$13))+1&gt;капитал!$J$130*12,0,IF(капитал!$J$130=0,0,капитал!$M$109/(капитал!$J$130*12)))))</f>
        <v>0</v>
      </c>
      <c r="Z400" s="101">
        <f>IF(Z$1="",0,IF(AND(Z$1=0,$H400&lt;MONTH($J$13)),0,IF(((YEAR(Z$8)-1)*12+$H400)-((YEAR($J$13)-1)*12+MONTH($J$13))+1&gt;капитал!$J$130*12,0,IF(капитал!$J$130=0,0,капитал!$M$109/(капитал!$J$130*12)))))</f>
        <v>0</v>
      </c>
      <c r="AA400" s="101">
        <f>IF(AA$1="",0,IF(AND(AA$1=0,$H400&lt;MONTH($J$13)),0,IF(((YEAR(AA$8)-1)*12+$H400)-((YEAR($J$13)-1)*12+MONTH($J$13))+1&gt;капитал!$J$130*12,0,IF(капитал!$J$130=0,0,капитал!$M$109/(капитал!$J$130*12)))))</f>
        <v>0</v>
      </c>
      <c r="AB400" s="22"/>
    </row>
    <row r="401" spans="1:28" s="23" customFormat="1" ht="10.199999999999999" x14ac:dyDescent="0.2">
      <c r="A401" s="22"/>
      <c r="B401" s="22"/>
      <c r="C401" s="22"/>
      <c r="D401" s="22"/>
      <c r="E401" s="22" t="str">
        <f>E389</f>
        <v>амортизация прокатного инвентаря</v>
      </c>
      <c r="F401" s="22"/>
      <c r="G401" s="22" t="str">
        <f>IF($E401="","",INDEX(KPI!$G:$G,SUMIFS(KPI!$B:$B,KPI!$E:$E,$E401)))</f>
        <v>тыс.руб.</v>
      </c>
      <c r="H401" s="100">
        <f>структура!$V$23</f>
        <v>12</v>
      </c>
      <c r="I401" s="31"/>
      <c r="J401" s="98" t="str">
        <f>структура!$X$23</f>
        <v>дек</v>
      </c>
      <c r="K401" s="99"/>
      <c r="L401" s="22"/>
      <c r="M401" s="58"/>
      <c r="N401" s="22"/>
      <c r="O401" s="22"/>
      <c r="P401" s="101">
        <f>IF(P$1="",0,IF(AND(P$1=0,$H401&lt;MONTH($J$13)),0,IF(((YEAR(P$8)-1)*12+$H401)-((YEAR($J$13)-1)*12+MONTH($J$13))+1&gt;капитал!$J$130*12,0,IF(капитал!$J$130=0,0,капитал!$M$109/(капитал!$J$130*12)))))</f>
        <v>0</v>
      </c>
      <c r="Q401" s="101">
        <f>IF(Q$1="",0,IF(AND(Q$1=0,$H401&lt;MONTH($J$13)),0,IF(((YEAR(Q$8)-1)*12+$H401)-((YEAR($J$13)-1)*12+MONTH($J$13))+1&gt;капитал!$J$130*12,0,IF(капитал!$J$130=0,0,капитал!$M$109/(капитал!$J$130*12)))))</f>
        <v>0</v>
      </c>
      <c r="R401" s="101">
        <f>IF(R$1="",0,IF(AND(R$1=0,$H401&lt;MONTH($J$13)),0,IF(((YEAR(R$8)-1)*12+$H401)-((YEAR($J$13)-1)*12+MONTH($J$13))+1&gt;капитал!$J$130*12,0,IF(капитал!$J$130=0,0,капитал!$M$109/(капитал!$J$130*12)))))</f>
        <v>0</v>
      </c>
      <c r="S401" s="101">
        <f>IF(S$1="",0,IF(AND(S$1=0,$H401&lt;MONTH($J$13)),0,IF(((YEAR(S$8)-1)*12+$H401)-((YEAR($J$13)-1)*12+MONTH($J$13))+1&gt;капитал!$J$130*12,0,IF(капитал!$J$130=0,0,капитал!$M$109/(капитал!$J$130*12)))))</f>
        <v>0</v>
      </c>
      <c r="T401" s="101">
        <f>IF(T$1="",0,IF(AND(T$1=0,$H401&lt;MONTH($J$13)),0,IF(((YEAR(T$8)-1)*12+$H401)-((YEAR($J$13)-1)*12+MONTH($J$13))+1&gt;капитал!$J$130*12,0,IF(капитал!$J$130=0,0,капитал!$M$109/(капитал!$J$130*12)))))</f>
        <v>0</v>
      </c>
      <c r="U401" s="101">
        <f>IF(U$1="",0,IF(AND(U$1=0,$H401&lt;MONTH($J$13)),0,IF(((YEAR(U$8)-1)*12+$H401)-((YEAR($J$13)-1)*12+MONTH($J$13))+1&gt;капитал!$J$130*12,0,IF(капитал!$J$130=0,0,капитал!$M$109/(капитал!$J$130*12)))))</f>
        <v>0</v>
      </c>
      <c r="V401" s="101">
        <f>IF(V$1="",0,IF(AND(V$1=0,$H401&lt;MONTH($J$13)),0,IF(((YEAR(V$8)-1)*12+$H401)-((YEAR($J$13)-1)*12+MONTH($J$13))+1&gt;капитал!$J$130*12,0,IF(капитал!$J$130=0,0,капитал!$M$109/(капитал!$J$130*12)))))</f>
        <v>0</v>
      </c>
      <c r="W401" s="101">
        <f>IF(W$1="",0,IF(AND(W$1=0,$H401&lt;MONTH($J$13)),0,IF(((YEAR(W$8)-1)*12+$H401)-((YEAR($J$13)-1)*12+MONTH($J$13))+1&gt;капитал!$J$130*12,0,IF(капитал!$J$130=0,0,капитал!$M$109/(капитал!$J$130*12)))))</f>
        <v>0</v>
      </c>
      <c r="X401" s="101">
        <f>IF(X$1="",0,IF(AND(X$1=0,$H401&lt;MONTH($J$13)),0,IF(((YEAR(X$8)-1)*12+$H401)-((YEAR($J$13)-1)*12+MONTH($J$13))+1&gt;капитал!$J$130*12,0,IF(капитал!$J$130=0,0,капитал!$M$109/(капитал!$J$130*12)))))</f>
        <v>0</v>
      </c>
      <c r="Y401" s="101">
        <f>IF(Y$1="",0,IF(AND(Y$1=0,$H401&lt;MONTH($J$13)),0,IF(((YEAR(Y$8)-1)*12+$H401)-((YEAR($J$13)-1)*12+MONTH($J$13))+1&gt;капитал!$J$130*12,0,IF(капитал!$J$130=0,0,капитал!$M$109/(капитал!$J$130*12)))))</f>
        <v>0</v>
      </c>
      <c r="Z401" s="101">
        <f>IF(Z$1="",0,IF(AND(Z$1=0,$H401&lt;MONTH($J$13)),0,IF(((YEAR(Z$8)-1)*12+$H401)-((YEAR($J$13)-1)*12+MONTH($J$13))+1&gt;капитал!$J$130*12,0,IF(капитал!$J$130=0,0,капитал!$M$109/(капитал!$J$130*12)))))</f>
        <v>0</v>
      </c>
      <c r="AA401" s="101">
        <f>IF(AA$1="",0,IF(AND(AA$1=0,$H401&lt;MONTH($J$13)),0,IF(((YEAR(AA$8)-1)*12+$H401)-((YEAR($J$13)-1)*12+MONTH($J$13))+1&gt;капитал!$J$130*12,0,IF(капитал!$J$130=0,0,капитал!$M$109/(капитал!$J$130*12)))))</f>
        <v>0</v>
      </c>
      <c r="AB401" s="22"/>
    </row>
    <row r="402" spans="1:28" ht="3.9" customHeight="1" x14ac:dyDescent="0.25">
      <c r="A402" s="2"/>
      <c r="B402" s="2"/>
      <c r="C402" s="2"/>
      <c r="D402" s="143"/>
      <c r="E402" s="143"/>
      <c r="F402" s="2"/>
      <c r="G402" s="143"/>
      <c r="H402" s="2"/>
      <c r="I402" s="28"/>
      <c r="J402" s="143"/>
      <c r="K402" s="28"/>
      <c r="L402" s="2"/>
      <c r="M402" s="52"/>
      <c r="N402" s="2"/>
      <c r="O402" s="2"/>
      <c r="P402" s="36"/>
      <c r="Q402" s="36"/>
      <c r="R402" s="36"/>
      <c r="S402" s="36"/>
      <c r="T402" s="36"/>
      <c r="U402" s="36"/>
      <c r="V402" s="36"/>
      <c r="W402" s="36"/>
      <c r="X402" s="36"/>
      <c r="Y402" s="36"/>
      <c r="Z402" s="36"/>
      <c r="AA402" s="36"/>
      <c r="AB402" s="2"/>
    </row>
    <row r="403" spans="1:28"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x14ac:dyDescent="0.25">
      <c r="A404" s="2"/>
      <c r="B404" s="2"/>
      <c r="C404" s="2"/>
      <c r="D404" s="2"/>
      <c r="E404" s="2"/>
      <c r="F404" s="2"/>
      <c r="G404" s="2"/>
      <c r="H404" s="2"/>
      <c r="I404" s="28"/>
      <c r="J404" s="2"/>
      <c r="K404" s="28"/>
      <c r="L404" s="2"/>
      <c r="M404" s="52"/>
      <c r="N404" s="2"/>
      <c r="O404" s="2"/>
      <c r="P404" s="36"/>
      <c r="Q404" s="36"/>
      <c r="R404" s="36"/>
      <c r="S404" s="36"/>
      <c r="T404" s="36"/>
      <c r="U404" s="36"/>
      <c r="V404" s="36"/>
      <c r="W404" s="36"/>
      <c r="X404" s="36"/>
      <c r="Y404" s="36"/>
      <c r="Z404" s="36"/>
      <c r="AA404" s="36"/>
      <c r="AB404" s="2"/>
    </row>
    <row r="405" spans="1:28" x14ac:dyDescent="0.25">
      <c r="A405" s="2"/>
      <c r="B405" s="2"/>
      <c r="C405" s="2"/>
      <c r="D405" s="2"/>
      <c r="E405" s="2"/>
      <c r="F405" s="2"/>
      <c r="G405" s="2"/>
      <c r="H405" s="2"/>
      <c r="I405" s="28"/>
      <c r="J405" s="2"/>
      <c r="K405" s="28"/>
      <c r="L405" s="2"/>
      <c r="M405" s="52"/>
      <c r="N405" s="2"/>
      <c r="O405" s="2"/>
      <c r="P405" s="36"/>
      <c r="Q405" s="36"/>
      <c r="R405" s="36"/>
      <c r="S405" s="36"/>
      <c r="T405" s="36"/>
      <c r="U405" s="36"/>
      <c r="V405" s="36"/>
      <c r="W405" s="36"/>
      <c r="X405" s="36"/>
      <c r="Y405" s="36"/>
      <c r="Z405" s="36"/>
      <c r="AA405" s="36"/>
      <c r="AB405" s="2"/>
    </row>
    <row r="406" spans="1:28" x14ac:dyDescent="0.25">
      <c r="A406" s="2"/>
      <c r="B406" s="2"/>
      <c r="C406" s="2"/>
      <c r="D406" s="2"/>
      <c r="E406" s="2"/>
      <c r="F406" s="2"/>
      <c r="G406" s="2"/>
      <c r="H406" s="2"/>
      <c r="I406" s="28"/>
      <c r="J406" s="2"/>
      <c r="K406" s="28"/>
      <c r="L406" s="2"/>
      <c r="M406" s="52"/>
      <c r="N406" s="2"/>
      <c r="O406" s="2"/>
      <c r="P406" s="36"/>
      <c r="Q406" s="36"/>
      <c r="R406" s="36"/>
      <c r="S406" s="36"/>
      <c r="T406" s="36"/>
      <c r="U406" s="36"/>
      <c r="V406" s="36"/>
      <c r="W406" s="36"/>
      <c r="X406" s="36"/>
      <c r="Y406" s="36"/>
      <c r="Z406" s="36"/>
      <c r="AA406" s="36"/>
      <c r="AB406" s="2"/>
    </row>
    <row r="407" spans="1:28" x14ac:dyDescent="0.25">
      <c r="A407" s="2"/>
      <c r="B407" s="2"/>
      <c r="C407" s="2"/>
      <c r="D407" s="2"/>
      <c r="E407" s="2"/>
      <c r="F407" s="2"/>
      <c r="G407" s="2"/>
      <c r="H407" s="2"/>
      <c r="I407" s="28"/>
      <c r="J407" s="2"/>
      <c r="K407" s="28"/>
      <c r="L407" s="2"/>
      <c r="M407" s="52"/>
      <c r="N407" s="2"/>
      <c r="O407" s="2"/>
      <c r="P407" s="36"/>
      <c r="Q407" s="36"/>
      <c r="R407" s="36"/>
      <c r="S407" s="36"/>
      <c r="T407" s="36"/>
      <c r="U407" s="36"/>
      <c r="V407" s="36"/>
      <c r="W407" s="36"/>
      <c r="X407" s="36"/>
      <c r="Y407" s="36"/>
      <c r="Z407" s="36"/>
      <c r="AA407" s="36"/>
      <c r="AB407" s="2"/>
    </row>
    <row r="408" spans="1:28" x14ac:dyDescent="0.25">
      <c r="A408" s="2"/>
      <c r="B408" s="2"/>
      <c r="C408" s="2"/>
      <c r="D408" s="2"/>
      <c r="E408" s="2"/>
      <c r="F408" s="2"/>
      <c r="G408" s="2"/>
      <c r="H408" s="2"/>
      <c r="I408" s="28"/>
      <c r="J408" s="2"/>
      <c r="K408" s="28"/>
      <c r="L408" s="2"/>
      <c r="M408" s="52"/>
      <c r="N408" s="2"/>
      <c r="O408" s="2"/>
      <c r="P408" s="36"/>
      <c r="Q408" s="36"/>
      <c r="R408" s="36"/>
      <c r="S408" s="36"/>
      <c r="T408" s="36"/>
      <c r="U408" s="36"/>
      <c r="V408" s="36"/>
      <c r="W408" s="36"/>
      <c r="X408" s="36"/>
      <c r="Y408" s="36"/>
      <c r="Z408" s="36"/>
      <c r="AA408" s="36"/>
      <c r="AB408" s="2"/>
    </row>
    <row r="409" spans="1:28" x14ac:dyDescent="0.25">
      <c r="P409" s="57"/>
      <c r="Q409" s="57"/>
      <c r="R409" s="57"/>
      <c r="S409" s="57"/>
      <c r="T409" s="57"/>
      <c r="U409" s="57"/>
      <c r="V409" s="57"/>
      <c r="W409" s="57"/>
      <c r="X409" s="57"/>
      <c r="Y409" s="57"/>
      <c r="Z409" s="57"/>
      <c r="AA409" s="57"/>
    </row>
    <row r="410" spans="1:28" x14ac:dyDescent="0.25">
      <c r="P410" s="57"/>
      <c r="Q410" s="57"/>
      <c r="R410" s="57"/>
      <c r="S410" s="57"/>
      <c r="T410" s="57"/>
      <c r="U410" s="57"/>
      <c r="V410" s="57"/>
      <c r="W410" s="57"/>
      <c r="X410" s="57"/>
      <c r="Y410" s="57"/>
      <c r="Z410" s="57"/>
      <c r="AA410" s="57"/>
    </row>
    <row r="411" spans="1:28" x14ac:dyDescent="0.25">
      <c r="P411" s="57"/>
      <c r="Q411" s="57"/>
      <c r="R411" s="57"/>
      <c r="S411" s="57"/>
      <c r="T411" s="57"/>
      <c r="U411" s="57"/>
      <c r="V411" s="57"/>
      <c r="W411" s="57"/>
      <c r="X411" s="57"/>
      <c r="Y411" s="57"/>
      <c r="Z411" s="57"/>
      <c r="AA411" s="57"/>
    </row>
    <row r="412" spans="1:28" x14ac:dyDescent="0.25">
      <c r="P412" s="57"/>
      <c r="Q412" s="57"/>
      <c r="R412" s="57"/>
      <c r="S412" s="57"/>
      <c r="T412" s="57"/>
      <c r="U412" s="57"/>
      <c r="V412" s="57"/>
      <c r="W412" s="57"/>
      <c r="X412" s="57"/>
      <c r="Y412" s="57"/>
      <c r="Z412" s="57"/>
      <c r="AA412" s="57"/>
    </row>
    <row r="413" spans="1:28" x14ac:dyDescent="0.25">
      <c r="P413" s="57"/>
      <c r="Q413" s="57"/>
      <c r="R413" s="57"/>
      <c r="S413" s="57"/>
      <c r="T413" s="57"/>
      <c r="U413" s="57"/>
      <c r="V413" s="57"/>
      <c r="W413" s="57"/>
      <c r="X413" s="57"/>
      <c r="Y413" s="57"/>
      <c r="Z413" s="57"/>
      <c r="AA413" s="57"/>
    </row>
    <row r="414" spans="1:28" x14ac:dyDescent="0.25">
      <c r="P414" s="57"/>
      <c r="Q414" s="57"/>
      <c r="R414" s="57"/>
      <c r="S414" s="57"/>
      <c r="T414" s="57"/>
      <c r="U414" s="57"/>
      <c r="V414" s="57"/>
      <c r="W414" s="57"/>
      <c r="X414" s="57"/>
      <c r="Y414" s="57"/>
      <c r="Z414" s="57"/>
      <c r="AA414" s="57"/>
    </row>
    <row r="415" spans="1:28" x14ac:dyDescent="0.25">
      <c r="P415" s="57"/>
      <c r="Q415" s="57"/>
      <c r="R415" s="57"/>
      <c r="S415" s="57"/>
      <c r="T415" s="57"/>
      <c r="U415" s="57"/>
      <c r="V415" s="57"/>
      <c r="W415" s="57"/>
      <c r="X415" s="57"/>
      <c r="Y415" s="57"/>
      <c r="Z415" s="57"/>
      <c r="AA415" s="57"/>
    </row>
    <row r="416" spans="1:28" x14ac:dyDescent="0.25">
      <c r="P416" s="57"/>
      <c r="Q416" s="57"/>
      <c r="R416" s="57"/>
      <c r="S416" s="57"/>
      <c r="T416" s="57"/>
      <c r="U416" s="57"/>
      <c r="V416" s="57"/>
      <c r="W416" s="57"/>
      <c r="X416" s="57"/>
      <c r="Y416" s="57"/>
      <c r="Z416" s="57"/>
      <c r="AA416" s="57"/>
    </row>
    <row r="417" spans="16:27" x14ac:dyDescent="0.25">
      <c r="P417" s="57"/>
      <c r="Q417" s="57"/>
      <c r="R417" s="57"/>
      <c r="S417" s="57"/>
      <c r="T417" s="57"/>
      <c r="U417" s="57"/>
      <c r="V417" s="57"/>
      <c r="W417" s="57"/>
      <c r="X417" s="57"/>
      <c r="Y417" s="57"/>
      <c r="Z417" s="57"/>
      <c r="AA417" s="57"/>
    </row>
    <row r="418" spans="16:27" x14ac:dyDescent="0.25">
      <c r="P418" s="57"/>
      <c r="Q418" s="57"/>
      <c r="R418" s="57"/>
      <c r="S418" s="57"/>
      <c r="T418" s="57"/>
      <c r="U418" s="57"/>
      <c r="V418" s="57"/>
      <c r="W418" s="57"/>
      <c r="X418" s="57"/>
      <c r="Y418" s="57"/>
      <c r="Z418" s="57"/>
      <c r="AA418" s="57"/>
    </row>
  </sheetData>
  <conditionalFormatting sqref="A16:H16 L16:XFD16 A2:XFD2 AB154:XFD154 A154:N154 A155:XFD170 A274:O274 A348:XFD348 A343:XFD345 A372:XFD372 A403:XFD1048576 A17:XFD35 A7:XFD15 A3:B6 F3:XFD6 A39:XFD74 A36:I38 K36:XFD38 A75:I77 K75:XFD77 A78:XFD107 A120:XFD137 A108:L119 N108:XFD119 E1:XFD1 A150:XFD153 A138:O149 AB138:XFD149 AB274:XFD274">
    <cfRule type="cellIs" dxfId="3623" priority="160" operator="equal">
      <formula>0</formula>
    </cfRule>
  </conditionalFormatting>
  <conditionalFormatting sqref="P41:AA71">
    <cfRule type="expression" dxfId="3622" priority="159">
      <formula>P$1=""</formula>
    </cfRule>
  </conditionalFormatting>
  <conditionalFormatting sqref="I16:K16">
    <cfRule type="cellIs" dxfId="3621" priority="157" operator="equal">
      <formula>0</formula>
    </cfRule>
  </conditionalFormatting>
  <conditionalFormatting sqref="J16">
    <cfRule type="containsBlanks" dxfId="3620" priority="158">
      <formula>LEN(TRIM(J16))=0</formula>
    </cfRule>
  </conditionalFormatting>
  <conditionalFormatting sqref="P20:P31 P44:P55 P59:P70 P158:P169 P176:P187 P191:P202 P226:P237 P241:P252 P312:P323 P330:P341">
    <cfRule type="expression" dxfId="3619" priority="156">
      <formula>AND($P$1=0,$H20&lt;MONTH($J$13))</formula>
    </cfRule>
  </conditionalFormatting>
  <conditionalFormatting sqref="Q20:AA31">
    <cfRule type="expression" dxfId="3618" priority="155">
      <formula>Q$1=""</formula>
    </cfRule>
  </conditionalFormatting>
  <conditionalFormatting sqref="Q44:AA55">
    <cfRule type="expression" dxfId="3617" priority="154">
      <formula>Q$1=""</formula>
    </cfRule>
  </conditionalFormatting>
  <conditionalFormatting sqref="Q59:AA70">
    <cfRule type="expression" dxfId="3616" priority="153">
      <formula>Q$1=""</formula>
    </cfRule>
  </conditionalFormatting>
  <conditionalFormatting sqref="P87:AA106">
    <cfRule type="expression" dxfId="3615" priority="152">
      <formula>P$1=""</formula>
    </cfRule>
  </conditionalFormatting>
  <conditionalFormatting sqref="P88:AA106">
    <cfRule type="expression" dxfId="3614" priority="151">
      <formula>P$1=""</formula>
    </cfRule>
  </conditionalFormatting>
  <conditionalFormatting sqref="P90:P101">
    <cfRule type="expression" dxfId="3613" priority="150">
      <formula>AND($P$1=0,$H90&lt;MONTH($J$13))</formula>
    </cfRule>
  </conditionalFormatting>
  <conditionalFormatting sqref="Q90:AA101">
    <cfRule type="expression" dxfId="3612" priority="149">
      <formula>Q$1=""</formula>
    </cfRule>
  </conditionalFormatting>
  <conditionalFormatting sqref="P120:AA137 P150:AA151">
    <cfRule type="expression" dxfId="3611" priority="148">
      <formula>P$1=""</formula>
    </cfRule>
  </conditionalFormatting>
  <conditionalFormatting sqref="P120:AA137 P150:AA151">
    <cfRule type="expression" dxfId="3610" priority="147">
      <formula>P$1=""</formula>
    </cfRule>
  </conditionalFormatting>
  <conditionalFormatting sqref="P123:P134">
    <cfRule type="expression" dxfId="3609" priority="146">
      <formula>AND($P$1=0,$H123&lt;MONTH($J$13))</formula>
    </cfRule>
  </conditionalFormatting>
  <conditionalFormatting sqref="Q123:AA134">
    <cfRule type="expression" dxfId="3608" priority="145">
      <formula>Q$1=""</formula>
    </cfRule>
  </conditionalFormatting>
  <conditionalFormatting sqref="P136:AA137 P150:AA150">
    <cfRule type="expression" dxfId="3607" priority="144">
      <formula>P$1=""</formula>
    </cfRule>
  </conditionalFormatting>
  <conditionalFormatting sqref="P136:AA137 P150:AA150">
    <cfRule type="expression" dxfId="3606" priority="143">
      <formula>P$1=""</formula>
    </cfRule>
  </conditionalFormatting>
  <conditionalFormatting sqref="Q241:AA252">
    <cfRule type="expression" dxfId="3605" priority="125">
      <formula>Q$1=""</formula>
    </cfRule>
  </conditionalFormatting>
  <conditionalFormatting sqref="P155:AA170 P343:AA343">
    <cfRule type="expression" dxfId="3604" priority="140">
      <formula>P$1=""</formula>
    </cfRule>
  </conditionalFormatting>
  <conditionalFormatting sqref="P155:AA170 P343:AA343">
    <cfRule type="expression" dxfId="3603" priority="139">
      <formula>P$1=""</formula>
    </cfRule>
  </conditionalFormatting>
  <conditionalFormatting sqref="O154:AA154">
    <cfRule type="cellIs" dxfId="3602" priority="138" operator="equal">
      <formula>0</formula>
    </cfRule>
  </conditionalFormatting>
  <conditionalFormatting sqref="P154:AA154">
    <cfRule type="containsBlanks" dxfId="3601" priority="137">
      <formula>LEN(TRIM(P154))=0</formula>
    </cfRule>
  </conditionalFormatting>
  <conditionalFormatting sqref="P154:AA154">
    <cfRule type="expression" dxfId="3600" priority="136">
      <formula>P$1=""</formula>
    </cfRule>
  </conditionalFormatting>
  <conditionalFormatting sqref="P156:AA170">
    <cfRule type="expression" dxfId="3599" priority="135">
      <formula>P$1=""</formula>
    </cfRule>
  </conditionalFormatting>
  <conditionalFormatting sqref="P156:AA170">
    <cfRule type="expression" dxfId="3598" priority="134">
      <formula>P$1=""</formula>
    </cfRule>
  </conditionalFormatting>
  <conditionalFormatting sqref="Q158:AA169">
    <cfRule type="expression" dxfId="3597" priority="133">
      <formula>Q$1=""</formula>
    </cfRule>
  </conditionalFormatting>
  <conditionalFormatting sqref="A172:H172 A171:XFD171 K172:N172 A173:N173 O172:XFD173 A174:XFD203">
    <cfRule type="cellIs" dxfId="3596" priority="132" operator="equal">
      <formula>0</formula>
    </cfRule>
  </conditionalFormatting>
  <conditionalFormatting sqref="Q176:AA187">
    <cfRule type="expression" dxfId="3595" priority="131">
      <formula>Q$1=""</formula>
    </cfRule>
  </conditionalFormatting>
  <conditionalFormatting sqref="I172">
    <cfRule type="cellIs" dxfId="3594" priority="130" operator="equal">
      <formula>0</formula>
    </cfRule>
  </conditionalFormatting>
  <conditionalFormatting sqref="Q191:AA202">
    <cfRule type="expression" dxfId="3593" priority="129">
      <formula>Q$1=""</formula>
    </cfRule>
  </conditionalFormatting>
  <conditionalFormatting sqref="A205:H205 A204:XFD204 K205:XFD205 A208:XFD208 A224:XFD239 A241:XFD253 A240:G240 I240:XFD240">
    <cfRule type="cellIs" dxfId="3592" priority="128" operator="equal">
      <formula>0</formula>
    </cfRule>
  </conditionalFormatting>
  <conditionalFormatting sqref="Q226:AA237">
    <cfRule type="expression" dxfId="3591" priority="127">
      <formula>Q$1=""</formula>
    </cfRule>
  </conditionalFormatting>
  <conditionalFormatting sqref="I205">
    <cfRule type="cellIs" dxfId="3590" priority="126" operator="equal">
      <formula>0</formula>
    </cfRule>
  </conditionalFormatting>
  <conditionalFormatting sqref="A206:H206 K206:XFD206">
    <cfRule type="cellIs" dxfId="3589" priority="124" operator="equal">
      <formula>0</formula>
    </cfRule>
  </conditionalFormatting>
  <conditionalFormatting sqref="I206">
    <cfRule type="cellIs" dxfId="3588" priority="123" operator="equal">
      <formula>0</formula>
    </cfRule>
  </conditionalFormatting>
  <conditionalFormatting sqref="A207:H207 K207:XFD207">
    <cfRule type="cellIs" dxfId="3587" priority="122" operator="equal">
      <formula>0</formula>
    </cfRule>
  </conditionalFormatting>
  <conditionalFormatting sqref="I207:J207">
    <cfRule type="cellIs" dxfId="3586" priority="121" operator="equal">
      <formula>0</formula>
    </cfRule>
  </conditionalFormatting>
  <conditionalFormatting sqref="A209:XFD210 A223:XFD223 A211:L222 N211:XFD222">
    <cfRule type="cellIs" dxfId="3585" priority="120" operator="equal">
      <formula>0</formula>
    </cfRule>
  </conditionalFormatting>
  <conditionalFormatting sqref="P209:AA209">
    <cfRule type="expression" dxfId="3584" priority="119">
      <formula>P$1=""</formula>
    </cfRule>
  </conditionalFormatting>
  <conditionalFormatting sqref="P209:AA209">
    <cfRule type="expression" dxfId="3583" priority="118">
      <formula>P$1=""</formula>
    </cfRule>
  </conditionalFormatting>
  <conditionalFormatting sqref="P223:AA223">
    <cfRule type="expression" dxfId="3582" priority="117">
      <formula>P$1=""</formula>
    </cfRule>
  </conditionalFormatting>
  <conditionalFormatting sqref="P223:AA223">
    <cfRule type="expression" dxfId="3581" priority="116">
      <formula>P$1=""</formula>
    </cfRule>
  </conditionalFormatting>
  <conditionalFormatting sqref="A255:H255 A254:XFD254 K255:XFD255 A258:XFD259 A260:O273 AB260:XFD273">
    <cfRule type="cellIs" dxfId="3580" priority="115" operator="equal">
      <formula>0</formula>
    </cfRule>
  </conditionalFormatting>
  <conditionalFormatting sqref="I255">
    <cfRule type="cellIs" dxfId="3579" priority="113" operator="equal">
      <formula>0</formula>
    </cfRule>
  </conditionalFormatting>
  <conditionalFormatting sqref="A256:H256 K256:XFD256">
    <cfRule type="cellIs" dxfId="3578" priority="112" operator="equal">
      <formula>0</formula>
    </cfRule>
  </conditionalFormatting>
  <conditionalFormatting sqref="I256">
    <cfRule type="cellIs" dxfId="3577" priority="111" operator="equal">
      <formula>0</formula>
    </cfRule>
  </conditionalFormatting>
  <conditionalFormatting sqref="A257:H257 K257:XFD257">
    <cfRule type="cellIs" dxfId="3576" priority="110" operator="equal">
      <formula>0</formula>
    </cfRule>
  </conditionalFormatting>
  <conditionalFormatting sqref="I257:J257">
    <cfRule type="cellIs" dxfId="3575" priority="109" operator="equal">
      <formula>0</formula>
    </cfRule>
  </conditionalFormatting>
  <conditionalFormatting sqref="A276:O292 A306:XFD306 A293:G293 I293:O293 A294:O305 AB276:XFD305">
    <cfRule type="cellIs" dxfId="3574" priority="108" operator="equal">
      <formula>0</formula>
    </cfRule>
  </conditionalFormatting>
  <conditionalFormatting sqref="P346:AA346">
    <cfRule type="expression" dxfId="3573" priority="91">
      <formula>P$1=""</formula>
    </cfRule>
  </conditionalFormatting>
  <conditionalFormatting sqref="A275:H275 K275:O275 AB275:XFD275">
    <cfRule type="cellIs" dxfId="3572" priority="106" operator="equal">
      <formula>0</formula>
    </cfRule>
  </conditionalFormatting>
  <conditionalFormatting sqref="I275">
    <cfRule type="cellIs" dxfId="3571" priority="105" operator="equal">
      <formula>0</formula>
    </cfRule>
  </conditionalFormatting>
  <conditionalFormatting sqref="Q312:AA323">
    <cfRule type="expression" dxfId="3570" priority="99">
      <formula>Q$1=""</formula>
    </cfRule>
  </conditionalFormatting>
  <conditionalFormatting sqref="H240">
    <cfRule type="cellIs" dxfId="3569" priority="104" operator="equal">
      <formula>0</formula>
    </cfRule>
  </conditionalFormatting>
  <conditionalFormatting sqref="H293">
    <cfRule type="cellIs" dxfId="3568" priority="103" operator="equal">
      <formula>0</formula>
    </cfRule>
  </conditionalFormatting>
  <conditionalFormatting sqref="AB349:XFD349 A349:N349 A350:XFD350">
    <cfRule type="cellIs" dxfId="3567" priority="86" operator="equal">
      <formula>0</formula>
    </cfRule>
  </conditionalFormatting>
  <conditionalFormatting sqref="A308:H308 A307:XFD307 K308:N308 A309:N309 O308:XFD309 A310:XFD324">
    <cfRule type="cellIs" dxfId="3566" priority="100" operator="equal">
      <formula>0</formula>
    </cfRule>
  </conditionalFormatting>
  <conditionalFormatting sqref="Q330:AA341">
    <cfRule type="expression" dxfId="3565" priority="97">
      <formula>Q$1=""</formula>
    </cfRule>
  </conditionalFormatting>
  <conditionalFormatting sqref="A326:H326 A325:XFD325 K326:N326 A327:N327 O326:XFD327 A328:XFD342">
    <cfRule type="cellIs" dxfId="3564" priority="98" operator="equal">
      <formula>0</formula>
    </cfRule>
  </conditionalFormatting>
  <conditionalFormatting sqref="AB346:XFD346 A346:N346 A347:XFD347">
    <cfRule type="cellIs" dxfId="3563" priority="96" operator="equal">
      <formula>0</formula>
    </cfRule>
  </conditionalFormatting>
  <conditionalFormatting sqref="P347:AA347">
    <cfRule type="expression" dxfId="3562" priority="95">
      <formula>P$1=""</formula>
    </cfRule>
  </conditionalFormatting>
  <conditionalFormatting sqref="P347:AA347">
    <cfRule type="expression" dxfId="3561" priority="94">
      <formula>P$1=""</formula>
    </cfRule>
  </conditionalFormatting>
  <conditionalFormatting sqref="O346:AA346">
    <cfRule type="cellIs" dxfId="3560" priority="93" operator="equal">
      <formula>0</formula>
    </cfRule>
  </conditionalFormatting>
  <conditionalFormatting sqref="P346:AA346">
    <cfRule type="containsBlanks" dxfId="3559" priority="92">
      <formula>LEN(TRIM(P346))=0</formula>
    </cfRule>
  </conditionalFormatting>
  <conditionalFormatting sqref="P345:AA345">
    <cfRule type="expression" dxfId="3558" priority="90">
      <formula>P$1=""</formula>
    </cfRule>
  </conditionalFormatting>
  <conditionalFormatting sqref="P345:AA345">
    <cfRule type="expression" dxfId="3557" priority="89">
      <formula>P$1=""</formula>
    </cfRule>
  </conditionalFormatting>
  <conditionalFormatting sqref="P153:AA153">
    <cfRule type="expression" dxfId="3556" priority="88">
      <formula>P$1=""</formula>
    </cfRule>
  </conditionalFormatting>
  <conditionalFormatting sqref="P153:AA153">
    <cfRule type="expression" dxfId="3555" priority="87">
      <formula>P$1=""</formula>
    </cfRule>
  </conditionalFormatting>
  <conditionalFormatting sqref="A351:XFD351">
    <cfRule type="cellIs" dxfId="3554" priority="83" operator="equal">
      <formula>0</formula>
    </cfRule>
  </conditionalFormatting>
  <conditionalFormatting sqref="P350:AA350">
    <cfRule type="expression" dxfId="3553" priority="85">
      <formula>P$1=""</formula>
    </cfRule>
  </conditionalFormatting>
  <conditionalFormatting sqref="P350:AA350">
    <cfRule type="expression" dxfId="3552" priority="84">
      <formula>P$1=""</formula>
    </cfRule>
  </conditionalFormatting>
  <conditionalFormatting sqref="A354:XFD354">
    <cfRule type="cellIs" dxfId="3551" priority="79" operator="equal">
      <formula>0</formula>
    </cfRule>
  </conditionalFormatting>
  <conditionalFormatting sqref="AB352:XFD352 A352:N352 A353:XFD353">
    <cfRule type="cellIs" dxfId="3550" priority="82" operator="equal">
      <formula>0</formula>
    </cfRule>
  </conditionalFormatting>
  <conditionalFormatting sqref="P353:AA353">
    <cfRule type="expression" dxfId="3549" priority="81">
      <formula>P$1=""</formula>
    </cfRule>
  </conditionalFormatting>
  <conditionalFormatting sqref="P353:AA353">
    <cfRule type="expression" dxfId="3548" priority="80">
      <formula>P$1=""</formula>
    </cfRule>
  </conditionalFormatting>
  <conditionalFormatting sqref="A357:XFD357">
    <cfRule type="cellIs" dxfId="3547" priority="75" operator="equal">
      <formula>0</formula>
    </cfRule>
  </conditionalFormatting>
  <conditionalFormatting sqref="AB355:XFD355 A355:N355 A356:XFD356">
    <cfRule type="cellIs" dxfId="3546" priority="78" operator="equal">
      <formula>0</formula>
    </cfRule>
  </conditionalFormatting>
  <conditionalFormatting sqref="P356:AA356">
    <cfRule type="expression" dxfId="3545" priority="77">
      <formula>P$1=""</formula>
    </cfRule>
  </conditionalFormatting>
  <conditionalFormatting sqref="P356:AA356">
    <cfRule type="expression" dxfId="3544" priority="76">
      <formula>P$1=""</formula>
    </cfRule>
  </conditionalFormatting>
  <conditionalFormatting sqref="A360:XFD360">
    <cfRule type="cellIs" dxfId="3543" priority="71" operator="equal">
      <formula>0</formula>
    </cfRule>
  </conditionalFormatting>
  <conditionalFormatting sqref="AB358:XFD358 A358:N358 A359:XFD359">
    <cfRule type="cellIs" dxfId="3542" priority="74" operator="equal">
      <formula>0</formula>
    </cfRule>
  </conditionalFormatting>
  <conditionalFormatting sqref="P359:AA359">
    <cfRule type="expression" dxfId="3541" priority="73">
      <formula>P$1=""</formula>
    </cfRule>
  </conditionalFormatting>
  <conditionalFormatting sqref="P359:AA359">
    <cfRule type="expression" dxfId="3540" priority="72">
      <formula>P$1=""</formula>
    </cfRule>
  </conditionalFormatting>
  <conditionalFormatting sqref="A363:XFD363">
    <cfRule type="cellIs" dxfId="3539" priority="67" operator="equal">
      <formula>0</formula>
    </cfRule>
  </conditionalFormatting>
  <conditionalFormatting sqref="AB361:XFD361 A361:N361 A362:XFD362">
    <cfRule type="cellIs" dxfId="3538" priority="70" operator="equal">
      <formula>0</formula>
    </cfRule>
  </conditionalFormatting>
  <conditionalFormatting sqref="P362:AA362">
    <cfRule type="expression" dxfId="3537" priority="69">
      <formula>P$1=""</formula>
    </cfRule>
  </conditionalFormatting>
  <conditionalFormatting sqref="P362:AA362">
    <cfRule type="expression" dxfId="3536" priority="68">
      <formula>P$1=""</formula>
    </cfRule>
  </conditionalFormatting>
  <conditionalFormatting sqref="A366:XFD366">
    <cfRule type="cellIs" dxfId="3535" priority="63" operator="equal">
      <formula>0</formula>
    </cfRule>
  </conditionalFormatting>
  <conditionalFormatting sqref="AB364:XFD364 A364:N364 A365:XFD365">
    <cfRule type="cellIs" dxfId="3534" priority="66" operator="equal">
      <formula>0</formula>
    </cfRule>
  </conditionalFormatting>
  <conditionalFormatting sqref="P365:AA365">
    <cfRule type="expression" dxfId="3533" priority="65">
      <formula>P$1=""</formula>
    </cfRule>
  </conditionalFormatting>
  <conditionalFormatting sqref="P365:AA365">
    <cfRule type="expression" dxfId="3532" priority="64">
      <formula>P$1=""</formula>
    </cfRule>
  </conditionalFormatting>
  <conditionalFormatting sqref="AB367:XFD367 A367:N367 A368:XFD368">
    <cfRule type="cellIs" dxfId="3531" priority="62" operator="equal">
      <formula>0</formula>
    </cfRule>
  </conditionalFormatting>
  <conditionalFormatting sqref="P368:AA368">
    <cfRule type="expression" dxfId="3530" priority="61">
      <formula>P$1=""</formula>
    </cfRule>
  </conditionalFormatting>
  <conditionalFormatting sqref="P368:AA368">
    <cfRule type="expression" dxfId="3529" priority="60">
      <formula>P$1=""</formula>
    </cfRule>
  </conditionalFormatting>
  <conditionalFormatting sqref="A369:XFD369">
    <cfRule type="cellIs" dxfId="3528" priority="59" operator="equal">
      <formula>0</formula>
    </cfRule>
  </conditionalFormatting>
  <conditionalFormatting sqref="AB370:XFD370 A370:N370 A371:XFD371">
    <cfRule type="cellIs" dxfId="3527" priority="58" operator="equal">
      <formula>0</formula>
    </cfRule>
  </conditionalFormatting>
  <conditionalFormatting sqref="P371:AA371">
    <cfRule type="expression" dxfId="3526" priority="57">
      <formula>P$1=""</formula>
    </cfRule>
  </conditionalFormatting>
  <conditionalFormatting sqref="P371:AA371">
    <cfRule type="expression" dxfId="3525" priority="56">
      <formula>P$1=""</formula>
    </cfRule>
  </conditionalFormatting>
  <conditionalFormatting sqref="P375:P386">
    <cfRule type="expression" dxfId="3524" priority="55">
      <formula>AND($P$1=0,$H375&lt;MONTH($J$13))</formula>
    </cfRule>
  </conditionalFormatting>
  <conditionalFormatting sqref="Q375:AA386">
    <cfRule type="expression" dxfId="3523" priority="53">
      <formula>Q$1=""</formula>
    </cfRule>
  </conditionalFormatting>
  <conditionalFormatting sqref="A373:XFD402">
    <cfRule type="cellIs" dxfId="3522" priority="54" operator="equal">
      <formula>0</formula>
    </cfRule>
  </conditionalFormatting>
  <conditionalFormatting sqref="P390:P401">
    <cfRule type="expression" dxfId="3521" priority="52">
      <formula>AND($P$1=0,$H390&lt;MONTH($J$13))</formula>
    </cfRule>
  </conditionalFormatting>
  <conditionalFormatting sqref="Q390:AA401">
    <cfRule type="expression" dxfId="3520" priority="51">
      <formula>Q$1=""</formula>
    </cfRule>
  </conditionalFormatting>
  <conditionalFormatting sqref="P123">
    <cfRule type="expression" dxfId="3519" priority="50">
      <formula>AND($P$1=0,$H123&lt;MONTH($J$13))</formula>
    </cfRule>
  </conditionalFormatting>
  <conditionalFormatting sqref="C3:E6">
    <cfRule type="cellIs" dxfId="3518" priority="49" operator="equal">
      <formula>0</formula>
    </cfRule>
  </conditionalFormatting>
  <conditionalFormatting sqref="J36:J38">
    <cfRule type="cellIs" dxfId="3517" priority="47" operator="equal">
      <formula>0</formula>
    </cfRule>
  </conditionalFormatting>
  <conditionalFormatting sqref="J36:J38">
    <cfRule type="containsBlanks" dxfId="3516" priority="48">
      <formula>LEN(TRIM(J36))=0</formula>
    </cfRule>
  </conditionalFormatting>
  <conditionalFormatting sqref="J75:J77">
    <cfRule type="cellIs" dxfId="3515" priority="45" operator="equal">
      <formula>0</formula>
    </cfRule>
  </conditionalFormatting>
  <conditionalFormatting sqref="J75:J77">
    <cfRule type="containsBlanks" dxfId="3514" priority="46">
      <formula>LEN(TRIM(J75))=0</formula>
    </cfRule>
  </conditionalFormatting>
  <conditionalFormatting sqref="M108:M119">
    <cfRule type="cellIs" dxfId="3513" priority="43" operator="equal">
      <formula>0</formula>
    </cfRule>
  </conditionalFormatting>
  <conditionalFormatting sqref="M108:M119">
    <cfRule type="containsBlanks" dxfId="3512" priority="44">
      <formula>LEN(TRIM(M108))=0</formula>
    </cfRule>
  </conditionalFormatting>
  <conditionalFormatting sqref="J172">
    <cfRule type="cellIs" dxfId="3511" priority="41" operator="equal">
      <formula>0</formula>
    </cfRule>
  </conditionalFormatting>
  <conditionalFormatting sqref="J172">
    <cfRule type="containsBlanks" dxfId="3510" priority="42">
      <formula>LEN(TRIM(J172))=0</formula>
    </cfRule>
  </conditionalFormatting>
  <conditionalFormatting sqref="J205:J206">
    <cfRule type="cellIs" dxfId="3509" priority="39" operator="equal">
      <formula>0</formula>
    </cfRule>
  </conditionalFormatting>
  <conditionalFormatting sqref="J205:J206">
    <cfRule type="containsBlanks" dxfId="3508" priority="40">
      <formula>LEN(TRIM(J205))=0</formula>
    </cfRule>
  </conditionalFormatting>
  <conditionalFormatting sqref="M211:M222">
    <cfRule type="cellIs" dxfId="3507" priority="37" operator="equal">
      <formula>0</formula>
    </cfRule>
  </conditionalFormatting>
  <conditionalFormatting sqref="M211:M222">
    <cfRule type="containsBlanks" dxfId="3506" priority="38">
      <formula>LEN(TRIM(M211))=0</formula>
    </cfRule>
  </conditionalFormatting>
  <conditionalFormatting sqref="J255:J256">
    <cfRule type="cellIs" dxfId="3505" priority="35" operator="equal">
      <formula>0</formula>
    </cfRule>
  </conditionalFormatting>
  <conditionalFormatting sqref="J255:J256">
    <cfRule type="containsBlanks" dxfId="3504" priority="36">
      <formula>LEN(TRIM(J255))=0</formula>
    </cfRule>
  </conditionalFormatting>
  <conditionalFormatting sqref="J275">
    <cfRule type="cellIs" dxfId="3503" priority="33" operator="equal">
      <formula>0</formula>
    </cfRule>
  </conditionalFormatting>
  <conditionalFormatting sqref="J275">
    <cfRule type="containsBlanks" dxfId="3502" priority="34">
      <formula>LEN(TRIM(J275))=0</formula>
    </cfRule>
  </conditionalFormatting>
  <conditionalFormatting sqref="I308">
    <cfRule type="cellIs" dxfId="3501" priority="32" operator="equal">
      <formula>0</formula>
    </cfRule>
  </conditionalFormatting>
  <conditionalFormatting sqref="J308">
    <cfRule type="cellIs" dxfId="3500" priority="30" operator="equal">
      <formula>0</formula>
    </cfRule>
  </conditionalFormatting>
  <conditionalFormatting sqref="J308">
    <cfRule type="containsBlanks" dxfId="3499" priority="31">
      <formula>LEN(TRIM(J308))=0</formula>
    </cfRule>
  </conditionalFormatting>
  <conditionalFormatting sqref="I326">
    <cfRule type="cellIs" dxfId="3498" priority="29" operator="equal">
      <formula>0</formula>
    </cfRule>
  </conditionalFormatting>
  <conditionalFormatting sqref="J326">
    <cfRule type="cellIs" dxfId="3497" priority="27" operator="equal">
      <formula>0</formula>
    </cfRule>
  </conditionalFormatting>
  <conditionalFormatting sqref="J326">
    <cfRule type="containsBlanks" dxfId="3496" priority="28">
      <formula>LEN(TRIM(J326))=0</formula>
    </cfRule>
  </conditionalFormatting>
  <conditionalFormatting sqref="O370:AA370 O367:AA367 O364:AA364 O361:AA361 O358:AA358 O355:AA355 O352:AA352 O349:AA349">
    <cfRule type="cellIs" dxfId="3495" priority="26" operator="equal">
      <formula>0</formula>
    </cfRule>
  </conditionalFormatting>
  <conditionalFormatting sqref="P370:AA370 P367:AA367 P364:AA364 P361:AA361 P358:AA358 P355:AA355 P352:AA352 P349:AA349">
    <cfRule type="containsBlanks" dxfId="3494" priority="25">
      <formula>LEN(TRIM(P349))=0</formula>
    </cfRule>
  </conditionalFormatting>
  <conditionalFormatting sqref="P370:AA370 P367:AA367 P364:AA364 P361:AA361 P358:AA358 P355:AA355 P352:AA352 P349:AA349">
    <cfRule type="expression" dxfId="3493" priority="24">
      <formula>P$1=""</formula>
    </cfRule>
  </conditionalFormatting>
  <conditionalFormatting sqref="A1:D1">
    <cfRule type="cellIs" dxfId="3492" priority="23" operator="equal">
      <formula>0</formula>
    </cfRule>
  </conditionalFormatting>
  <conditionalFormatting sqref="P138:AA149">
    <cfRule type="cellIs" dxfId="3491" priority="22" operator="equal">
      <formula>0</formula>
    </cfRule>
  </conditionalFormatting>
  <conditionalFormatting sqref="P138:AA149">
    <cfRule type="expression" dxfId="3490" priority="21">
      <formula>P$1=""</formula>
    </cfRule>
  </conditionalFormatting>
  <conditionalFormatting sqref="P138:AA149">
    <cfRule type="expression" dxfId="3489" priority="20">
      <formula>P$1=""</formula>
    </cfRule>
  </conditionalFormatting>
  <conditionalFormatting sqref="P138:AA149">
    <cfRule type="expression" dxfId="3488" priority="19">
      <formula>P$1=""</formula>
    </cfRule>
  </conditionalFormatting>
  <conditionalFormatting sqref="P138:AA149">
    <cfRule type="expression" dxfId="3487" priority="18">
      <formula>P$1=""</formula>
    </cfRule>
  </conditionalFormatting>
  <conditionalFormatting sqref="P138:AA149">
    <cfRule type="expression" dxfId="3486" priority="17">
      <formula>AND($P$1=0,$H138&lt;MONTH($J$13))</formula>
    </cfRule>
  </conditionalFormatting>
  <conditionalFormatting sqref="P274:AA274">
    <cfRule type="cellIs" dxfId="3485" priority="16" operator="equal">
      <formula>0</formula>
    </cfRule>
  </conditionalFormatting>
  <conditionalFormatting sqref="P261:AA272 P279:AA290 P294:AA305">
    <cfRule type="expression" dxfId="3484" priority="15">
      <formula>AND($P$1=0,$H261&lt;MONTH($J$13))</formula>
    </cfRule>
  </conditionalFormatting>
  <conditionalFormatting sqref="P274:AA274">
    <cfRule type="expression" dxfId="3483" priority="14">
      <formula>P$1=""</formula>
    </cfRule>
  </conditionalFormatting>
  <conditionalFormatting sqref="P274:AA274">
    <cfRule type="expression" dxfId="3482" priority="13">
      <formula>P$1=""</formula>
    </cfRule>
  </conditionalFormatting>
  <conditionalFormatting sqref="P274:AA274">
    <cfRule type="expression" dxfId="3481" priority="12">
      <formula>P$1=""</formula>
    </cfRule>
  </conditionalFormatting>
  <conditionalFormatting sqref="P274:AA274">
    <cfRule type="expression" dxfId="3480" priority="11">
      <formula>P$1=""</formula>
    </cfRule>
  </conditionalFormatting>
  <conditionalFormatting sqref="P260:AA273">
    <cfRule type="cellIs" dxfId="3479" priority="10" operator="equal">
      <formula>0</formula>
    </cfRule>
  </conditionalFormatting>
  <conditionalFormatting sqref="Q261:AA272">
    <cfRule type="expression" dxfId="3478" priority="9">
      <formula>Q$1=""</formula>
    </cfRule>
  </conditionalFormatting>
  <conditionalFormatting sqref="P276:AA293">
    <cfRule type="cellIs" dxfId="3477" priority="8" operator="equal">
      <formula>0</formula>
    </cfRule>
  </conditionalFormatting>
  <conditionalFormatting sqref="Q279:AA290">
    <cfRule type="expression" dxfId="3476" priority="7">
      <formula>Q$1=""</formula>
    </cfRule>
  </conditionalFormatting>
  <conditionalFormatting sqref="P275:AA275">
    <cfRule type="cellIs" dxfId="3475" priority="6" operator="equal">
      <formula>0</formula>
    </cfRule>
  </conditionalFormatting>
  <conditionalFormatting sqref="P294:AA305">
    <cfRule type="cellIs" dxfId="3474" priority="5" operator="equal">
      <formula>0</formula>
    </cfRule>
  </conditionalFormatting>
  <conditionalFormatting sqref="Q294:AA305">
    <cfRule type="expression" dxfId="3473" priority="4">
      <formula>Q$1=""</formula>
    </cfRule>
  </conditionalFormatting>
  <conditionalFormatting sqref="P279:AA290">
    <cfRule type="cellIs" dxfId="3472" priority="3" operator="equal">
      <formula>0</formula>
    </cfRule>
  </conditionalFormatting>
  <conditionalFormatting sqref="P294:AA305">
    <cfRule type="cellIs" dxfId="3471" priority="2" operator="equal">
      <formula>0</formula>
    </cfRule>
  </conditionalFormatting>
  <conditionalFormatting sqref="P294:AA305">
    <cfRule type="cellIs" dxfId="3470" priority="1" operator="equal">
      <formula>0</formula>
    </cfRule>
  </conditionalFormatting>
  <hyperlinks>
    <hyperlink ref="A1:D1" location="оглавление!A1" tooltip="оглавление" display="оглавле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331"/>
  <sheetViews>
    <sheetView workbookViewId="0">
      <pane xSplit="14" ySplit="10" topLeftCell="O11" activePane="bottomRight" state="frozen"/>
      <selection pane="topRight" activeCell="O1" sqref="O1"/>
      <selection pane="bottomLeft" activeCell="A11" sqref="A11"/>
      <selection pane="bottomRight" activeCell="B12" sqref="B1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опер2!$M$1</f>
        <v>№года</v>
      </c>
      <c r="N1" s="42"/>
      <c r="O1" s="42"/>
      <c r="P1" s="43">
        <f>опер2!P1</f>
        <v>0</v>
      </c>
      <c r="Q1" s="43" t="str">
        <f>опер2!Q1</f>
        <v/>
      </c>
      <c r="R1" s="43" t="str">
        <f>опер2!R1</f>
        <v/>
      </c>
      <c r="S1" s="43" t="str">
        <f>опер2!S1</f>
        <v/>
      </c>
      <c r="T1" s="43" t="str">
        <f>опер2!T1</f>
        <v/>
      </c>
      <c r="U1" s="43" t="str">
        <f>опер2!U1</f>
        <v/>
      </c>
      <c r="V1" s="43" t="str">
        <f>опер2!V1</f>
        <v/>
      </c>
      <c r="W1" s="43" t="str">
        <f>опер2!W1</f>
        <v/>
      </c>
      <c r="X1" s="43" t="str">
        <f>опер2!X1</f>
        <v/>
      </c>
      <c r="Y1" s="43" t="str">
        <f>опер2!Y1</f>
        <v/>
      </c>
      <c r="Z1" s="43" t="str">
        <f>опер2!Z1</f>
        <v/>
      </c>
      <c r="AA1" s="43" t="str">
        <f>опер2!AA1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149"/>
      <c r="B6" s="131"/>
      <c r="C6" s="225" t="s">
        <v>306</v>
      </c>
      <c r="D6" s="210"/>
      <c r="E6" s="226"/>
      <c r="F6" s="2"/>
      <c r="G6" s="104" t="str">
        <f>сценарии!$J$5</f>
        <v>сценарий-2</v>
      </c>
      <c r="H6" s="2"/>
      <c r="I6" s="28"/>
      <c r="J6" s="2"/>
      <c r="K6" s="28"/>
      <c r="L6" s="2"/>
      <c r="M6" s="52"/>
      <c r="N6" s="2"/>
      <c r="O6" s="2"/>
      <c r="P6" s="96" t="str">
        <f>опер2!P6</f>
        <v/>
      </c>
      <c r="Q6" s="96" t="str">
        <f>опер2!Q6</f>
        <v/>
      </c>
      <c r="R6" s="96" t="str">
        <f>опер2!R6</f>
        <v/>
      </c>
      <c r="S6" s="96" t="str">
        <f>опер2!S6</f>
        <v/>
      </c>
      <c r="T6" s="96" t="str">
        <f>опер2!T6</f>
        <v/>
      </c>
      <c r="U6" s="96" t="str">
        <f>опер2!U6</f>
        <v/>
      </c>
      <c r="V6" s="96" t="str">
        <f>опер2!V6</f>
        <v/>
      </c>
      <c r="W6" s="96" t="str">
        <f>опер2!W6</f>
        <v/>
      </c>
      <c r="X6" s="96" t="str">
        <f>опер2!X6</f>
        <v/>
      </c>
      <c r="Y6" s="96" t="str">
        <f>опер2!Y6</f>
        <v/>
      </c>
      <c r="Z6" s="96" t="str">
        <f>опер2!Z6</f>
        <v/>
      </c>
      <c r="AA6" s="96" t="str">
        <f>опер2!AA6</f>
        <v/>
      </c>
      <c r="AB6" s="2"/>
    </row>
    <row r="7" spans="1:28" ht="12.6" thickBot="1" x14ac:dyDescent="0.3">
      <c r="A7" s="149"/>
      <c r="B7" s="182" t="s">
        <v>285</v>
      </c>
      <c r="C7" s="2"/>
      <c r="D7" s="2"/>
      <c r="E7" s="2"/>
      <c r="F7" s="2"/>
      <c r="G7" s="2"/>
      <c r="H7" s="2"/>
      <c r="I7" s="28"/>
      <c r="J7" s="2"/>
      <c r="K7" s="28"/>
      <c r="L7" s="2"/>
      <c r="M7" s="52"/>
      <c r="N7" s="2"/>
      <c r="O7" s="2"/>
      <c r="P7" s="94">
        <f>опер2!P7</f>
        <v>32</v>
      </c>
      <c r="Q7" s="94" t="str">
        <f>опер2!Q7</f>
        <v/>
      </c>
      <c r="R7" s="94" t="str">
        <f>опер2!R7</f>
        <v/>
      </c>
      <c r="S7" s="94" t="str">
        <f>опер2!S7</f>
        <v/>
      </c>
      <c r="T7" s="94" t="str">
        <f>опер2!T7</f>
        <v/>
      </c>
      <c r="U7" s="94" t="str">
        <f>опер2!U7</f>
        <v/>
      </c>
      <c r="V7" s="94" t="str">
        <f>опер2!V7</f>
        <v/>
      </c>
      <c r="W7" s="94" t="str">
        <f>опер2!W7</f>
        <v/>
      </c>
      <c r="X7" s="94" t="str">
        <f>опер2!X7</f>
        <v/>
      </c>
      <c r="Y7" s="94" t="str">
        <f>опер2!Y7</f>
        <v/>
      </c>
      <c r="Z7" s="94" t="str">
        <f>опер2!Z7</f>
        <v/>
      </c>
      <c r="AA7" s="94" t="str">
        <f>опер2!AA7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опер2!M8</f>
        <v>итого</v>
      </c>
      <c r="N8" s="3"/>
      <c r="O8" s="3"/>
      <c r="P8" s="95">
        <f>опер2!P8</f>
        <v>366</v>
      </c>
      <c r="Q8" s="95" t="str">
        <f>опер2!Q8</f>
        <v/>
      </c>
      <c r="R8" s="95" t="str">
        <f>опер2!R8</f>
        <v/>
      </c>
      <c r="S8" s="95" t="str">
        <f>опер2!S8</f>
        <v/>
      </c>
      <c r="T8" s="95" t="str">
        <f>опер2!T8</f>
        <v/>
      </c>
      <c r="U8" s="95" t="str">
        <f>опер2!U8</f>
        <v/>
      </c>
      <c r="V8" s="95" t="str">
        <f>опер2!V8</f>
        <v/>
      </c>
      <c r="W8" s="95" t="str">
        <f>опер2!W8</f>
        <v/>
      </c>
      <c r="X8" s="95" t="str">
        <f>опер2!X8</f>
        <v/>
      </c>
      <c r="Y8" s="95" t="str">
        <f>опер2!Y8</f>
        <v/>
      </c>
      <c r="Z8" s="95" t="str">
        <f>опер2!Z8</f>
        <v/>
      </c>
      <c r="AA8" s="95" t="str">
        <f>опер2!AA8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IF(P$1="",0,IF(1+опер2!P$346=0,0,(опер2!P$58+опер2!P$137)/(1+опер2!P$346)))</f>
        <v>0</v>
      </c>
      <c r="Q16" s="93">
        <f>IF(Q$1="",0,IF(1+опер2!Q$346=0,0,(опер2!Q$58+опер2!Q$137)/(1+опер2!Q$346)))</f>
        <v>0</v>
      </c>
      <c r="R16" s="93">
        <f>IF(R$1="",0,IF(1+опер2!R$346=0,0,(опер2!R$58+опер2!R$137)/(1+опер2!R$346)))</f>
        <v>0</v>
      </c>
      <c r="S16" s="93">
        <f>IF(S$1="",0,IF(1+опер2!S$346=0,0,(опер2!S$58+опер2!S$137)/(1+опер2!S$346)))</f>
        <v>0</v>
      </c>
      <c r="T16" s="93">
        <f>IF(T$1="",0,IF(1+опер2!T$346=0,0,(опер2!T$58+опер2!T$137)/(1+опер2!T$346)))</f>
        <v>0</v>
      </c>
      <c r="U16" s="93">
        <f>IF(U$1="",0,IF(1+опер2!U$346=0,0,(опер2!U$58+опер2!U$137)/(1+опер2!U$346)))</f>
        <v>0</v>
      </c>
      <c r="V16" s="93">
        <f>IF(V$1="",0,IF(1+опер2!V$346=0,0,(опер2!V$58+опер2!V$137)/(1+опер2!V$346)))</f>
        <v>0</v>
      </c>
      <c r="W16" s="93">
        <f>IF(W$1="",0,IF(1+опер2!W$346=0,0,(опер2!W$58+опер2!W$137)/(1+опер2!W$346)))</f>
        <v>0</v>
      </c>
      <c r="X16" s="93">
        <f>IF(X$1="",0,IF(1+опер2!X$346=0,0,(опер2!X$58+опер2!X$137)/(1+опер2!X$346)))</f>
        <v>0</v>
      </c>
      <c r="Y16" s="93">
        <f>IF(Y$1="",0,IF(1+опер2!Y$346=0,0,(опер2!Y$58+опер2!Y$137)/(1+опер2!Y$346)))</f>
        <v>0</v>
      </c>
      <c r="Z16" s="93">
        <f>IF(Z$1="",0,IF(1+опер2!Z$346=0,0,(опер2!Z$58+опер2!Z$137)/(1+опер2!Z$346)))</f>
        <v>0</v>
      </c>
      <c r="AA16" s="93">
        <f>IF(AA$1="",0,IF(1+опер2!AA$346=0,0,(опер2!AA$58+опер2!AA$137)/(1+опер2!AA$346)))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IF(P$1="",0,опер2!P$58+опер2!P$137)</f>
        <v>0</v>
      </c>
      <c r="Q18" s="93">
        <f>IF(Q$1="",0,опер2!Q$58+опер2!Q$137)</f>
        <v>0</v>
      </c>
      <c r="R18" s="93">
        <f>IF(R$1="",0,опер2!R$58+опер2!R$137)</f>
        <v>0</v>
      </c>
      <c r="S18" s="93">
        <f>IF(S$1="",0,опер2!S$58+опер2!S$137)</f>
        <v>0</v>
      </c>
      <c r="T18" s="93">
        <f>IF(T$1="",0,опер2!T$58+опер2!T$137)</f>
        <v>0</v>
      </c>
      <c r="U18" s="93">
        <f>IF(U$1="",0,опер2!U$58+опер2!U$137)</f>
        <v>0</v>
      </c>
      <c r="V18" s="93">
        <f>IF(V$1="",0,опер2!V$58+опер2!V$137)</f>
        <v>0</v>
      </c>
      <c r="W18" s="93">
        <f>IF(W$1="",0,опер2!W$58+опер2!W$137)</f>
        <v>0</v>
      </c>
      <c r="X18" s="93">
        <f>IF(X$1="",0,опер2!X$58+опер2!X$137)</f>
        <v>0</v>
      </c>
      <c r="Y18" s="93">
        <f>IF(Y$1="",0,опер2!Y$58+опер2!Y$137)</f>
        <v>0</v>
      </c>
      <c r="Z18" s="93">
        <f>IF(Z$1="",0,опер2!Z$58+опер2!Z$137)</f>
        <v>0</v>
      </c>
      <c r="AA18" s="93">
        <f>IF(AA$1="",0,опер2!AA$58+опер2!AA$137)</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IF(P$1="",0,опер2!P$58+опер2!P$137)</f>
        <v>0</v>
      </c>
      <c r="Q20" s="93">
        <f>IF(Q$1="",0,опер2!Q$58+опер2!Q$137)</f>
        <v>0</v>
      </c>
      <c r="R20" s="93">
        <f>IF(R$1="",0,опер2!R$58+опер2!R$137)</f>
        <v>0</v>
      </c>
      <c r="S20" s="93">
        <f>IF(S$1="",0,опер2!S$58+опер2!S$137)</f>
        <v>0</v>
      </c>
      <c r="T20" s="93">
        <f>IF(T$1="",0,опер2!T$58+опер2!T$137)</f>
        <v>0</v>
      </c>
      <c r="U20" s="93">
        <f>IF(U$1="",0,опер2!U$58+опер2!U$137)</f>
        <v>0</v>
      </c>
      <c r="V20" s="93">
        <f>IF(V$1="",0,опер2!V$58+опер2!V$137)</f>
        <v>0</v>
      </c>
      <c r="W20" s="93">
        <f>IF(W$1="",0,опер2!W$58+опер2!W$137)</f>
        <v>0</v>
      </c>
      <c r="X20" s="93">
        <f>IF(X$1="",0,опер2!X$58+опер2!X$137)</f>
        <v>0</v>
      </c>
      <c r="Y20" s="93">
        <f>IF(Y$1="",0,опер2!Y$58+опер2!Y$137)</f>
        <v>0</v>
      </c>
      <c r="Z20" s="93">
        <f>IF(Z$1="",0,опер2!Z$58+опер2!Z$137)</f>
        <v>0</v>
      </c>
      <c r="AA20" s="93">
        <f>IF(AA$1="",0,опер2!AA$58+опер2!AA$137)</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IF(P$1="",0,опер2!P$58+опер2!P$137)</f>
        <v>0</v>
      </c>
      <c r="Q22" s="93">
        <f>IF(Q$1="",0,опер2!Q$58+опер2!Q$137)</f>
        <v>0</v>
      </c>
      <c r="R22" s="93">
        <f>IF(R$1="",0,опер2!R$58+опер2!R$137)</f>
        <v>0</v>
      </c>
      <c r="S22" s="93">
        <f>IF(S$1="",0,опер2!S$58+опер2!S$137)</f>
        <v>0</v>
      </c>
      <c r="T22" s="93">
        <f>IF(T$1="",0,опер2!T$58+опер2!T$137)</f>
        <v>0</v>
      </c>
      <c r="U22" s="93">
        <f>IF(U$1="",0,опер2!U$58+опер2!U$137)</f>
        <v>0</v>
      </c>
      <c r="V22" s="93">
        <f>IF(V$1="",0,опер2!V$58+опер2!V$137)</f>
        <v>0</v>
      </c>
      <c r="W22" s="93">
        <f>IF(W$1="",0,опер2!W$58+опер2!W$137)</f>
        <v>0</v>
      </c>
      <c r="X22" s="93">
        <f>IF(X$1="",0,опер2!X$58+опер2!X$137)</f>
        <v>0</v>
      </c>
      <c r="Y22" s="93">
        <f>IF(Y$1="",0,опер2!Y$58+опер2!Y$137)</f>
        <v>0</v>
      </c>
      <c r="Z22" s="93">
        <f>IF(Z$1="",0,опер2!Z$58+опер2!Z$137)</f>
        <v>0</v>
      </c>
      <c r="AA22" s="93">
        <f>IF(AA$1="",0,опер2!AA$58+опер2!AA$137)</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IF(P$1="",0,IF(1+опер2!P$346=0,0,(опер2!P$157)/(1+опер2!P$346)))</f>
        <v>0</v>
      </c>
      <c r="Q36" s="136">
        <f>IF(Q$1="",0,IF(1+опер2!Q$346=0,0,(опер2!Q$157)/(1+опер2!Q$346)))</f>
        <v>0</v>
      </c>
      <c r="R36" s="136">
        <f>IF(R$1="",0,IF(1+опер2!R$346=0,0,(опер2!R$157)/(1+опер2!R$346)))</f>
        <v>0</v>
      </c>
      <c r="S36" s="136">
        <f>IF(S$1="",0,IF(1+опер2!S$346=0,0,(опер2!S$157)/(1+опер2!S$346)))</f>
        <v>0</v>
      </c>
      <c r="T36" s="136">
        <f>IF(T$1="",0,IF(1+опер2!T$346=0,0,(опер2!T$157)/(1+опер2!T$346)))</f>
        <v>0</v>
      </c>
      <c r="U36" s="136">
        <f>IF(U$1="",0,IF(1+опер2!U$346=0,0,(опер2!U$157)/(1+опер2!U$346)))</f>
        <v>0</v>
      </c>
      <c r="V36" s="136">
        <f>IF(V$1="",0,IF(1+опер2!V$346=0,0,(опер2!V$157)/(1+опер2!V$346)))</f>
        <v>0</v>
      </c>
      <c r="W36" s="136">
        <f>IF(W$1="",0,IF(1+опер2!W$346=0,0,(опер2!W$157)/(1+опер2!W$346)))</f>
        <v>0</v>
      </c>
      <c r="X36" s="136">
        <f>IF(X$1="",0,IF(1+опер2!X$346=0,0,(опер2!X$157)/(1+опер2!X$346)))</f>
        <v>0</v>
      </c>
      <c r="Y36" s="136">
        <f>IF(Y$1="",0,IF(1+опер2!Y$346=0,0,(опер2!Y$157)/(1+опер2!Y$346)))</f>
        <v>0</v>
      </c>
      <c r="Z36" s="136">
        <f>IF(Z$1="",0,IF(1+опер2!Z$346=0,0,(опер2!Z$157)/(1+опер2!Z$346)))</f>
        <v>0</v>
      </c>
      <c r="AA36" s="136">
        <f>IF(AA$1="",0,IF(1+опер2!AA$346=0,0,(опер2!AA$157)/(1+опер2!AA$346)))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IF(P$1="",0,IF(1+опер2!P$346=0,0,(опер2!P$157)/(1+опер2!P$346)))</f>
        <v>0</v>
      </c>
      <c r="Q38" s="136">
        <f>IF(Q$1="",0,IF(1+опер2!Q$346=0,0,(опер2!Q$157)/(1+опер2!Q$346)))</f>
        <v>0</v>
      </c>
      <c r="R38" s="136">
        <f>IF(R$1="",0,IF(1+опер2!R$346=0,0,(опер2!R$157)/(1+опер2!R$346)))</f>
        <v>0</v>
      </c>
      <c r="S38" s="136">
        <f>IF(S$1="",0,IF(1+опер2!S$346=0,0,(опер2!S$157)/(1+опер2!S$346)))</f>
        <v>0</v>
      </c>
      <c r="T38" s="136">
        <f>IF(T$1="",0,IF(1+опер2!T$346=0,0,(опер2!T$157)/(1+опер2!T$346)))</f>
        <v>0</v>
      </c>
      <c r="U38" s="136">
        <f>IF(U$1="",0,IF(1+опер2!U$346=0,0,(опер2!U$157)/(1+опер2!U$346)))</f>
        <v>0</v>
      </c>
      <c r="V38" s="136">
        <f>IF(V$1="",0,IF(1+опер2!V$346=0,0,(опер2!V$157)/(1+опер2!V$346)))</f>
        <v>0</v>
      </c>
      <c r="W38" s="136">
        <f>IF(W$1="",0,IF(1+опер2!W$346=0,0,(опер2!W$157)/(1+опер2!W$346)))</f>
        <v>0</v>
      </c>
      <c r="X38" s="136">
        <f>IF(X$1="",0,IF(1+опер2!X$346=0,0,(опер2!X$157)/(1+опер2!X$346)))</f>
        <v>0</v>
      </c>
      <c r="Y38" s="136">
        <f>IF(Y$1="",0,IF(1+опер2!Y$346=0,0,(опер2!Y$157)/(1+опер2!Y$346)))</f>
        <v>0</v>
      </c>
      <c r="Z38" s="136">
        <f>IF(Z$1="",0,IF(1+опер2!Z$346=0,0,(опер2!Z$157)/(1+опер2!Z$346)))</f>
        <v>0</v>
      </c>
      <c r="AA38" s="136">
        <f>IF(AA$1="",0,IF(1+опер2!AA$346=0,0,(опер2!AA$157)/(1+опер2!AA$346)))</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IF(P$1="",0,IF(1+опер2!P$346=0,0,(опер2!P$157)/(1+опер2!P$346)))</f>
        <v>0</v>
      </c>
      <c r="Q40" s="136">
        <f>IF(Q$1="",0,IF(1+опер2!Q$346=0,0,(опер2!Q$157)/(1+опер2!Q$346)))</f>
        <v>0</v>
      </c>
      <c r="R40" s="136">
        <f>IF(R$1="",0,IF(1+опер2!R$346=0,0,(опер2!R$157)/(1+опер2!R$346)))</f>
        <v>0</v>
      </c>
      <c r="S40" s="136">
        <f>IF(S$1="",0,IF(1+опер2!S$346=0,0,(опер2!S$157)/(1+опер2!S$346)))</f>
        <v>0</v>
      </c>
      <c r="T40" s="136">
        <f>IF(T$1="",0,IF(1+опер2!T$346=0,0,(опер2!T$157)/(1+опер2!T$346)))</f>
        <v>0</v>
      </c>
      <c r="U40" s="136">
        <f>IF(U$1="",0,IF(1+опер2!U$346=0,0,(опер2!U$157)/(1+опер2!U$346)))</f>
        <v>0</v>
      </c>
      <c r="V40" s="136">
        <f>IF(V$1="",0,IF(1+опер2!V$346=0,0,(опер2!V$157)/(1+опер2!V$346)))</f>
        <v>0</v>
      </c>
      <c r="W40" s="136">
        <f>IF(W$1="",0,IF(1+опер2!W$346=0,0,(опер2!W$157)/(1+опер2!W$346)))</f>
        <v>0</v>
      </c>
      <c r="X40" s="136">
        <f>IF(X$1="",0,IF(1+опер2!X$346=0,0,(опер2!X$157)/(1+опер2!X$346)))</f>
        <v>0</v>
      </c>
      <c r="Y40" s="136">
        <f>IF(Y$1="",0,IF(1+опер2!Y$346=0,0,(опер2!Y$157)/(1+опер2!Y$346)))</f>
        <v>0</v>
      </c>
      <c r="Z40" s="136">
        <f>IF(Z$1="",0,IF(1+опер2!Z$346=0,0,(опер2!Z$157)/(1+опер2!Z$346)))</f>
        <v>0</v>
      </c>
      <c r="AA40" s="136">
        <f>IF(AA$1="",0,IF(1+опер2!AA$346=0,0,(опер2!AA$157)/(1+опер2!AA$346)))</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IF(P$1="",0,IF(1+опер2!P$346=0,0,(опер2!P$157)/(1+опер2!P$346)))</f>
        <v>0</v>
      </c>
      <c r="Q42" s="136">
        <f>IF(Q$1="",0,IF(1+опер2!Q$346=0,0,(опер2!Q$157)/(1+опер2!Q$346)))</f>
        <v>0</v>
      </c>
      <c r="R42" s="136">
        <f>IF(R$1="",0,IF(1+опер2!R$346=0,0,(опер2!R$157)/(1+опер2!R$346)))</f>
        <v>0</v>
      </c>
      <c r="S42" s="136">
        <f>IF(S$1="",0,IF(1+опер2!S$346=0,0,(опер2!S$157)/(1+опер2!S$346)))</f>
        <v>0</v>
      </c>
      <c r="T42" s="136">
        <f>IF(T$1="",0,IF(1+опер2!T$346=0,0,(опер2!T$157)/(1+опер2!T$346)))</f>
        <v>0</v>
      </c>
      <c r="U42" s="136">
        <f>IF(U$1="",0,IF(1+опер2!U$346=0,0,(опер2!U$157)/(1+опер2!U$346)))</f>
        <v>0</v>
      </c>
      <c r="V42" s="136">
        <f>IF(V$1="",0,IF(1+опер2!V$346=0,0,(опер2!V$157)/(1+опер2!V$346)))</f>
        <v>0</v>
      </c>
      <c r="W42" s="136">
        <f>IF(W$1="",0,IF(1+опер2!W$346=0,0,(опер2!W$157)/(1+опер2!W$346)))</f>
        <v>0</v>
      </c>
      <c r="X42" s="136">
        <f>IF(X$1="",0,IF(1+опер2!X$346=0,0,(опер2!X$157)/(1+опер2!X$346)))</f>
        <v>0</v>
      </c>
      <c r="Y42" s="136">
        <f>IF(Y$1="",0,IF(1+опер2!Y$346=0,0,(опер2!Y$157)/(1+опер2!Y$346)))</f>
        <v>0</v>
      </c>
      <c r="Z42" s="136">
        <f>IF(Z$1="",0,IF(1+опер2!Z$346=0,0,(опер2!Z$157)/(1+опер2!Z$346)))</f>
        <v>0</v>
      </c>
      <c r="AA42" s="136">
        <f>IF(AA$1="",0,IF(1+опер2!AA$346=0,0,(опер2!AA$157)/(1+опер2!AA$346)))</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0</v>
      </c>
      <c r="N46" s="123"/>
      <c r="O46" s="123"/>
      <c r="P46" s="136">
        <f>IF(P$1="",0,IF(1+опер2!P$346=0,0,(опер2!P$175)/(1+опер2!P$346)))</f>
        <v>0</v>
      </c>
      <c r="Q46" s="136">
        <f>IF(Q$1="",0,IF(1+опер2!Q$346=0,0,(опер2!Q$175)/(1+опер2!Q$346)))</f>
        <v>0</v>
      </c>
      <c r="R46" s="136">
        <f>IF(R$1="",0,IF(1+опер2!R$346=0,0,(опер2!R$175)/(1+опер2!R$346)))</f>
        <v>0</v>
      </c>
      <c r="S46" s="136">
        <f>IF(S$1="",0,IF(1+опер2!S$346=0,0,(опер2!S$175)/(1+опер2!S$346)))</f>
        <v>0</v>
      </c>
      <c r="T46" s="136">
        <f>IF(T$1="",0,IF(1+опер2!T$346=0,0,(опер2!T$175)/(1+опер2!T$346)))</f>
        <v>0</v>
      </c>
      <c r="U46" s="136">
        <f>IF(U$1="",0,IF(1+опер2!U$346=0,0,(опер2!U$175)/(1+опер2!U$346)))</f>
        <v>0</v>
      </c>
      <c r="V46" s="136">
        <f>IF(V$1="",0,IF(1+опер2!V$346=0,0,(опер2!V$175)/(1+опер2!V$346)))</f>
        <v>0</v>
      </c>
      <c r="W46" s="136">
        <f>IF(W$1="",0,IF(1+опер2!W$346=0,0,(опер2!W$175)/(1+опер2!W$346)))</f>
        <v>0</v>
      </c>
      <c r="X46" s="136">
        <f>IF(X$1="",0,IF(1+опер2!X$346=0,0,(опер2!X$175)/(1+опер2!X$346)))</f>
        <v>0</v>
      </c>
      <c r="Y46" s="136">
        <f>IF(Y$1="",0,IF(1+опер2!Y$346=0,0,(опер2!Y$175)/(1+опер2!Y$346)))</f>
        <v>0</v>
      </c>
      <c r="Z46" s="136">
        <f>IF(Z$1="",0,IF(1+опер2!Z$346=0,0,(опер2!Z$175)/(1+опер2!Z$346)))</f>
        <v>0</v>
      </c>
      <c r="AA46" s="136">
        <f>IF(AA$1="",0,IF(1+опер2!AA$346=0,0,(опер2!AA$175)/(1+опер2!AA$346)))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0</v>
      </c>
      <c r="N48" s="123"/>
      <c r="O48" s="123"/>
      <c r="P48" s="136">
        <f>IF(P$1="",0,IF(1+опер2!P$346=0,0,(опер2!P$175)/(1+опер2!P$346)))</f>
        <v>0</v>
      </c>
      <c r="Q48" s="136">
        <f>IF(Q$1="",0,IF(1+опер2!Q$346=0,0,(опер2!Q$175)/(1+опер2!Q$346)))</f>
        <v>0</v>
      </c>
      <c r="R48" s="136">
        <f>IF(R$1="",0,IF(1+опер2!R$346=0,0,(опер2!R$175)/(1+опер2!R$346)))</f>
        <v>0</v>
      </c>
      <c r="S48" s="136">
        <f>IF(S$1="",0,IF(1+опер2!S$346=0,0,(опер2!S$175)/(1+опер2!S$346)))</f>
        <v>0</v>
      </c>
      <c r="T48" s="136">
        <f>IF(T$1="",0,IF(1+опер2!T$346=0,0,(опер2!T$175)/(1+опер2!T$346)))</f>
        <v>0</v>
      </c>
      <c r="U48" s="136">
        <f>IF(U$1="",0,IF(1+опер2!U$346=0,0,(опер2!U$175)/(1+опер2!U$346)))</f>
        <v>0</v>
      </c>
      <c r="V48" s="136">
        <f>IF(V$1="",0,IF(1+опер2!V$346=0,0,(опер2!V$175)/(1+опер2!V$346)))</f>
        <v>0</v>
      </c>
      <c r="W48" s="136">
        <f>IF(W$1="",0,IF(1+опер2!W$346=0,0,(опер2!W$175)/(1+опер2!W$346)))</f>
        <v>0</v>
      </c>
      <c r="X48" s="136">
        <f>IF(X$1="",0,IF(1+опер2!X$346=0,0,(опер2!X$175)/(1+опер2!X$346)))</f>
        <v>0</v>
      </c>
      <c r="Y48" s="136">
        <f>IF(Y$1="",0,IF(1+опер2!Y$346=0,0,(опер2!Y$175)/(1+опер2!Y$346)))</f>
        <v>0</v>
      </c>
      <c r="Z48" s="136">
        <f>IF(Z$1="",0,IF(1+опер2!Z$346=0,0,(опер2!Z$175)/(1+опер2!Z$346)))</f>
        <v>0</v>
      </c>
      <c r="AA48" s="136">
        <f>IF(AA$1="",0,IF(1+опер2!AA$346=0,0,(опер2!AA$175)/(1+опер2!AA$346)))</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0</v>
      </c>
      <c r="N50" s="123"/>
      <c r="O50" s="123"/>
      <c r="P50" s="136">
        <f>IF(P$1="",0,IF(1+опер2!P$346=0,0,(опер2!P$175)/(1+опер2!P$346)))</f>
        <v>0</v>
      </c>
      <c r="Q50" s="136">
        <f>IF(Q$1="",0,IF(1+опер2!Q$346=0,0,(опер2!Q$175)/(1+опер2!Q$346)))</f>
        <v>0</v>
      </c>
      <c r="R50" s="136">
        <f>IF(R$1="",0,IF(1+опер2!R$346=0,0,(опер2!R$175)/(1+опер2!R$346)))</f>
        <v>0</v>
      </c>
      <c r="S50" s="136">
        <f>IF(S$1="",0,IF(1+опер2!S$346=0,0,(опер2!S$175)/(1+опер2!S$346)))</f>
        <v>0</v>
      </c>
      <c r="T50" s="136">
        <f>IF(T$1="",0,IF(1+опер2!T$346=0,0,(опер2!T$175)/(1+опер2!T$346)))</f>
        <v>0</v>
      </c>
      <c r="U50" s="136">
        <f>IF(U$1="",0,IF(1+опер2!U$346=0,0,(опер2!U$175)/(1+опер2!U$346)))</f>
        <v>0</v>
      </c>
      <c r="V50" s="136">
        <f>IF(V$1="",0,IF(1+опер2!V$346=0,0,(опер2!V$175)/(1+опер2!V$346)))</f>
        <v>0</v>
      </c>
      <c r="W50" s="136">
        <f>IF(W$1="",0,IF(1+опер2!W$346=0,0,(опер2!W$175)/(1+опер2!W$346)))</f>
        <v>0</v>
      </c>
      <c r="X50" s="136">
        <f>IF(X$1="",0,IF(1+опер2!X$346=0,0,(опер2!X$175)/(1+опер2!X$346)))</f>
        <v>0</v>
      </c>
      <c r="Y50" s="136">
        <f>IF(Y$1="",0,IF(1+опер2!Y$346=0,0,(опер2!Y$175)/(1+опер2!Y$346)))</f>
        <v>0</v>
      </c>
      <c r="Z50" s="136">
        <f>IF(Z$1="",0,IF(1+опер2!Z$346=0,0,(опер2!Z$175)/(1+опер2!Z$346)))</f>
        <v>0</v>
      </c>
      <c r="AA50" s="136">
        <f>IF(AA$1="",0,IF(1+опер2!AA$346=0,0,(опер2!AA$175)/(1+опер2!AA$346)))</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0</v>
      </c>
      <c r="N52" s="123"/>
      <c r="O52" s="123"/>
      <c r="P52" s="136">
        <f>IF(P$1="",0,IF(1+опер2!P$346=0,0,(опер2!P$175)/(1+опер2!P$346)))</f>
        <v>0</v>
      </c>
      <c r="Q52" s="136">
        <f>IF(Q$1="",0,IF(1+опер2!Q$346=0,0,(опер2!Q$175)/(1+опер2!Q$346)))</f>
        <v>0</v>
      </c>
      <c r="R52" s="136">
        <f>IF(R$1="",0,IF(1+опер2!R$346=0,0,(опер2!R$175)/(1+опер2!R$346)))</f>
        <v>0</v>
      </c>
      <c r="S52" s="136">
        <f>IF(S$1="",0,IF(1+опер2!S$346=0,0,(опер2!S$175)/(1+опер2!S$346)))</f>
        <v>0</v>
      </c>
      <c r="T52" s="136">
        <f>IF(T$1="",0,IF(1+опер2!T$346=0,0,(опер2!T$175)/(1+опер2!T$346)))</f>
        <v>0</v>
      </c>
      <c r="U52" s="136">
        <f>IF(U$1="",0,IF(1+опер2!U$346=0,0,(опер2!U$175)/(1+опер2!U$346)))</f>
        <v>0</v>
      </c>
      <c r="V52" s="136">
        <f>IF(V$1="",0,IF(1+опер2!V$346=0,0,(опер2!V$175)/(1+опер2!V$346)))</f>
        <v>0</v>
      </c>
      <c r="W52" s="136">
        <f>IF(W$1="",0,IF(1+опер2!W$346=0,0,(опер2!W$175)/(1+опер2!W$346)))</f>
        <v>0</v>
      </c>
      <c r="X52" s="136">
        <f>IF(X$1="",0,IF(1+опер2!X$346=0,0,(опер2!X$175)/(1+опер2!X$346)))</f>
        <v>0</v>
      </c>
      <c r="Y52" s="136">
        <f>IF(Y$1="",0,IF(1+опер2!Y$346=0,0,(опер2!Y$175)/(1+опер2!Y$346)))</f>
        <v>0</v>
      </c>
      <c r="Z52" s="136">
        <f>IF(Z$1="",0,IF(1+опер2!Z$346=0,0,(опер2!Z$175)/(1+опер2!Z$346)))</f>
        <v>0</v>
      </c>
      <c r="AA52" s="136">
        <f>IF(AA$1="",0,IF(1+опер2!AA$346=0,0,(опер2!AA$175)/(1+опер2!AA$346)))</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IF(P$1="",0,IF(1+опер2!P$346=0,0,(опер2!P$225)/(1+опер2!P$346)))</f>
        <v>0</v>
      </c>
      <c r="Q56" s="136">
        <f>IF(Q$1="",0,IF(1+опер2!Q$346=0,0,(опер2!Q$225)/(1+опер2!Q$346)))</f>
        <v>0</v>
      </c>
      <c r="R56" s="136">
        <f>IF(R$1="",0,IF(1+опер2!R$346=0,0,(опер2!R$225)/(1+опер2!R$346)))</f>
        <v>0</v>
      </c>
      <c r="S56" s="136">
        <f>IF(S$1="",0,IF(1+опер2!S$346=0,0,(опер2!S$225)/(1+опер2!S$346)))</f>
        <v>0</v>
      </c>
      <c r="T56" s="136">
        <f>IF(T$1="",0,IF(1+опер2!T$346=0,0,(опер2!T$225)/(1+опер2!T$346)))</f>
        <v>0</v>
      </c>
      <c r="U56" s="136">
        <f>IF(U$1="",0,IF(1+опер2!U$346=0,0,(опер2!U$225)/(1+опер2!U$346)))</f>
        <v>0</v>
      </c>
      <c r="V56" s="136">
        <f>IF(V$1="",0,IF(1+опер2!V$346=0,0,(опер2!V$225)/(1+опер2!V$346)))</f>
        <v>0</v>
      </c>
      <c r="W56" s="136">
        <f>IF(W$1="",0,IF(1+опер2!W$346=0,0,(опер2!W$225)/(1+опер2!W$346)))</f>
        <v>0</v>
      </c>
      <c r="X56" s="136">
        <f>IF(X$1="",0,IF(1+опер2!X$346=0,0,(опер2!X$225)/(1+опер2!X$346)))</f>
        <v>0</v>
      </c>
      <c r="Y56" s="136">
        <f>IF(Y$1="",0,IF(1+опер2!Y$346=0,0,(опер2!Y$225)/(1+опер2!Y$346)))</f>
        <v>0</v>
      </c>
      <c r="Z56" s="136">
        <f>IF(Z$1="",0,IF(1+опер2!Z$346=0,0,(опер2!Z$225)/(1+опер2!Z$346)))</f>
        <v>0</v>
      </c>
      <c r="AA56" s="136">
        <f>IF(AA$1="",0,IF(1+опер2!AA$346=0,0,(опер2!AA$225)/(1+опер2!AA$346)))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IF(P$1="",0,IF(1+опер2!P$346=0,0,(опер2!P$225)/(1+опер2!P$346)))</f>
        <v>0</v>
      </c>
      <c r="Q58" s="136">
        <f>IF(Q$1="",0,IF(1+опер2!Q$346=0,0,(опер2!Q$225)/(1+опер2!Q$346)))</f>
        <v>0</v>
      </c>
      <c r="R58" s="136">
        <f>IF(R$1="",0,IF(1+опер2!R$346=0,0,(опер2!R$225)/(1+опер2!R$346)))</f>
        <v>0</v>
      </c>
      <c r="S58" s="136">
        <f>IF(S$1="",0,IF(1+опер2!S$346=0,0,(опер2!S$225)/(1+опер2!S$346)))</f>
        <v>0</v>
      </c>
      <c r="T58" s="136">
        <f>IF(T$1="",0,IF(1+опер2!T$346=0,0,(опер2!T$225)/(1+опер2!T$346)))</f>
        <v>0</v>
      </c>
      <c r="U58" s="136">
        <f>IF(U$1="",0,IF(1+опер2!U$346=0,0,(опер2!U$225)/(1+опер2!U$346)))</f>
        <v>0</v>
      </c>
      <c r="V58" s="136">
        <f>IF(V$1="",0,IF(1+опер2!V$346=0,0,(опер2!V$225)/(1+опер2!V$346)))</f>
        <v>0</v>
      </c>
      <c r="W58" s="136">
        <f>IF(W$1="",0,IF(1+опер2!W$346=0,0,(опер2!W$225)/(1+опер2!W$346)))</f>
        <v>0</v>
      </c>
      <c r="X58" s="136">
        <f>IF(X$1="",0,IF(1+опер2!X$346=0,0,(опер2!X$225)/(1+опер2!X$346)))</f>
        <v>0</v>
      </c>
      <c r="Y58" s="136">
        <f>IF(Y$1="",0,IF(1+опер2!Y$346=0,0,(опер2!Y$225)/(1+опер2!Y$346)))</f>
        <v>0</v>
      </c>
      <c r="Z58" s="136">
        <f>IF(Z$1="",0,IF(1+опер2!Z$346=0,0,(опер2!Z$225)/(1+опер2!Z$346)))</f>
        <v>0</v>
      </c>
      <c r="AA58" s="136">
        <f>IF(AA$1="",0,IF(1+опер2!AA$346=0,0,(опер2!AA$225)/(1+опер2!AA$346)))</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IF(P$1="",0,IF(1+опер2!P$346=0,0,(опер2!P$225)/(1+опер2!P$346)))</f>
        <v>0</v>
      </c>
      <c r="Q60" s="136">
        <f>IF(Q$1="",0,IF(1+опер2!Q$346=0,0,(опер2!Q$225)/(1+опер2!Q$346)))</f>
        <v>0</v>
      </c>
      <c r="R60" s="136">
        <f>IF(R$1="",0,IF(1+опер2!R$346=0,0,(опер2!R$225)/(1+опер2!R$346)))</f>
        <v>0</v>
      </c>
      <c r="S60" s="136">
        <f>IF(S$1="",0,IF(1+опер2!S$346=0,0,(опер2!S$225)/(1+опер2!S$346)))</f>
        <v>0</v>
      </c>
      <c r="T60" s="136">
        <f>IF(T$1="",0,IF(1+опер2!T$346=0,0,(опер2!T$225)/(1+опер2!T$346)))</f>
        <v>0</v>
      </c>
      <c r="U60" s="136">
        <f>IF(U$1="",0,IF(1+опер2!U$346=0,0,(опер2!U$225)/(1+опер2!U$346)))</f>
        <v>0</v>
      </c>
      <c r="V60" s="136">
        <f>IF(V$1="",0,IF(1+опер2!V$346=0,0,(опер2!V$225)/(1+опер2!V$346)))</f>
        <v>0</v>
      </c>
      <c r="W60" s="136">
        <f>IF(W$1="",0,IF(1+опер2!W$346=0,0,(опер2!W$225)/(1+опер2!W$346)))</f>
        <v>0</v>
      </c>
      <c r="X60" s="136">
        <f>IF(X$1="",0,IF(1+опер2!X$346=0,0,(опер2!X$225)/(1+опер2!X$346)))</f>
        <v>0</v>
      </c>
      <c r="Y60" s="136">
        <f>IF(Y$1="",0,IF(1+опер2!Y$346=0,0,(опер2!Y$225)/(1+опер2!Y$346)))</f>
        <v>0</v>
      </c>
      <c r="Z60" s="136">
        <f>IF(Z$1="",0,IF(1+опер2!Z$346=0,0,(опер2!Z$225)/(1+опер2!Z$346)))</f>
        <v>0</v>
      </c>
      <c r="AA60" s="136">
        <f>IF(AA$1="",0,IF(1+опер2!AA$346=0,0,(опер2!AA$225)/(1+опер2!AA$346)))</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IF(P$1="",0,IF(1+опер2!P$346=0,0,(опер2!P$225)/(1+опер2!P$346)))</f>
        <v>0</v>
      </c>
      <c r="Q62" s="136">
        <f>IF(Q$1="",0,IF(1+опер2!Q$346=0,0,(опер2!Q$225)/(1+опер2!Q$346)))</f>
        <v>0</v>
      </c>
      <c r="R62" s="136">
        <f>IF(R$1="",0,IF(1+опер2!R$346=0,0,(опер2!R$225)/(1+опер2!R$346)))</f>
        <v>0</v>
      </c>
      <c r="S62" s="136">
        <f>IF(S$1="",0,IF(1+опер2!S$346=0,0,(опер2!S$225)/(1+опер2!S$346)))</f>
        <v>0</v>
      </c>
      <c r="T62" s="136">
        <f>IF(T$1="",0,IF(1+опер2!T$346=0,0,(опер2!T$225)/(1+опер2!T$346)))</f>
        <v>0</v>
      </c>
      <c r="U62" s="136">
        <f>IF(U$1="",0,IF(1+опер2!U$346=0,0,(опер2!U$225)/(1+опер2!U$346)))</f>
        <v>0</v>
      </c>
      <c r="V62" s="136">
        <f>IF(V$1="",0,IF(1+опер2!V$346=0,0,(опер2!V$225)/(1+опер2!V$346)))</f>
        <v>0</v>
      </c>
      <c r="W62" s="136">
        <f>IF(W$1="",0,IF(1+опер2!W$346=0,0,(опер2!W$225)/(1+опер2!W$346)))</f>
        <v>0</v>
      </c>
      <c r="X62" s="136">
        <f>IF(X$1="",0,IF(1+опер2!X$346=0,0,(опер2!X$225)/(1+опер2!X$346)))</f>
        <v>0</v>
      </c>
      <c r="Y62" s="136">
        <f>IF(Y$1="",0,IF(1+опер2!Y$346=0,0,(опер2!Y$225)/(1+опер2!Y$346)))</f>
        <v>0</v>
      </c>
      <c r="Z62" s="136">
        <f>IF(Z$1="",0,IF(1+опер2!Z$346=0,0,(опер2!Z$225)/(1+опер2!Z$346)))</f>
        <v>0</v>
      </c>
      <c r="AA62" s="136">
        <f>IF(AA$1="",0,IF(1+опер2!AA$346=0,0,(опер2!AA$225)/(1+опер2!AA$346)))</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IF(P$1="",0,опер2!P$260)</f>
        <v>0</v>
      </c>
      <c r="Q66" s="136">
        <f>IF(Q$1="",0,опер2!Q$260)</f>
        <v>0</v>
      </c>
      <c r="R66" s="136">
        <f>IF(R$1="",0,опер2!R$260)</f>
        <v>0</v>
      </c>
      <c r="S66" s="136">
        <f>IF(S$1="",0,опер2!S$260)</f>
        <v>0</v>
      </c>
      <c r="T66" s="136">
        <f>IF(T$1="",0,опер2!T$260)</f>
        <v>0</v>
      </c>
      <c r="U66" s="136">
        <f>IF(U$1="",0,опер2!U$260)</f>
        <v>0</v>
      </c>
      <c r="V66" s="136">
        <f>IF(V$1="",0,опер2!V$260)</f>
        <v>0</v>
      </c>
      <c r="W66" s="136">
        <f>IF(W$1="",0,опер2!W$260)</f>
        <v>0</v>
      </c>
      <c r="X66" s="136">
        <f>IF(X$1="",0,опер2!X$260)</f>
        <v>0</v>
      </c>
      <c r="Y66" s="136">
        <f>IF(Y$1="",0,опер2!Y$260)</f>
        <v>0</v>
      </c>
      <c r="Z66" s="136">
        <f>IF(Z$1="",0,опер2!Z$260)</f>
        <v>0</v>
      </c>
      <c r="AA66" s="136">
        <f>IF(AA$1="",0,опер2!AA$260)</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IF(P$1="",0,опер2!P$260)</f>
        <v>0</v>
      </c>
      <c r="Q68" s="136">
        <f>IF(Q$1="",0,опер2!Q$260)</f>
        <v>0</v>
      </c>
      <c r="R68" s="136">
        <f>IF(R$1="",0,опер2!R$260)</f>
        <v>0</v>
      </c>
      <c r="S68" s="136">
        <f>IF(S$1="",0,опер2!S$260)</f>
        <v>0</v>
      </c>
      <c r="T68" s="136">
        <f>IF(T$1="",0,опер2!T$260)</f>
        <v>0</v>
      </c>
      <c r="U68" s="136">
        <f>IF(U$1="",0,опер2!U$260)</f>
        <v>0</v>
      </c>
      <c r="V68" s="136">
        <f>IF(V$1="",0,опер2!V$260)</f>
        <v>0</v>
      </c>
      <c r="W68" s="136">
        <f>IF(W$1="",0,опер2!W$260)</f>
        <v>0</v>
      </c>
      <c r="X68" s="136">
        <f>IF(X$1="",0,опер2!X$260)</f>
        <v>0</v>
      </c>
      <c r="Y68" s="136">
        <f>IF(Y$1="",0,опер2!Y$260)</f>
        <v>0</v>
      </c>
      <c r="Z68" s="136">
        <f>IF(Z$1="",0,опер2!Z$260)</f>
        <v>0</v>
      </c>
      <c r="AA68" s="136">
        <f>IF(AA$1="",0,опер2!AA$260)</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IF(P$1="",0,опер2!P$260)</f>
        <v>0</v>
      </c>
      <c r="Q70" s="136">
        <f>IF(Q$1="",0,опер2!Q$260)</f>
        <v>0</v>
      </c>
      <c r="R70" s="136">
        <f>IF(R$1="",0,опер2!R$260)</f>
        <v>0</v>
      </c>
      <c r="S70" s="136">
        <f>IF(S$1="",0,опер2!S$260)</f>
        <v>0</v>
      </c>
      <c r="T70" s="136">
        <f>IF(T$1="",0,опер2!T$260)</f>
        <v>0</v>
      </c>
      <c r="U70" s="136">
        <f>IF(U$1="",0,опер2!U$260)</f>
        <v>0</v>
      </c>
      <c r="V70" s="136">
        <f>IF(V$1="",0,опер2!V$260)</f>
        <v>0</v>
      </c>
      <c r="W70" s="136">
        <f>IF(W$1="",0,опер2!W$260)</f>
        <v>0</v>
      </c>
      <c r="X70" s="136">
        <f>IF(X$1="",0,опер2!X$260)</f>
        <v>0</v>
      </c>
      <c r="Y70" s="136">
        <f>IF(Y$1="",0,опер2!Y$260)</f>
        <v>0</v>
      </c>
      <c r="Z70" s="136">
        <f>IF(Z$1="",0,опер2!Z$260)</f>
        <v>0</v>
      </c>
      <c r="AA70" s="136">
        <f>IF(AA$1="",0,опер2!AA$260)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IF(P$1="",0,опер2!P$260)</f>
        <v>0</v>
      </c>
      <c r="Q72" s="136">
        <f>IF(Q$1="",0,опер2!Q$260)</f>
        <v>0</v>
      </c>
      <c r="R72" s="136">
        <f>IF(R$1="",0,опер2!R$260)</f>
        <v>0</v>
      </c>
      <c r="S72" s="136">
        <f>IF(S$1="",0,опер2!S$260)</f>
        <v>0</v>
      </c>
      <c r="T72" s="136">
        <f>IF(T$1="",0,опер2!T$260)</f>
        <v>0</v>
      </c>
      <c r="U72" s="136">
        <f>IF(U$1="",0,опер2!U$260)</f>
        <v>0</v>
      </c>
      <c r="V72" s="136">
        <f>IF(V$1="",0,опер2!V$260)</f>
        <v>0</v>
      </c>
      <c r="W72" s="136">
        <f>IF(W$1="",0,опер2!W$260)</f>
        <v>0</v>
      </c>
      <c r="X72" s="136">
        <f>IF(X$1="",0,опер2!X$260)</f>
        <v>0</v>
      </c>
      <c r="Y72" s="136">
        <f>IF(Y$1="",0,опер2!Y$260)</f>
        <v>0</v>
      </c>
      <c r="Z72" s="136">
        <f>IF(Z$1="",0,опер2!Z$260)</f>
        <v>0</v>
      </c>
      <c r="AA72" s="136">
        <f>IF(AA$1="",0,опер2!AA$260)</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IF(P$1="",0,опер2!P$278)</f>
        <v>0</v>
      </c>
      <c r="Q76" s="136">
        <f>IF(Q$1="",0,опер2!Q$278)</f>
        <v>0</v>
      </c>
      <c r="R76" s="136">
        <f>IF(R$1="",0,опер2!R$278)</f>
        <v>0</v>
      </c>
      <c r="S76" s="136">
        <f>IF(S$1="",0,опер2!S$278)</f>
        <v>0</v>
      </c>
      <c r="T76" s="136">
        <f>IF(T$1="",0,опер2!T$278)</f>
        <v>0</v>
      </c>
      <c r="U76" s="136">
        <f>IF(U$1="",0,опер2!U$278)</f>
        <v>0</v>
      </c>
      <c r="V76" s="136">
        <f>IF(V$1="",0,опер2!V$278)</f>
        <v>0</v>
      </c>
      <c r="W76" s="136">
        <f>IF(W$1="",0,опер2!W$278)</f>
        <v>0</v>
      </c>
      <c r="X76" s="136">
        <f>IF(X$1="",0,опер2!X$278)</f>
        <v>0</v>
      </c>
      <c r="Y76" s="136">
        <f>IF(Y$1="",0,опер2!Y$278)</f>
        <v>0</v>
      </c>
      <c r="Z76" s="136">
        <f>IF(Z$1="",0,опер2!Z$278)</f>
        <v>0</v>
      </c>
      <c r="AA76" s="136">
        <f>IF(AA$1="",0,опер2!AA$278)</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IF(P$1="",0,опер2!P$278)</f>
        <v>0</v>
      </c>
      <c r="Q78" s="136">
        <f>IF(Q$1="",0,опер2!Q$278)</f>
        <v>0</v>
      </c>
      <c r="R78" s="136">
        <f>IF(R$1="",0,опер2!R$278)</f>
        <v>0</v>
      </c>
      <c r="S78" s="136">
        <f>IF(S$1="",0,опер2!S$278)</f>
        <v>0</v>
      </c>
      <c r="T78" s="136">
        <f>IF(T$1="",0,опер2!T$278)</f>
        <v>0</v>
      </c>
      <c r="U78" s="136">
        <f>IF(U$1="",0,опер2!U$278)</f>
        <v>0</v>
      </c>
      <c r="V78" s="136">
        <f>IF(V$1="",0,опер2!V$278)</f>
        <v>0</v>
      </c>
      <c r="W78" s="136">
        <f>IF(W$1="",0,опер2!W$278)</f>
        <v>0</v>
      </c>
      <c r="X78" s="136">
        <f>IF(X$1="",0,опер2!X$278)</f>
        <v>0</v>
      </c>
      <c r="Y78" s="136">
        <f>IF(Y$1="",0,опер2!Y$278)</f>
        <v>0</v>
      </c>
      <c r="Z78" s="136">
        <f>IF(Z$1="",0,опер2!Z$278)</f>
        <v>0</v>
      </c>
      <c r="AA78" s="136">
        <f>IF(AA$1="",0,опер2!AA$278)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IF(P$1="",0,опер2!P$278)</f>
        <v>0</v>
      </c>
      <c r="Q80" s="136">
        <f>IF(Q$1="",0,опер2!Q$278)</f>
        <v>0</v>
      </c>
      <c r="R80" s="136">
        <f>IF(R$1="",0,опер2!R$278)</f>
        <v>0</v>
      </c>
      <c r="S80" s="136">
        <f>IF(S$1="",0,опер2!S$278)</f>
        <v>0</v>
      </c>
      <c r="T80" s="136">
        <f>IF(T$1="",0,опер2!T$278)</f>
        <v>0</v>
      </c>
      <c r="U80" s="136">
        <f>IF(U$1="",0,опер2!U$278)</f>
        <v>0</v>
      </c>
      <c r="V80" s="136">
        <f>IF(V$1="",0,опер2!V$278)</f>
        <v>0</v>
      </c>
      <c r="W80" s="136">
        <f>IF(W$1="",0,опер2!W$278)</f>
        <v>0</v>
      </c>
      <c r="X80" s="136">
        <f>IF(X$1="",0,опер2!X$278)</f>
        <v>0</v>
      </c>
      <c r="Y80" s="136">
        <f>IF(Y$1="",0,опер2!Y$278)</f>
        <v>0</v>
      </c>
      <c r="Z80" s="136">
        <f>IF(Z$1="",0,опер2!Z$278)</f>
        <v>0</v>
      </c>
      <c r="AA80" s="136">
        <f>IF(AA$1="",0,опер2!AA$278)</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IF(P$1="",0,опер2!P$278)</f>
        <v>0</v>
      </c>
      <c r="Q82" s="136">
        <f>IF(Q$1="",0,опер2!Q$278)</f>
        <v>0</v>
      </c>
      <c r="R82" s="136">
        <f>IF(R$1="",0,опер2!R$278)</f>
        <v>0</v>
      </c>
      <c r="S82" s="136">
        <f>IF(S$1="",0,опер2!S$278)</f>
        <v>0</v>
      </c>
      <c r="T82" s="136">
        <f>IF(T$1="",0,опер2!T$278)</f>
        <v>0</v>
      </c>
      <c r="U82" s="136">
        <f>IF(U$1="",0,опер2!U$278)</f>
        <v>0</v>
      </c>
      <c r="V82" s="136">
        <f>IF(V$1="",0,опер2!V$278)</f>
        <v>0</v>
      </c>
      <c r="W82" s="136">
        <f>IF(W$1="",0,опер2!W$278)</f>
        <v>0</v>
      </c>
      <c r="X82" s="136">
        <f>IF(X$1="",0,опер2!X$278)</f>
        <v>0</v>
      </c>
      <c r="Y82" s="136">
        <f>IF(Y$1="",0,опер2!Y$278)</f>
        <v>0</v>
      </c>
      <c r="Z82" s="136">
        <f>IF(Z$1="",0,опер2!Z$278)</f>
        <v>0</v>
      </c>
      <c r="AA82" s="136">
        <f>IF(AA$1="",0,опер2!AA$278)</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IF(P$1="",0,IF(1+опер2!P$346=0,0,(опер2!P$311)/(1+опер2!P$346)))</f>
        <v>0</v>
      </c>
      <c r="Q85" s="136">
        <f>IF(Q$1="",0,IF(1+опер2!Q$346=0,0,(опер2!Q$311)/(1+опер2!Q$346)))</f>
        <v>0</v>
      </c>
      <c r="R85" s="136">
        <f>IF(R$1="",0,IF(1+опер2!R$346=0,0,(опер2!R$311)/(1+опер2!R$346)))</f>
        <v>0</v>
      </c>
      <c r="S85" s="136">
        <f>IF(S$1="",0,IF(1+опер2!S$346=0,0,(опер2!S$311)/(1+опер2!S$346)))</f>
        <v>0</v>
      </c>
      <c r="T85" s="136">
        <f>IF(T$1="",0,IF(1+опер2!T$346=0,0,(опер2!T$311)/(1+опер2!T$346)))</f>
        <v>0</v>
      </c>
      <c r="U85" s="136">
        <f>IF(U$1="",0,IF(1+опер2!U$346=0,0,(опер2!U$311)/(1+опер2!U$346)))</f>
        <v>0</v>
      </c>
      <c r="V85" s="136">
        <f>IF(V$1="",0,IF(1+опер2!V$346=0,0,(опер2!V$311)/(1+опер2!V$346)))</f>
        <v>0</v>
      </c>
      <c r="W85" s="136">
        <f>IF(W$1="",0,IF(1+опер2!W$346=0,0,(опер2!W$311)/(1+опер2!W$346)))</f>
        <v>0</v>
      </c>
      <c r="X85" s="136">
        <f>IF(X$1="",0,IF(1+опер2!X$346=0,0,(опер2!X$311)/(1+опер2!X$346)))</f>
        <v>0</v>
      </c>
      <c r="Y85" s="136">
        <f>IF(Y$1="",0,IF(1+опер2!Y$346=0,0,(опер2!Y$311)/(1+опер2!Y$346)))</f>
        <v>0</v>
      </c>
      <c r="Z85" s="136">
        <f>IF(Z$1="",0,IF(1+опер2!Z$346=0,0,(опер2!Z$311)/(1+опер2!Z$346)))</f>
        <v>0</v>
      </c>
      <c r="AA85" s="136">
        <f>IF(AA$1="",0,IF(1+опер2!AA$346=0,0,(опер2!AA$311)/(1+опер2!AA$346)))</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IF(P$1="",0,IF(1+опер2!P$346=0,0,(опер2!P$311)/(1+опер2!P$346)))</f>
        <v>0</v>
      </c>
      <c r="Q87" s="136">
        <f>IF(Q$1="",0,IF(1+опер2!Q$346=0,0,(опер2!Q$311)/(1+опер2!Q$346)))</f>
        <v>0</v>
      </c>
      <c r="R87" s="136">
        <f>IF(R$1="",0,IF(1+опер2!R$346=0,0,(опер2!R$311)/(1+опер2!R$346)))</f>
        <v>0</v>
      </c>
      <c r="S87" s="136">
        <f>IF(S$1="",0,IF(1+опер2!S$346=0,0,(опер2!S$311)/(1+опер2!S$346)))</f>
        <v>0</v>
      </c>
      <c r="T87" s="136">
        <f>IF(T$1="",0,IF(1+опер2!T$346=0,0,(опер2!T$311)/(1+опер2!T$346)))</f>
        <v>0</v>
      </c>
      <c r="U87" s="136">
        <f>IF(U$1="",0,IF(1+опер2!U$346=0,0,(опер2!U$311)/(1+опер2!U$346)))</f>
        <v>0</v>
      </c>
      <c r="V87" s="136">
        <f>IF(V$1="",0,IF(1+опер2!V$346=0,0,(опер2!V$311)/(1+опер2!V$346)))</f>
        <v>0</v>
      </c>
      <c r="W87" s="136">
        <f>IF(W$1="",0,IF(1+опер2!W$346=0,0,(опер2!W$311)/(1+опер2!W$346)))</f>
        <v>0</v>
      </c>
      <c r="X87" s="136">
        <f>IF(X$1="",0,IF(1+опер2!X$346=0,0,(опер2!X$311)/(1+опер2!X$346)))</f>
        <v>0</v>
      </c>
      <c r="Y87" s="136">
        <f>IF(Y$1="",0,IF(1+опер2!Y$346=0,0,(опер2!Y$311)/(1+опер2!Y$346)))</f>
        <v>0</v>
      </c>
      <c r="Z87" s="136">
        <f>IF(Z$1="",0,IF(1+опер2!Z$346=0,0,(опер2!Z$311)/(1+опер2!Z$346)))</f>
        <v>0</v>
      </c>
      <c r="AA87" s="136">
        <f>IF(AA$1="",0,IF(1+опер2!AA$346=0,0,(опер2!AA$311)/(1+опер2!AA$346)))</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IF(P$1="",0,IF(1+опер2!P$346=0,0,(опер2!P$311)/(1+опер2!P$346)))</f>
        <v>0</v>
      </c>
      <c r="Q89" s="136">
        <f>IF(Q$1="",0,IF(1+опер2!Q$346=0,0,(опер2!Q$311)/(1+опер2!Q$346)))</f>
        <v>0</v>
      </c>
      <c r="R89" s="136">
        <f>IF(R$1="",0,IF(1+опер2!R$346=0,0,(опер2!R$311)/(1+опер2!R$346)))</f>
        <v>0</v>
      </c>
      <c r="S89" s="136">
        <f>IF(S$1="",0,IF(1+опер2!S$346=0,0,(опер2!S$311)/(1+опер2!S$346)))</f>
        <v>0</v>
      </c>
      <c r="T89" s="136">
        <f>IF(T$1="",0,IF(1+опер2!T$346=0,0,(опер2!T$311)/(1+опер2!T$346)))</f>
        <v>0</v>
      </c>
      <c r="U89" s="136">
        <f>IF(U$1="",0,IF(1+опер2!U$346=0,0,(опер2!U$311)/(1+опер2!U$346)))</f>
        <v>0</v>
      </c>
      <c r="V89" s="136">
        <f>IF(V$1="",0,IF(1+опер2!V$346=0,0,(опер2!V$311)/(1+опер2!V$346)))</f>
        <v>0</v>
      </c>
      <c r="W89" s="136">
        <f>IF(W$1="",0,IF(1+опер2!W$346=0,0,(опер2!W$311)/(1+опер2!W$346)))</f>
        <v>0</v>
      </c>
      <c r="X89" s="136">
        <f>IF(X$1="",0,IF(1+опер2!X$346=0,0,(опер2!X$311)/(1+опер2!X$346)))</f>
        <v>0</v>
      </c>
      <c r="Y89" s="136">
        <f>IF(Y$1="",0,IF(1+опер2!Y$346=0,0,(опер2!Y$311)/(1+опер2!Y$346)))</f>
        <v>0</v>
      </c>
      <c r="Z89" s="136">
        <f>IF(Z$1="",0,IF(1+опер2!Z$346=0,0,(опер2!Z$311)/(1+опер2!Z$346)))</f>
        <v>0</v>
      </c>
      <c r="AA89" s="136">
        <f>IF(AA$1="",0,IF(1+опер2!AA$346=0,0,(опер2!AA$311)/(1+опер2!AA$346)))</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IF(P$1="",0,IF(1+опер2!P$346=0,0,(опер2!P$311)/(1+опер2!P$346)))</f>
        <v>0</v>
      </c>
      <c r="Q91" s="136">
        <f>IF(Q$1="",0,IF(1+опер2!Q$346=0,0,(опер2!Q$311)/(1+опер2!Q$346)))</f>
        <v>0</v>
      </c>
      <c r="R91" s="136">
        <f>IF(R$1="",0,IF(1+опер2!R$346=0,0,(опер2!R$311)/(1+опер2!R$346)))</f>
        <v>0</v>
      </c>
      <c r="S91" s="136">
        <f>IF(S$1="",0,IF(1+опер2!S$346=0,0,(опер2!S$311)/(1+опер2!S$346)))</f>
        <v>0</v>
      </c>
      <c r="T91" s="136">
        <f>IF(T$1="",0,IF(1+опер2!T$346=0,0,(опер2!T$311)/(1+опер2!T$346)))</f>
        <v>0</v>
      </c>
      <c r="U91" s="136">
        <f>IF(U$1="",0,IF(1+опер2!U$346=0,0,(опер2!U$311)/(1+опер2!U$346)))</f>
        <v>0</v>
      </c>
      <c r="V91" s="136">
        <f>IF(V$1="",0,IF(1+опер2!V$346=0,0,(опер2!V$311)/(1+опер2!V$346)))</f>
        <v>0</v>
      </c>
      <c r="W91" s="136">
        <f>IF(W$1="",0,IF(1+опер2!W$346=0,0,(опер2!W$311)/(1+опер2!W$346)))</f>
        <v>0</v>
      </c>
      <c r="X91" s="136">
        <f>IF(X$1="",0,IF(1+опер2!X$346=0,0,(опер2!X$311)/(1+опер2!X$346)))</f>
        <v>0</v>
      </c>
      <c r="Y91" s="136">
        <f>IF(Y$1="",0,IF(1+опер2!Y$346=0,0,(опер2!Y$311)/(1+опер2!Y$346)))</f>
        <v>0</v>
      </c>
      <c r="Z91" s="136">
        <f>IF(Z$1="",0,IF(1+опер2!Z$346=0,0,(опер2!Z$311)/(1+опер2!Z$346)))</f>
        <v>0</v>
      </c>
      <c r="AA91" s="136">
        <f>IF(AA$1="",0,IF(1+опер2!AA$346=0,0,(опер2!AA$311)/(1+опер2!AA$346)))</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IF(P$1="",0,IF(1+опер2!P$346=0,0,(опер2!P$329)/(1+опер2!P$346)))</f>
        <v>0</v>
      </c>
      <c r="Q95" s="136">
        <f>IF(Q$1="",0,IF(1+опер2!Q$346=0,0,(опер2!Q$329)/(1+опер2!Q$346)))</f>
        <v>0</v>
      </c>
      <c r="R95" s="136">
        <f>IF(R$1="",0,IF(1+опер2!R$346=0,0,(опер2!R$329)/(1+опер2!R$346)))</f>
        <v>0</v>
      </c>
      <c r="S95" s="136">
        <f>IF(S$1="",0,IF(1+опер2!S$346=0,0,(опер2!S$329)/(1+опер2!S$346)))</f>
        <v>0</v>
      </c>
      <c r="T95" s="136">
        <f>IF(T$1="",0,IF(1+опер2!T$346=0,0,(опер2!T$329)/(1+опер2!T$346)))</f>
        <v>0</v>
      </c>
      <c r="U95" s="136">
        <f>IF(U$1="",0,IF(1+опер2!U$346=0,0,(опер2!U$329)/(1+опер2!U$346)))</f>
        <v>0</v>
      </c>
      <c r="V95" s="136">
        <f>IF(V$1="",0,IF(1+опер2!V$346=0,0,(опер2!V$329)/(1+опер2!V$346)))</f>
        <v>0</v>
      </c>
      <c r="W95" s="136">
        <f>IF(W$1="",0,IF(1+опер2!W$346=0,0,(опер2!W$329)/(1+опер2!W$346)))</f>
        <v>0</v>
      </c>
      <c r="X95" s="136">
        <f>IF(X$1="",0,IF(1+опер2!X$346=0,0,(опер2!X$329)/(1+опер2!X$346)))</f>
        <v>0</v>
      </c>
      <c r="Y95" s="136">
        <f>IF(Y$1="",0,IF(1+опер2!Y$346=0,0,(опер2!Y$329)/(1+опер2!Y$346)))</f>
        <v>0</v>
      </c>
      <c r="Z95" s="136">
        <f>IF(Z$1="",0,IF(1+опер2!Z$346=0,0,(опер2!Z$329)/(1+опер2!Z$346)))</f>
        <v>0</v>
      </c>
      <c r="AA95" s="136">
        <f>IF(AA$1="",0,IF(1+опер2!AA$346=0,0,(опер2!AA$329)/(1+опер2!AA$346)))</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IF(P$1="",0,IF(1+опер2!P$346=0,0,(опер2!P$329)/(1+опер2!P$346)))</f>
        <v>0</v>
      </c>
      <c r="Q97" s="136">
        <f>IF(Q$1="",0,IF(1+опер2!Q$346=0,0,(опер2!Q$329)/(1+опер2!Q$346)))</f>
        <v>0</v>
      </c>
      <c r="R97" s="136">
        <f>IF(R$1="",0,IF(1+опер2!R$346=0,0,(опер2!R$329)/(1+опер2!R$346)))</f>
        <v>0</v>
      </c>
      <c r="S97" s="136">
        <f>IF(S$1="",0,IF(1+опер2!S$346=0,0,(опер2!S$329)/(1+опер2!S$346)))</f>
        <v>0</v>
      </c>
      <c r="T97" s="136">
        <f>IF(T$1="",0,IF(1+опер2!T$346=0,0,(опер2!T$329)/(1+опер2!T$346)))</f>
        <v>0</v>
      </c>
      <c r="U97" s="136">
        <f>IF(U$1="",0,IF(1+опер2!U$346=0,0,(опер2!U$329)/(1+опер2!U$346)))</f>
        <v>0</v>
      </c>
      <c r="V97" s="136">
        <f>IF(V$1="",0,IF(1+опер2!V$346=0,0,(опер2!V$329)/(1+опер2!V$346)))</f>
        <v>0</v>
      </c>
      <c r="W97" s="136">
        <f>IF(W$1="",0,IF(1+опер2!W$346=0,0,(опер2!W$329)/(1+опер2!W$346)))</f>
        <v>0</v>
      </c>
      <c r="X97" s="136">
        <f>IF(X$1="",0,IF(1+опер2!X$346=0,0,(опер2!X$329)/(1+опер2!X$346)))</f>
        <v>0</v>
      </c>
      <c r="Y97" s="136">
        <f>IF(Y$1="",0,IF(1+опер2!Y$346=0,0,(опер2!Y$329)/(1+опер2!Y$346)))</f>
        <v>0</v>
      </c>
      <c r="Z97" s="136">
        <f>IF(Z$1="",0,IF(1+опер2!Z$346=0,0,(опер2!Z$329)/(1+опер2!Z$346)))</f>
        <v>0</v>
      </c>
      <c r="AA97" s="136">
        <f>IF(AA$1="",0,IF(1+опер2!AA$346=0,0,(опер2!AA$329)/(1+опер2!AA$346)))</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IF(P$1="",0,IF(1+опер2!P$346=0,0,(опер2!P$329)/(1+опер2!P$346)))</f>
        <v>0</v>
      </c>
      <c r="Q99" s="136">
        <f>IF(Q$1="",0,IF(1+опер2!Q$346=0,0,(опер2!Q$329)/(1+опер2!Q$346)))</f>
        <v>0</v>
      </c>
      <c r="R99" s="136">
        <f>IF(R$1="",0,IF(1+опер2!R$346=0,0,(опер2!R$329)/(1+опер2!R$346)))</f>
        <v>0</v>
      </c>
      <c r="S99" s="136">
        <f>IF(S$1="",0,IF(1+опер2!S$346=0,0,(опер2!S$329)/(1+опер2!S$346)))</f>
        <v>0</v>
      </c>
      <c r="T99" s="136">
        <f>IF(T$1="",0,IF(1+опер2!T$346=0,0,(опер2!T$329)/(1+опер2!T$346)))</f>
        <v>0</v>
      </c>
      <c r="U99" s="136">
        <f>IF(U$1="",0,IF(1+опер2!U$346=0,0,(опер2!U$329)/(1+опер2!U$346)))</f>
        <v>0</v>
      </c>
      <c r="V99" s="136">
        <f>IF(V$1="",0,IF(1+опер2!V$346=0,0,(опер2!V$329)/(1+опер2!V$346)))</f>
        <v>0</v>
      </c>
      <c r="W99" s="136">
        <f>IF(W$1="",0,IF(1+опер2!W$346=0,0,(опер2!W$329)/(1+опер2!W$346)))</f>
        <v>0</v>
      </c>
      <c r="X99" s="136">
        <f>IF(X$1="",0,IF(1+опер2!X$346=0,0,(опер2!X$329)/(1+опер2!X$346)))</f>
        <v>0</v>
      </c>
      <c r="Y99" s="136">
        <f>IF(Y$1="",0,IF(1+опер2!Y$346=0,0,(опер2!Y$329)/(1+опер2!Y$346)))</f>
        <v>0</v>
      </c>
      <c r="Z99" s="136">
        <f>IF(Z$1="",0,IF(1+опер2!Z$346=0,0,(опер2!Z$329)/(1+опер2!Z$346)))</f>
        <v>0</v>
      </c>
      <c r="AA99" s="136">
        <f>IF(AA$1="",0,IF(1+опер2!AA$346=0,0,(опер2!AA$329)/(1+опер2!AA$346)))</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IF(P$1="",0,IF(1+опер2!P$346=0,0,(опер2!P$329)/(1+опер2!P$346)))</f>
        <v>0</v>
      </c>
      <c r="Q101" s="136">
        <f>IF(Q$1="",0,IF(1+опер2!Q$346=0,0,(опер2!Q$329)/(1+опер2!Q$346)))</f>
        <v>0</v>
      </c>
      <c r="R101" s="136">
        <f>IF(R$1="",0,IF(1+опер2!R$346=0,0,(опер2!R$329)/(1+опер2!R$346)))</f>
        <v>0</v>
      </c>
      <c r="S101" s="136">
        <f>IF(S$1="",0,IF(1+опер2!S$346=0,0,(опер2!S$329)/(1+опер2!S$346)))</f>
        <v>0</v>
      </c>
      <c r="T101" s="136">
        <f>IF(T$1="",0,IF(1+опер2!T$346=0,0,(опер2!T$329)/(1+опер2!T$346)))</f>
        <v>0</v>
      </c>
      <c r="U101" s="136">
        <f>IF(U$1="",0,IF(1+опер2!U$346=0,0,(опер2!U$329)/(1+опер2!U$346)))</f>
        <v>0</v>
      </c>
      <c r="V101" s="136">
        <f>IF(V$1="",0,IF(1+опер2!V$346=0,0,(опер2!V$329)/(1+опер2!V$346)))</f>
        <v>0</v>
      </c>
      <c r="W101" s="136">
        <f>IF(W$1="",0,IF(1+опер2!W$346=0,0,(опер2!W$329)/(1+опер2!W$346)))</f>
        <v>0</v>
      </c>
      <c r="X101" s="136">
        <f>IF(X$1="",0,IF(1+опер2!X$346=0,0,(опер2!X$329)/(1+опер2!X$346)))</f>
        <v>0</v>
      </c>
      <c r="Y101" s="136">
        <f>IF(Y$1="",0,IF(1+опер2!Y$346=0,0,(опер2!Y$329)/(1+опер2!Y$346)))</f>
        <v>0</v>
      </c>
      <c r="Z101" s="136">
        <f>IF(Z$1="",0,IF(1+опер2!Z$346=0,0,(опер2!Z$329)/(1+опер2!Z$346)))</f>
        <v>0</v>
      </c>
      <c r="AA101" s="136">
        <f>IF(AA$1="",0,IF(1+опер2!AA$346=0,0,(опер2!AA$329)/(1+опер2!AA$346)))</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IF(P$1="",0,SUMIFS(P$34:P106,$J$34:$J106,$J107,$B$34:$B106,$B107)*опер2!$P$346)</f>
        <v>0</v>
      </c>
      <c r="Q107" s="136">
        <f>IF(Q$1="",0,SUMIFS(Q$34:Q106,$J$34:$J106,$J107,$B$34:$B106,$B107)*опер2!$P$346)</f>
        <v>0</v>
      </c>
      <c r="R107" s="136">
        <f>IF(R$1="",0,SUMIFS(R$34:R106,$J$34:$J106,$J107,$B$34:$B106,$B107)*опер2!$P$346)</f>
        <v>0</v>
      </c>
      <c r="S107" s="136">
        <f>IF(S$1="",0,SUMIFS(S$34:S106,$J$34:$J106,$J107,$B$34:$B106,$B107)*опер2!$P$346)</f>
        <v>0</v>
      </c>
      <c r="T107" s="136">
        <f>IF(T$1="",0,SUMIFS(T$34:T106,$J$34:$J106,$J107,$B$34:$B106,$B107)*опер2!$P$346)</f>
        <v>0</v>
      </c>
      <c r="U107" s="136">
        <f>IF(U$1="",0,SUMIFS(U$34:U106,$J$34:$J106,$J107,$B$34:$B106,$B107)*опер2!$P$346)</f>
        <v>0</v>
      </c>
      <c r="V107" s="136">
        <f>IF(V$1="",0,SUMIFS(V$34:V106,$J$34:$J106,$J107,$B$34:$B106,$B107)*опер2!$P$346)</f>
        <v>0</v>
      </c>
      <c r="W107" s="136">
        <f>IF(W$1="",0,SUMIFS(W$34:W106,$J$34:$J106,$J107,$B$34:$B106,$B107)*опер2!$P$346)</f>
        <v>0</v>
      </c>
      <c r="X107" s="136">
        <f>IF(X$1="",0,SUMIFS(X$34:X106,$J$34:$J106,$J107,$B$34:$B106,$B107)*опер2!$P$346)</f>
        <v>0</v>
      </c>
      <c r="Y107" s="136">
        <f>IF(Y$1="",0,SUMIFS(Y$34:Y106,$J$34:$J106,$J107,$B$34:$B106,$B107)*опер2!$P$346)</f>
        <v>0</v>
      </c>
      <c r="Z107" s="136">
        <f>IF(Z$1="",0,SUMIFS(Z$34:Z106,$J$34:$J106,$J107,$B$34:$B106,$B107)*опер2!$P$346)</f>
        <v>0</v>
      </c>
      <c r="AA107" s="136">
        <f>IF(AA$1="",0,SUMIFS(AA$34:AA106,$J$34:$J106,$J107,$B$34:$B106,$B107)*опер2!$P$346)</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IF(P$1="",0,SUMIFS(P$34:P108,$J$34:$J108,$J109,$B$34:$B108,$B109)*опер2!$P$346)</f>
        <v>0</v>
      </c>
      <c r="Q109" s="136">
        <f>IF(Q$1="",0,SUMIFS(Q$34:Q108,$J$34:$J108,$J109,$B$34:$B108,$B109)*опер2!$P$346)</f>
        <v>0</v>
      </c>
      <c r="R109" s="136">
        <f>IF(R$1="",0,SUMIFS(R$34:R108,$J$34:$J108,$J109,$B$34:$B108,$B109)*опер2!$P$346)</f>
        <v>0</v>
      </c>
      <c r="S109" s="136">
        <f>IF(S$1="",0,SUMIFS(S$34:S108,$J$34:$J108,$J109,$B$34:$B108,$B109)*опер2!$P$346)</f>
        <v>0</v>
      </c>
      <c r="T109" s="136">
        <f>IF(T$1="",0,SUMIFS(T$34:T108,$J$34:$J108,$J109,$B$34:$B108,$B109)*опер2!$P$346)</f>
        <v>0</v>
      </c>
      <c r="U109" s="136">
        <f>IF(U$1="",0,SUMIFS(U$34:U108,$J$34:$J108,$J109,$B$34:$B108,$B109)*опер2!$P$346)</f>
        <v>0</v>
      </c>
      <c r="V109" s="136">
        <f>IF(V$1="",0,SUMIFS(V$34:V108,$J$34:$J108,$J109,$B$34:$B108,$B109)*опер2!$P$346)</f>
        <v>0</v>
      </c>
      <c r="W109" s="136">
        <f>IF(W$1="",0,SUMIFS(W$34:W108,$J$34:$J108,$J109,$B$34:$B108,$B109)*опер2!$P$346)</f>
        <v>0</v>
      </c>
      <c r="X109" s="136">
        <f>IF(X$1="",0,SUMIFS(X$34:X108,$J$34:$J108,$J109,$B$34:$B108,$B109)*опер2!$P$346)</f>
        <v>0</v>
      </c>
      <c r="Y109" s="136">
        <f>IF(Y$1="",0,SUMIFS(Y$34:Y108,$J$34:$J108,$J109,$B$34:$B108,$B109)*опер2!$P$346)</f>
        <v>0</v>
      </c>
      <c r="Z109" s="136">
        <f>IF(Z$1="",0,SUMIFS(Z$34:Z108,$J$34:$J108,$J109,$B$34:$B108,$B109)*опер2!$P$346)</f>
        <v>0</v>
      </c>
      <c r="AA109" s="136">
        <f>IF(AA$1="",0,SUMIFS(AA$34:AA108,$J$34:$J108,$J109,$B$34:$B108,$B109)*опер2!$P$346)</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IF(P$1="",0,SUMIFS(P$34:P110,$J$34:$J110,$J111,$B$34:$B110,$B111)*опер2!$P$346)</f>
        <v>0</v>
      </c>
      <c r="Q111" s="136">
        <f>IF(Q$1="",0,SUMIFS(Q$34:Q110,$J$34:$J110,$J111,$B$34:$B110,$B111)*опер2!$P$346)</f>
        <v>0</v>
      </c>
      <c r="R111" s="136">
        <f>IF(R$1="",0,SUMIFS(R$34:R110,$J$34:$J110,$J111,$B$34:$B110,$B111)*опер2!$P$346)</f>
        <v>0</v>
      </c>
      <c r="S111" s="136">
        <f>IF(S$1="",0,SUMIFS(S$34:S110,$J$34:$J110,$J111,$B$34:$B110,$B111)*опер2!$P$346)</f>
        <v>0</v>
      </c>
      <c r="T111" s="136">
        <f>IF(T$1="",0,SUMIFS(T$34:T110,$J$34:$J110,$J111,$B$34:$B110,$B111)*опер2!$P$346)</f>
        <v>0</v>
      </c>
      <c r="U111" s="136">
        <f>IF(U$1="",0,SUMIFS(U$34:U110,$J$34:$J110,$J111,$B$34:$B110,$B111)*опер2!$P$346)</f>
        <v>0</v>
      </c>
      <c r="V111" s="136">
        <f>IF(V$1="",0,SUMIFS(V$34:V110,$J$34:$J110,$J111,$B$34:$B110,$B111)*опер2!$P$346)</f>
        <v>0</v>
      </c>
      <c r="W111" s="136">
        <f>IF(W$1="",0,SUMIFS(W$34:W110,$J$34:$J110,$J111,$B$34:$B110,$B111)*опер2!$P$346)</f>
        <v>0</v>
      </c>
      <c r="X111" s="136">
        <f>IF(X$1="",0,SUMIFS(X$34:X110,$J$34:$J110,$J111,$B$34:$B110,$B111)*опер2!$P$346)</f>
        <v>0</v>
      </c>
      <c r="Y111" s="136">
        <f>IF(Y$1="",0,SUMIFS(Y$34:Y110,$J$34:$J110,$J111,$B$34:$B110,$B111)*опер2!$P$346)</f>
        <v>0</v>
      </c>
      <c r="Z111" s="136">
        <f>IF(Z$1="",0,SUMIFS(Z$34:Z110,$J$34:$J110,$J111,$B$34:$B110,$B111)*опер2!$P$346)</f>
        <v>0</v>
      </c>
      <c r="AA111" s="136">
        <f>IF(AA$1="",0,SUMIFS(AA$34:AA110,$J$34:$J110,$J111,$B$34:$B110,$B111)*опер2!$P$346)</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IF(P$1="",0,IF(1+опер2!P$346=0,0,(опер2!P$374+опер2!P$389)/(1+опер2!P$346)))</f>
        <v>0</v>
      </c>
      <c r="Q117" s="93">
        <f>IF(Q$1="",0,IF(1+опер2!Q$346=0,0,(опер2!Q$374+опер2!Q$389)/(1+опер2!Q$346)))</f>
        <v>0</v>
      </c>
      <c r="R117" s="93">
        <f>IF(R$1="",0,IF(1+опер2!R$346=0,0,(опер2!R$374+опер2!R$389)/(1+опер2!R$346)))</f>
        <v>0</v>
      </c>
      <c r="S117" s="93">
        <f>IF(S$1="",0,IF(1+опер2!S$346=0,0,(опер2!S$374+опер2!S$389)/(1+опер2!S$346)))</f>
        <v>0</v>
      </c>
      <c r="T117" s="93">
        <f>IF(T$1="",0,IF(1+опер2!T$346=0,0,(опер2!T$374+опер2!T$389)/(1+опер2!T$346)))</f>
        <v>0</v>
      </c>
      <c r="U117" s="93">
        <f>IF(U$1="",0,IF(1+опер2!U$346=0,0,(опер2!U$374+опер2!U$389)/(1+опер2!U$346)))</f>
        <v>0</v>
      </c>
      <c r="V117" s="93">
        <f>IF(V$1="",0,IF(1+опер2!V$346=0,0,(опер2!V$374+опер2!V$389)/(1+опер2!V$346)))</f>
        <v>0</v>
      </c>
      <c r="W117" s="93">
        <f>IF(W$1="",0,IF(1+опер2!W$346=0,0,(опер2!W$374+опер2!W$389)/(1+опер2!W$346)))</f>
        <v>0</v>
      </c>
      <c r="X117" s="93">
        <f>IF(X$1="",0,IF(1+опер2!X$346=0,0,(опер2!X$374+опер2!X$389)/(1+опер2!X$346)))</f>
        <v>0</v>
      </c>
      <c r="Y117" s="93">
        <f>IF(Y$1="",0,IF(1+опер2!Y$346=0,0,(опер2!Y$374+опер2!Y$389)/(1+опер2!Y$346)))</f>
        <v>0</v>
      </c>
      <c r="Z117" s="93">
        <f>IF(Z$1="",0,IF(1+опер2!Z$346=0,0,(опер2!Z$374+опер2!Z$389)/(1+опер2!Z$346)))</f>
        <v>0</v>
      </c>
      <c r="AA117" s="93">
        <f>IF(AA$1="",0,IF(1+опер2!AA$346=0,0,(опер2!AA$374+опер2!AA$389)/(1+опер2!AA$346)))</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IF(P$1="",0,опер2!P$374+опер2!P$389)</f>
        <v>0</v>
      </c>
      <c r="Q119" s="93">
        <f>IF(Q$1="",0,опер2!Q$374+опер2!Q$389)</f>
        <v>0</v>
      </c>
      <c r="R119" s="93">
        <f>IF(R$1="",0,опер2!R$374+опер2!R$389)</f>
        <v>0</v>
      </c>
      <c r="S119" s="93">
        <f>IF(S$1="",0,опер2!S$374+опер2!S$389)</f>
        <v>0</v>
      </c>
      <c r="T119" s="93">
        <f>IF(T$1="",0,опер2!T$374+опер2!T$389)</f>
        <v>0</v>
      </c>
      <c r="U119" s="93">
        <f>IF(U$1="",0,опер2!U$374+опер2!U$389)</f>
        <v>0</v>
      </c>
      <c r="V119" s="93">
        <f>IF(V$1="",0,опер2!V$374+опер2!V$389)</f>
        <v>0</v>
      </c>
      <c r="W119" s="93">
        <f>IF(W$1="",0,опер2!W$374+опер2!W$389)</f>
        <v>0</v>
      </c>
      <c r="X119" s="93">
        <f>IF(X$1="",0,опер2!X$374+опер2!X$389)</f>
        <v>0</v>
      </c>
      <c r="Y119" s="93">
        <f>IF(Y$1="",0,опер2!Y$374+опер2!Y$389)</f>
        <v>0</v>
      </c>
      <c r="Z119" s="93">
        <f>IF(Z$1="",0,опер2!Z$374+опер2!Z$389)</f>
        <v>0</v>
      </c>
      <c r="AA119" s="93">
        <f>IF(AA$1="",0,опер2!AA$374+опер2!AA$389)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IF(P$1="",0,опер2!P$374+опер2!P$389)</f>
        <v>0</v>
      </c>
      <c r="Q121" s="93">
        <f>IF(Q$1="",0,опер2!Q$374+опер2!Q$389)</f>
        <v>0</v>
      </c>
      <c r="R121" s="93">
        <f>IF(R$1="",0,опер2!R$374+опер2!R$389)</f>
        <v>0</v>
      </c>
      <c r="S121" s="93">
        <f>IF(S$1="",0,опер2!S$374+опер2!S$389)</f>
        <v>0</v>
      </c>
      <c r="T121" s="93">
        <f>IF(T$1="",0,опер2!T$374+опер2!T$389)</f>
        <v>0</v>
      </c>
      <c r="U121" s="93">
        <f>IF(U$1="",0,опер2!U$374+опер2!U$389)</f>
        <v>0</v>
      </c>
      <c r="V121" s="93">
        <f>IF(V$1="",0,опер2!V$374+опер2!V$389)</f>
        <v>0</v>
      </c>
      <c r="W121" s="93">
        <f>IF(W$1="",0,опер2!W$374+опер2!W$389)</f>
        <v>0</v>
      </c>
      <c r="X121" s="93">
        <f>IF(X$1="",0,опер2!X$374+опер2!X$389)</f>
        <v>0</v>
      </c>
      <c r="Y121" s="93">
        <f>IF(Y$1="",0,опер2!Y$374+опер2!Y$389)</f>
        <v>0</v>
      </c>
      <c r="Z121" s="93">
        <f>IF(Z$1="",0,опер2!Z$374+опер2!Z$389)</f>
        <v>0</v>
      </c>
      <c r="AA121" s="93">
        <f>IF(AA$1="",0,опер2!AA$374+опер2!AA$389)</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IF(P$1="",0,опер2!P$374+опер2!P$389)</f>
        <v>0</v>
      </c>
      <c r="Q123" s="93">
        <f>IF(Q$1="",0,опер2!Q$374+опер2!Q$389)</f>
        <v>0</v>
      </c>
      <c r="R123" s="93">
        <f>IF(R$1="",0,опер2!R$374+опер2!R$389)</f>
        <v>0</v>
      </c>
      <c r="S123" s="93">
        <f>IF(S$1="",0,опер2!S$374+опер2!S$389)</f>
        <v>0</v>
      </c>
      <c r="T123" s="93">
        <f>IF(T$1="",0,опер2!T$374+опер2!T$389)</f>
        <v>0</v>
      </c>
      <c r="U123" s="93">
        <f>IF(U$1="",0,опер2!U$374+опер2!U$389)</f>
        <v>0</v>
      </c>
      <c r="V123" s="93">
        <f>IF(V$1="",0,опер2!V$374+опер2!V$389)</f>
        <v>0</v>
      </c>
      <c r="W123" s="93">
        <f>IF(W$1="",0,опер2!W$374+опер2!W$389)</f>
        <v>0</v>
      </c>
      <c r="X123" s="93">
        <f>IF(X$1="",0,опер2!X$374+опер2!X$389)</f>
        <v>0</v>
      </c>
      <c r="Y123" s="93">
        <f>IF(Y$1="",0,опер2!Y$374+опер2!Y$389)</f>
        <v>0</v>
      </c>
      <c r="Z123" s="93">
        <f>IF(Z$1="",0,опер2!Z$374+опер2!Z$389)</f>
        <v>0</v>
      </c>
      <c r="AA123" s="93">
        <f>IF(AA$1="",0,опер2!AA$374+опер2!AA$389)</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IF(P$1="",0,(P$16-P$26-P$117)*опер2!P$349)</f>
        <v>0</v>
      </c>
      <c r="Q127" s="93">
        <f>IF(Q$1="",0,(Q$16-Q$26-Q$117)*опер2!Q$349)</f>
        <v>0</v>
      </c>
      <c r="R127" s="93">
        <f>IF(R$1="",0,(R$16-R$26-R$117)*опер2!R$349)</f>
        <v>0</v>
      </c>
      <c r="S127" s="93">
        <f>IF(S$1="",0,(S$16-S$26-S$117)*опер2!S$349)</f>
        <v>0</v>
      </c>
      <c r="T127" s="93">
        <f>IF(T$1="",0,(T$16-T$26-T$117)*опер2!T$349)</f>
        <v>0</v>
      </c>
      <c r="U127" s="93">
        <f>IF(U$1="",0,(U$16-U$26-U$117)*опер2!U$349)</f>
        <v>0</v>
      </c>
      <c r="V127" s="93">
        <f>IF(V$1="",0,(V$16-V$26-V$117)*опер2!V$349)</f>
        <v>0</v>
      </c>
      <c r="W127" s="93">
        <f>IF(W$1="",0,(W$16-W$26-W$117)*опер2!W$349)</f>
        <v>0</v>
      </c>
      <c r="X127" s="93">
        <f>IF(X$1="",0,(X$16-X$26-X$117)*опер2!X$349)</f>
        <v>0</v>
      </c>
      <c r="Y127" s="93">
        <f>IF(Y$1="",0,(Y$16-Y$26-Y$117)*опер2!Y$349)</f>
        <v>0</v>
      </c>
      <c r="Z127" s="93">
        <f>IF(Z$1="",0,(Z$16-Z$26-Z$117)*опер2!Z$349)</f>
        <v>0</v>
      </c>
      <c r="AA127" s="93">
        <f>IF(AA$1="",0,(AA$16-AA$26-AA$117)*опер2!AA$349)</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IF(P$1="",0,IF(P$78&gt;опер2!P$361*опер2!P$352*P$18,опер2!P$361*опер2!P$352*P$18,(P$18-P$78)*опер2!P$352))</f>
        <v>0</v>
      </c>
      <c r="Q129" s="93">
        <f>IF(Q$1="",0,IF(Q$78&gt;опер2!Q$361*опер2!Q$352*Q$18,опер2!Q$361*опер2!Q$352*Q$18,(Q$18-Q$78)*опер2!Q$352))</f>
        <v>0</v>
      </c>
      <c r="R129" s="93">
        <f>IF(R$1="",0,IF(R$78&gt;опер2!R$361*опер2!R$352*R$18,опер2!R$361*опер2!R$352*R$18,(R$18-R$78)*опер2!R$352))</f>
        <v>0</v>
      </c>
      <c r="S129" s="93">
        <f>IF(S$1="",0,IF(S$78&gt;опер2!S$361*опер2!S$352*S$18,опер2!S$361*опер2!S$352*S$18,(S$18-S$78)*опер2!S$352))</f>
        <v>0</v>
      </c>
      <c r="T129" s="93">
        <f>IF(T$1="",0,IF(T$78&gt;опер2!T$361*опер2!T$352*T$18,опер2!T$361*опер2!T$352*T$18,(T$18-T$78)*опер2!T$352))</f>
        <v>0</v>
      </c>
      <c r="U129" s="93">
        <f>IF(U$1="",0,IF(U$78&gt;опер2!U$361*опер2!U$352*U$18,опер2!U$361*опер2!U$352*U$18,(U$18-U$78)*опер2!U$352))</f>
        <v>0</v>
      </c>
      <c r="V129" s="93">
        <f>IF(V$1="",0,IF(V$78&gt;опер2!V$361*опер2!V$352*V$18,опер2!V$361*опер2!V$352*V$18,(V$18-V$78)*опер2!V$352))</f>
        <v>0</v>
      </c>
      <c r="W129" s="93">
        <f>IF(W$1="",0,IF(W$78&gt;опер2!W$361*опер2!W$352*W$18,опер2!W$361*опер2!W$352*W$18,(W$18-W$78)*опер2!W$352))</f>
        <v>0</v>
      </c>
      <c r="X129" s="93">
        <f>IF(X$1="",0,IF(X$78&gt;опер2!X$361*опер2!X$352*X$18,опер2!X$361*опер2!X$352*X$18,(X$18-X$78)*опер2!X$352))</f>
        <v>0</v>
      </c>
      <c r="Y129" s="93">
        <f>IF(Y$1="",0,IF(Y$78&gt;опер2!Y$361*опер2!Y$352*Y$18,опер2!Y$361*опер2!Y$352*Y$18,(Y$18-Y$78)*опер2!Y$352))</f>
        <v>0</v>
      </c>
      <c r="Z129" s="93">
        <f>IF(Z$1="",0,IF(Z$78&gt;опер2!Z$361*опер2!Z$352*Z$18,опер2!Z$361*опер2!Z$352*Z$18,(Z$18-Z$78)*опер2!Z$352))</f>
        <v>0</v>
      </c>
      <c r="AA129" s="93">
        <f>IF(AA$1="",0,IF(AA$78&gt;опер2!AA$361*опер2!AA$352*AA$18,опер2!AA$361*опер2!AA$352*AA$18,(AA$18-AA$78)*опер2!AA$352))</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IF(P$1="",0,IF((P$20-P$30)*опер2!P$355&lt;опер2!P$364*P$20,опер2!P$364*P$20,(P$20-P$30)*опер2!P$355))</f>
        <v>0</v>
      </c>
      <c r="Q131" s="93">
        <f>IF(Q$1="",0,IF((Q$20-Q$30)*опер2!Q$355&lt;опер2!Q$364*Q$20,опер2!Q$364*Q$20,(Q$20-Q$30)*опер2!Q$355))</f>
        <v>0</v>
      </c>
      <c r="R131" s="93">
        <f>IF(R$1="",0,IF((R$20-R$30)*опер2!R$355&lt;опер2!R$364*R$20,опер2!R$364*R$20,(R$20-R$30)*опер2!R$355))</f>
        <v>0</v>
      </c>
      <c r="S131" s="93">
        <f>IF(S$1="",0,IF((S$20-S$30)*опер2!S$355&lt;опер2!S$364*S$20,опер2!S$364*S$20,(S$20-S$30)*опер2!S$355))</f>
        <v>0</v>
      </c>
      <c r="T131" s="93">
        <f>IF(T$1="",0,IF((T$20-T$30)*опер2!T$355&lt;опер2!T$364*T$20,опер2!T$364*T$20,(T$20-T$30)*опер2!T$355))</f>
        <v>0</v>
      </c>
      <c r="U131" s="93">
        <f>IF(U$1="",0,IF((U$20-U$30)*опер2!U$355&lt;опер2!U$364*U$20,опер2!U$364*U$20,(U$20-U$30)*опер2!U$355))</f>
        <v>0</v>
      </c>
      <c r="V131" s="93">
        <f>IF(V$1="",0,IF((V$20-V$30)*опер2!V$355&lt;опер2!V$364*V$20,опер2!V$364*V$20,(V$20-V$30)*опер2!V$355))</f>
        <v>0</v>
      </c>
      <c r="W131" s="93">
        <f>IF(W$1="",0,IF((W$20-W$30)*опер2!W$355&lt;опер2!W$364*W$20,опер2!W$364*W$20,(W$20-W$30)*опер2!W$355))</f>
        <v>0</v>
      </c>
      <c r="X131" s="93">
        <f>IF(X$1="",0,IF((X$20-X$30)*опер2!X$355&lt;опер2!X$364*X$20,опер2!X$364*X$20,(X$20-X$30)*опер2!X$355))</f>
        <v>0</v>
      </c>
      <c r="Y131" s="93">
        <f>IF(Y$1="",0,IF((Y$20-Y$30)*опер2!Y$355&lt;опер2!Y$364*Y$20,опер2!Y$364*Y$20,(Y$20-Y$30)*опер2!Y$355))</f>
        <v>0</v>
      </c>
      <c r="Z131" s="93">
        <f>IF(Z$1="",0,IF((Z$20-Z$30)*опер2!Z$355&lt;опер2!Z$364*Z$20,опер2!Z$364*Z$20,(Z$20-Z$30)*опер2!Z$355))</f>
        <v>0</v>
      </c>
      <c r="AA131" s="93">
        <f>IF(AA$1="",0,IF((AA$20-AA$30)*опер2!AA$355&lt;опер2!AA$364*AA$20,опер2!AA$364*AA$20,(AA$20-AA$30)*опер2!AA$355))</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IF(P$1="",0,IF(P$78&gt;опер2!P$361*опер2!P$358*P$18,опер2!P$361*опер2!P$358*P$18,(P$18-P$78)*опер2!P$358))</f>
        <v>0</v>
      </c>
      <c r="Q133" s="93">
        <f>IF(Q$1="",0,IF(Q$78&gt;опер2!Q$361*опер2!Q$358*Q$18,опер2!Q$361*опер2!Q$358*Q$18,(Q$18-Q$78)*опер2!Q$358))</f>
        <v>0</v>
      </c>
      <c r="R133" s="93">
        <f>IF(R$1="",0,IF(R$78&gt;опер2!R$361*опер2!R$358*R$18,опер2!R$361*опер2!R$358*R$18,(R$18-R$78)*опер2!R$358))</f>
        <v>0</v>
      </c>
      <c r="S133" s="93">
        <f>IF(S$1="",0,IF(S$78&gt;опер2!S$361*опер2!S$358*S$18,опер2!S$361*опер2!S$358*S$18,(S$18-S$78)*опер2!S$358))</f>
        <v>0</v>
      </c>
      <c r="T133" s="93">
        <f>IF(T$1="",0,IF(T$78&gt;опер2!T$361*опер2!T$358*T$18,опер2!T$361*опер2!T$358*T$18,(T$18-T$78)*опер2!T$358))</f>
        <v>0</v>
      </c>
      <c r="U133" s="93">
        <f>IF(U$1="",0,IF(U$78&gt;опер2!U$361*опер2!U$358*U$18,опер2!U$361*опер2!U$358*U$18,(U$18-U$78)*опер2!U$358))</f>
        <v>0</v>
      </c>
      <c r="V133" s="93">
        <f>IF(V$1="",0,IF(V$78&gt;опер2!V$361*опер2!V$358*V$18,опер2!V$361*опер2!V$358*V$18,(V$18-V$78)*опер2!V$358))</f>
        <v>0</v>
      </c>
      <c r="W133" s="93">
        <f>IF(W$1="",0,IF(W$78&gt;опер2!W$361*опер2!W$358*W$18,опер2!W$361*опер2!W$358*W$18,(W$18-W$78)*опер2!W$358))</f>
        <v>0</v>
      </c>
      <c r="X133" s="93">
        <f>IF(X$1="",0,IF(X$78&gt;опер2!X$361*опер2!X$358*X$18,опер2!X$361*опер2!X$358*X$18,(X$18-X$78)*опер2!X$358))</f>
        <v>0</v>
      </c>
      <c r="Y133" s="93">
        <f>IF(Y$1="",0,IF(Y$78&gt;опер2!Y$361*опер2!Y$358*Y$18,опер2!Y$361*опер2!Y$358*Y$18,(Y$18-Y$78)*опер2!Y$358))</f>
        <v>0</v>
      </c>
      <c r="Z133" s="93">
        <f>IF(Z$1="",0,IF(Z$78&gt;опер2!Z$361*опер2!Z$358*Z$18,опер2!Z$361*опер2!Z$358*Z$18,(Z$18-Z$78)*опер2!Z$358))</f>
        <v>0</v>
      </c>
      <c r="AA133" s="93">
        <f>IF(AA$1="",0,IF(AA$78&gt;опер2!AA$361*опер2!AA$358*AA$18,опер2!AA$361*опер2!AA$358*AA$18,(AA$18-AA$78)*опер2!AA$358))</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2">IF(Q$1="",0,Q16-Q26-Q117-Q127)</f>
        <v>0</v>
      </c>
      <c r="R137" s="93">
        <f t="shared" si="2"/>
        <v>0</v>
      </c>
      <c r="S137" s="93">
        <f t="shared" si="2"/>
        <v>0</v>
      </c>
      <c r="T137" s="93">
        <f t="shared" si="2"/>
        <v>0</v>
      </c>
      <c r="U137" s="93">
        <f t="shared" si="2"/>
        <v>0</v>
      </c>
      <c r="V137" s="93">
        <f t="shared" si="2"/>
        <v>0</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3">IF(Q$1="",0,Q18-Q28-Q119-Q129)</f>
        <v>0</v>
      </c>
      <c r="R139" s="93">
        <f t="shared" si="3"/>
        <v>0</v>
      </c>
      <c r="S139" s="93">
        <f t="shared" si="3"/>
        <v>0</v>
      </c>
      <c r="T139" s="93">
        <f t="shared" si="3"/>
        <v>0</v>
      </c>
      <c r="U139" s="93">
        <f t="shared" si="3"/>
        <v>0</v>
      </c>
      <c r="V139" s="93">
        <f t="shared" si="3"/>
        <v>0</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4">IF(Q$1="",0,Q20-Q30-Q121-Q131)</f>
        <v>0</v>
      </c>
      <c r="R141" s="93">
        <f t="shared" si="4"/>
        <v>0</v>
      </c>
      <c r="S141" s="93">
        <f t="shared" si="4"/>
        <v>0</v>
      </c>
      <c r="T141" s="93">
        <f t="shared" si="4"/>
        <v>0</v>
      </c>
      <c r="U141" s="93">
        <f t="shared" si="4"/>
        <v>0</v>
      </c>
      <c r="V141" s="93">
        <f t="shared" si="4"/>
        <v>0</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5">IF(Q$1="",0,Q22-Q32-Q123-Q133)</f>
        <v>0</v>
      </c>
      <c r="R143" s="93">
        <f t="shared" si="5"/>
        <v>0</v>
      </c>
      <c r="S143" s="93">
        <f t="shared" si="5"/>
        <v>0</v>
      </c>
      <c r="T143" s="93">
        <f t="shared" si="5"/>
        <v>0</v>
      </c>
      <c r="U143" s="93">
        <f t="shared" si="5"/>
        <v>0</v>
      </c>
      <c r="V143" s="93">
        <f t="shared" si="5"/>
        <v>0</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IF(P$1="",0,IF(1+опер2!$P$346=0,0,опер2!$P$346*(капитал!$M$102+капитал!$M$109)/(1+опер2!$P$346)))</f>
        <v>0</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IF(P$1="",0,P$16*(1+опер2!P$346)+P152)</f>
        <v>0</v>
      </c>
      <c r="Q155" s="172">
        <f>IF(Q$1="",0,Q$16*(1+опер2!Q$346))</f>
        <v>0</v>
      </c>
      <c r="R155" s="172">
        <f>IF(R$1="",0,R$16*(1+опер2!R$346))</f>
        <v>0</v>
      </c>
      <c r="S155" s="172">
        <f>IF(S$1="",0,S$16*(1+опер2!S$346))</f>
        <v>0</v>
      </c>
      <c r="T155" s="172">
        <f>IF(T$1="",0,T$16*(1+опер2!T$346))</f>
        <v>0</v>
      </c>
      <c r="U155" s="172">
        <f>IF(U$1="",0,U$16*(1+опер2!U$346))</f>
        <v>0</v>
      </c>
      <c r="V155" s="172">
        <f>IF(V$1="",0,V$16*(1+опер2!V$346))</f>
        <v>0</v>
      </c>
      <c r="W155" s="172">
        <f>IF(W$1="",0,W$16*(1+опер2!W$346))</f>
        <v>0</v>
      </c>
      <c r="X155" s="172">
        <f>IF(X$1="",0,X$16*(1+опер2!X$346))</f>
        <v>0</v>
      </c>
      <c r="Y155" s="172">
        <f>IF(Y$1="",0,Y$16*(1+опер2!Y$346))</f>
        <v>0</v>
      </c>
      <c r="Z155" s="172">
        <f>IF(Z$1="",0,Z$16*(1+опер2!Z$346))</f>
        <v>0</v>
      </c>
      <c r="AA155" s="172">
        <f>IF(AA$1="",0,AA$16*(1+опер2!AA$346))</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IF(P$1="",0,P18)</f>
        <v>0</v>
      </c>
      <c r="Q157" s="172">
        <f t="shared" ref="Q157:AA157" si="6">IF(Q$1="",0,Q18)</f>
        <v>0</v>
      </c>
      <c r="R157" s="172">
        <f t="shared" si="6"/>
        <v>0</v>
      </c>
      <c r="S157" s="172">
        <f t="shared" si="6"/>
        <v>0</v>
      </c>
      <c r="T157" s="172">
        <f t="shared" si="6"/>
        <v>0</v>
      </c>
      <c r="U157" s="172">
        <f t="shared" si="6"/>
        <v>0</v>
      </c>
      <c r="V157" s="172">
        <f t="shared" si="6"/>
        <v>0</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IF(P$1="",0,P20)</f>
        <v>0</v>
      </c>
      <c r="Q159" s="172">
        <f t="shared" ref="Q159:AA159" si="7">IF(Q$1="",0,Q20)</f>
        <v>0</v>
      </c>
      <c r="R159" s="172">
        <f t="shared" si="7"/>
        <v>0</v>
      </c>
      <c r="S159" s="172">
        <f t="shared" si="7"/>
        <v>0</v>
      </c>
      <c r="T159" s="172">
        <f t="shared" si="7"/>
        <v>0</v>
      </c>
      <c r="U159" s="172">
        <f t="shared" si="7"/>
        <v>0</v>
      </c>
      <c r="V159" s="172">
        <f t="shared" si="7"/>
        <v>0</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IF(P$1="",0,P22)</f>
        <v>0</v>
      </c>
      <c r="Q161" s="172">
        <f t="shared" ref="Q161:AA161" si="8">IF(Q$1="",0,Q22)</f>
        <v>0</v>
      </c>
      <c r="R161" s="172">
        <f t="shared" si="8"/>
        <v>0</v>
      </c>
      <c r="S161" s="172">
        <f t="shared" si="8"/>
        <v>0</v>
      </c>
      <c r="T161" s="172">
        <f t="shared" si="8"/>
        <v>0</v>
      </c>
      <c r="U161" s="172">
        <f t="shared" si="8"/>
        <v>0</v>
      </c>
      <c r="V161" s="172">
        <f t="shared" si="8"/>
        <v>0</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IF(P$1="",0,опер2!P$157+опер2!P$190+опер2!P$240+опер2!P$260+опер2!P$293+опер2!P$311+опер2!P$329)</f>
        <v>0</v>
      </c>
      <c r="Q165" s="176">
        <f>IF(Q$1="",0,опер2!Q$157+опер2!Q$190+опер2!Q$240+опер2!Q$260+опер2!Q$293+опер2!Q$311+опер2!Q$329+P$16*опер2!P$346-P$107+P$127)</f>
        <v>0</v>
      </c>
      <c r="R165" s="176">
        <f>IF(R$1="",0,опер2!R$157+опер2!R$190+опер2!R$240+опер2!R$260+опер2!R$293+опер2!R$311+опер2!R$329+Q$16*опер2!Q$346-Q$107+Q$127)</f>
        <v>0</v>
      </c>
      <c r="S165" s="176">
        <f>IF(S$1="",0,опер2!S$157+опер2!S$190+опер2!S$240+опер2!S$260+опер2!S$293+опер2!S$311+опер2!S$329+R$16*опер2!R$346-R$107+R$127)</f>
        <v>0</v>
      </c>
      <c r="T165" s="176">
        <f>IF(T$1="",0,опер2!T$157+опер2!T$190+опер2!T$240+опер2!T$260+опер2!T$293+опер2!T$311+опер2!T$329+S$16*опер2!S$346-S$107+S$127)</f>
        <v>0</v>
      </c>
      <c r="U165" s="176">
        <f>IF(U$1="",0,опер2!U$157+опер2!U$190+опер2!U$240+опер2!U$260+опер2!U$293+опер2!U$311+опер2!U$329+T$16*опер2!T$346-T$107+T$127)</f>
        <v>0</v>
      </c>
      <c r="V165" s="176">
        <f>IF(V$1="",0,опер2!V$157+опер2!V$190+опер2!V$240+опер2!V$260+опер2!V$293+опер2!V$311+опер2!V$329+U$16*опер2!U$346-U$107+U$127)</f>
        <v>0</v>
      </c>
      <c r="W165" s="176">
        <f>IF(W$1="",0,опер2!W$157+опер2!W$190+опер2!W$240+опер2!W$260+опер2!W$293+опер2!W$311+опер2!W$329+V$16*опер2!V$346-V$107+V$127)</f>
        <v>0</v>
      </c>
      <c r="X165" s="176">
        <f>IF(X$1="",0,опер2!X$157+опер2!X$190+опер2!X$240+опер2!X$260+опер2!X$293+опер2!X$311+опер2!X$329+W$16*опер2!W$346-W$107+W$127)</f>
        <v>0</v>
      </c>
      <c r="Y165" s="176">
        <f>IF(Y$1="",0,опер2!Y$157+опер2!Y$190+опер2!Y$240+опер2!Y$260+опер2!Y$293+опер2!Y$311+опер2!Y$329+X$16*опер2!X$346-X$107+X$127)</f>
        <v>0</v>
      </c>
      <c r="Z165" s="176">
        <f>IF(Z$1="",0,опер2!Z$157+опер2!Z$190+опер2!Z$240+опер2!Z$260+опер2!Z$293+опер2!Z$311+опер2!Z$329+Y$16*опер2!Y$346-Y$107+Y$127)</f>
        <v>0</v>
      </c>
      <c r="AA165" s="176">
        <f>IF(AA$1="",0,опер2!AA$157+опер2!AA$190+опер2!AA$240+опер2!AA$260+опер2!AA$293+опер2!AA$311+опер2!AA$329+Z$16*опер2!Z$346-Z$107+Z$127)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IF(P$1="",0,опер2!P$157+опер2!P$190+опер2!P$240+опер2!P$260+опер2!P$293+опер2!P$311+опер2!P$329)</f>
        <v>0</v>
      </c>
      <c r="Q167" s="176">
        <f>IF(Q$1="",0,опер2!Q$157+опер2!Q$190+опер2!Q$240+опер2!Q$260+опер2!Q$293+опер2!Q$311+опер2!Q$329+P$129)</f>
        <v>0</v>
      </c>
      <c r="R167" s="176">
        <f>IF(R$1="",0,опер2!R$157+опер2!R$190+опер2!R$240+опер2!R$260+опер2!R$293+опер2!R$311+опер2!R$329+Q$129)</f>
        <v>0</v>
      </c>
      <c r="S167" s="176">
        <f>IF(S$1="",0,опер2!S$157+опер2!S$190+опер2!S$240+опер2!S$260+опер2!S$293+опер2!S$311+опер2!S$329+R$129)</f>
        <v>0</v>
      </c>
      <c r="T167" s="176">
        <f>IF(T$1="",0,опер2!T$157+опер2!T$190+опер2!T$240+опер2!T$260+опер2!T$293+опер2!T$311+опер2!T$329+S$129)</f>
        <v>0</v>
      </c>
      <c r="U167" s="176">
        <f>IF(U$1="",0,опер2!U$157+опер2!U$190+опер2!U$240+опер2!U$260+опер2!U$293+опер2!U$311+опер2!U$329+T$129)</f>
        <v>0</v>
      </c>
      <c r="V167" s="176">
        <f>IF(V$1="",0,опер2!V$157+опер2!V$190+опер2!V$240+опер2!V$260+опер2!V$293+опер2!V$311+опер2!V$329+U$129)</f>
        <v>0</v>
      </c>
      <c r="W167" s="176">
        <f>IF(W$1="",0,опер2!W$157+опер2!W$190+опер2!W$240+опер2!W$260+опер2!W$293+опер2!W$311+опер2!W$329+V$129)</f>
        <v>0</v>
      </c>
      <c r="X167" s="176">
        <f>IF(X$1="",0,опер2!X$157+опер2!X$190+опер2!X$240+опер2!X$260+опер2!X$293+опер2!X$311+опер2!X$329+W$129)</f>
        <v>0</v>
      </c>
      <c r="Y167" s="176">
        <f>IF(Y$1="",0,опер2!Y$157+опер2!Y$190+опер2!Y$240+опер2!Y$260+опер2!Y$293+опер2!Y$311+опер2!Y$329+X$129)</f>
        <v>0</v>
      </c>
      <c r="Z167" s="176">
        <f>IF(Z$1="",0,опер2!Z$157+опер2!Z$190+опер2!Z$240+опер2!Z$260+опер2!Z$293+опер2!Z$311+опер2!Z$329+Y$129)</f>
        <v>0</v>
      </c>
      <c r="AA167" s="176">
        <f>IF(AA$1="",0,опер2!AA$157+опер2!AA$190+опер2!AA$240+опер2!AA$260+опер2!AA$293+опер2!AA$311+опер2!AA$329+Z$129)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IF(P$1="",0,опер2!P$157+опер2!P$190+опер2!P$240+опер2!P$260+опер2!P$293+опер2!P$311+опер2!P$329)</f>
        <v>0</v>
      </c>
      <c r="Q169" s="176">
        <f>IF(Q$1="",0,опер2!Q$157+опер2!Q$190+опер2!Q$240+опер2!Q$260+опер2!Q$293+опер2!Q$311+опер2!Q$329+P$131)</f>
        <v>0</v>
      </c>
      <c r="R169" s="176">
        <f>IF(R$1="",0,опер2!R$157+опер2!R$190+опер2!R$240+опер2!R$260+опер2!R$293+опер2!R$311+опер2!R$329+Q$131)</f>
        <v>0</v>
      </c>
      <c r="S169" s="176">
        <f>IF(S$1="",0,опер2!S$157+опер2!S$190+опер2!S$240+опер2!S$260+опер2!S$293+опер2!S$311+опер2!S$329+R$131)</f>
        <v>0</v>
      </c>
      <c r="T169" s="176">
        <f>IF(T$1="",0,опер2!T$157+опер2!T$190+опер2!T$240+опер2!T$260+опер2!T$293+опер2!T$311+опер2!T$329+S$131)</f>
        <v>0</v>
      </c>
      <c r="U169" s="176">
        <f>IF(U$1="",0,опер2!U$157+опер2!U$190+опер2!U$240+опер2!U$260+опер2!U$293+опер2!U$311+опер2!U$329+T$131)</f>
        <v>0</v>
      </c>
      <c r="V169" s="176">
        <f>IF(V$1="",0,опер2!V$157+опер2!V$190+опер2!V$240+опер2!V$260+опер2!V$293+опер2!V$311+опер2!V$329+U$131)</f>
        <v>0</v>
      </c>
      <c r="W169" s="176">
        <f>IF(W$1="",0,опер2!W$157+опер2!W$190+опер2!W$240+опер2!W$260+опер2!W$293+опер2!W$311+опер2!W$329+V$131)</f>
        <v>0</v>
      </c>
      <c r="X169" s="176">
        <f>IF(X$1="",0,опер2!X$157+опер2!X$190+опер2!X$240+опер2!X$260+опер2!X$293+опер2!X$311+опер2!X$329+W$131)</f>
        <v>0</v>
      </c>
      <c r="Y169" s="176">
        <f>IF(Y$1="",0,опер2!Y$157+опер2!Y$190+опер2!Y$240+опер2!Y$260+опер2!Y$293+опер2!Y$311+опер2!Y$329+X$131)</f>
        <v>0</v>
      </c>
      <c r="Z169" s="176">
        <f>IF(Z$1="",0,опер2!Z$157+опер2!Z$190+опер2!Z$240+опер2!Z$260+опер2!Z$293+опер2!Z$311+опер2!Z$329+Y$131)</f>
        <v>0</v>
      </c>
      <c r="AA169" s="176">
        <f>IF(AA$1="",0,опер2!AA$157+опер2!AA$190+опер2!AA$240+опер2!AA$260+опер2!AA$293+опер2!AA$311+опер2!AA$329+Z$131)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IF(P$1="",0,опер2!P$157+опер2!P$190+опер2!P$240+опер2!P$260+опер2!P$293+опер2!P$311+опер2!P$329)</f>
        <v>0</v>
      </c>
      <c r="Q171" s="176">
        <f>IF(Q$1="",0,опер2!Q$157+опер2!Q$190+опер2!Q$240+опер2!Q$260+опер2!Q$293+опер2!Q$311+опер2!Q$329+P$133)</f>
        <v>0</v>
      </c>
      <c r="R171" s="176">
        <f>IF(R$1="",0,опер2!R$157+опер2!R$190+опер2!R$240+опер2!R$260+опер2!R$293+опер2!R$311+опер2!R$329+Q$133)</f>
        <v>0</v>
      </c>
      <c r="S171" s="176">
        <f>IF(S$1="",0,опер2!S$157+опер2!S$190+опер2!S$240+опер2!S$260+опер2!S$293+опер2!S$311+опер2!S$329+R$133)</f>
        <v>0</v>
      </c>
      <c r="T171" s="176">
        <f>IF(T$1="",0,опер2!T$157+опер2!T$190+опер2!T$240+опер2!T$260+опер2!T$293+опер2!T$311+опер2!T$329+S$133)</f>
        <v>0</v>
      </c>
      <c r="U171" s="176">
        <f>IF(U$1="",0,опер2!U$157+опер2!U$190+опер2!U$240+опер2!U$260+опер2!U$293+опер2!U$311+опер2!U$329+T$133)</f>
        <v>0</v>
      </c>
      <c r="V171" s="176">
        <f>IF(V$1="",0,опер2!V$157+опер2!V$190+опер2!V$240+опер2!V$260+опер2!V$293+опер2!V$311+опер2!V$329+U$133)</f>
        <v>0</v>
      </c>
      <c r="W171" s="176">
        <f>IF(W$1="",0,опер2!W$157+опер2!W$190+опер2!W$240+опер2!W$260+опер2!W$293+опер2!W$311+опер2!W$329+V$133)</f>
        <v>0</v>
      </c>
      <c r="X171" s="176">
        <f>IF(X$1="",0,опер2!X$157+опер2!X$190+опер2!X$240+опер2!X$260+опер2!X$293+опер2!X$311+опер2!X$329+W$133)</f>
        <v>0</v>
      </c>
      <c r="Y171" s="176">
        <f>IF(Y$1="",0,опер2!Y$157+опер2!Y$190+опер2!Y$240+опер2!Y$260+опер2!Y$293+опер2!Y$311+опер2!Y$329+X$133)</f>
        <v>0</v>
      </c>
      <c r="Z171" s="176">
        <f>IF(Z$1="",0,опер2!Z$157+опер2!Z$190+опер2!Z$240+опер2!Z$260+опер2!Z$293+опер2!Z$311+опер2!Z$329+Y$133)</f>
        <v>0</v>
      </c>
      <c r="AA171" s="176">
        <f>IF(AA$1="",0,опер2!AA$157+опер2!AA$190+опер2!AA$240+опер2!AA$260+опер2!AA$293+опер2!AA$311+опер2!AA$329+Z$133)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9">IF(R$1="",0,R155-R165)</f>
        <v>0</v>
      </c>
      <c r="S175" s="179">
        <f t="shared" si="9"/>
        <v>0</v>
      </c>
      <c r="T175" s="179">
        <f t="shared" si="9"/>
        <v>0</v>
      </c>
      <c r="U175" s="179">
        <f t="shared" si="9"/>
        <v>0</v>
      </c>
      <c r="V175" s="179">
        <f t="shared" si="9"/>
        <v>0</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10">IF(R$1="",0,R157-R167)</f>
        <v>0</v>
      </c>
      <c r="S177" s="179">
        <f t="shared" si="10"/>
        <v>0</v>
      </c>
      <c r="T177" s="179">
        <f t="shared" si="10"/>
        <v>0</v>
      </c>
      <c r="U177" s="179">
        <f t="shared" si="10"/>
        <v>0</v>
      </c>
      <c r="V177" s="179">
        <f t="shared" si="10"/>
        <v>0</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11">IF(Q$1="",0,Q159-Q169)</f>
        <v>0</v>
      </c>
      <c r="R179" s="179">
        <f t="shared" si="11"/>
        <v>0</v>
      </c>
      <c r="S179" s="179">
        <f t="shared" si="11"/>
        <v>0</v>
      </c>
      <c r="T179" s="179">
        <f t="shared" si="11"/>
        <v>0</v>
      </c>
      <c r="U179" s="179">
        <f t="shared" si="11"/>
        <v>0</v>
      </c>
      <c r="V179" s="179">
        <f t="shared" si="11"/>
        <v>0</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12">IF(Q$1="",0,Q161-Q171)</f>
        <v>0</v>
      </c>
      <c r="R181" s="179">
        <f t="shared" si="12"/>
        <v>0</v>
      </c>
      <c r="S181" s="179">
        <f t="shared" si="12"/>
        <v>0</v>
      </c>
      <c r="T181" s="179">
        <f t="shared" si="12"/>
        <v>0</v>
      </c>
      <c r="U181" s="179">
        <f t="shared" si="12"/>
        <v>0</v>
      </c>
      <c r="V181" s="179">
        <f t="shared" si="12"/>
        <v>0</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0</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IF(P$1="",0,(1+опер2!P$370))</f>
        <v>1</v>
      </c>
      <c r="Q193" s="185">
        <f>IF(Q$1="",0,P193*(1+опер2!Q$370))</f>
        <v>0</v>
      </c>
      <c r="R193" s="185">
        <f>IF(R$1="",0,Q193*(1+опер2!R$370))</f>
        <v>0</v>
      </c>
      <c r="S193" s="185">
        <f>IF(S$1="",0,R193*(1+опер2!S$370))</f>
        <v>0</v>
      </c>
      <c r="T193" s="185">
        <f>IF(T$1="",0,S193*(1+опер2!T$370))</f>
        <v>0</v>
      </c>
      <c r="U193" s="185">
        <f>IF(U$1="",0,T193*(1+опер2!U$370))</f>
        <v>0</v>
      </c>
      <c r="V193" s="185">
        <f>IF(V$1="",0,U193*(1+опер2!V$370))</f>
        <v>0</v>
      </c>
      <c r="W193" s="185">
        <f>IF(W$1="",0,V193*(1+опер2!W$370))</f>
        <v>0</v>
      </c>
      <c r="X193" s="185">
        <f>IF(X$1="",0,W193*(1+опер2!X$370))</f>
        <v>0</v>
      </c>
      <c r="Y193" s="185">
        <f>IF(Y$1="",0,X193*(1+опер2!Y$370))</f>
        <v>0</v>
      </c>
      <c r="Z193" s="185">
        <f>IF(Z$1="",0,Y193*(1+опер2!Z$370))</f>
        <v>0</v>
      </c>
      <c r="AA193" s="185">
        <f>IF(AA$1="",0,Z193*(1+опер2!AA$370))</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13">IF(Q$1="",0,IF(Q$193=0,0,Q175/Q$193))</f>
        <v>0</v>
      </c>
      <c r="R196" s="179">
        <f t="shared" si="13"/>
        <v>0</v>
      </c>
      <c r="S196" s="179">
        <f t="shared" si="13"/>
        <v>0</v>
      </c>
      <c r="T196" s="179">
        <f t="shared" si="13"/>
        <v>0</v>
      </c>
      <c r="U196" s="179">
        <f t="shared" si="13"/>
        <v>0</v>
      </c>
      <c r="V196" s="179">
        <f t="shared" si="13"/>
        <v>0</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4">IF(Q$1="",0,IF(Q$193=0,0,Q177/Q$193))</f>
        <v>0</v>
      </c>
      <c r="R198" s="179">
        <f t="shared" si="14"/>
        <v>0</v>
      </c>
      <c r="S198" s="179">
        <f t="shared" si="14"/>
        <v>0</v>
      </c>
      <c r="T198" s="179">
        <f t="shared" si="14"/>
        <v>0</v>
      </c>
      <c r="U198" s="179">
        <f t="shared" si="14"/>
        <v>0</v>
      </c>
      <c r="V198" s="179">
        <f t="shared" si="14"/>
        <v>0</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5">IF(Q$1="",0,IF(Q$193=0,0,Q179/Q$193))</f>
        <v>0</v>
      </c>
      <c r="R200" s="179">
        <f t="shared" si="15"/>
        <v>0</v>
      </c>
      <c r="S200" s="179">
        <f t="shared" si="15"/>
        <v>0</v>
      </c>
      <c r="T200" s="179">
        <f t="shared" si="15"/>
        <v>0</v>
      </c>
      <c r="U200" s="179">
        <f t="shared" si="15"/>
        <v>0</v>
      </c>
      <c r="V200" s="179">
        <f t="shared" si="15"/>
        <v>0</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6">IF(Q$1="",0,IF(Q$193=0,0,Q181/Q$193))</f>
        <v>0</v>
      </c>
      <c r="R202" s="179">
        <f t="shared" si="16"/>
        <v>0</v>
      </c>
      <c r="S202" s="179">
        <f t="shared" si="16"/>
        <v>0</v>
      </c>
      <c r="T202" s="179">
        <f t="shared" si="16"/>
        <v>0</v>
      </c>
      <c r="U202" s="179">
        <f t="shared" si="16"/>
        <v>0</v>
      </c>
      <c r="V202" s="179">
        <f t="shared" si="16"/>
        <v>0</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46"/>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t="e">
        <f>IRR(P256:AA256)</f>
        <v>#NUM!</v>
      </c>
      <c r="N256" s="3"/>
      <c r="O256" s="3"/>
      <c r="P256" s="179">
        <f>-$M$190</f>
        <v>0</v>
      </c>
      <c r="Q256" s="179">
        <f>P175</f>
        <v>0</v>
      </c>
      <c r="R256" s="179">
        <f>Q175</f>
        <v>0</v>
      </c>
      <c r="S256" s="179">
        <f t="shared" ref="S256:AA256" si="17">R175</f>
        <v>0</v>
      </c>
      <c r="T256" s="179">
        <f t="shared" si="17"/>
        <v>0</v>
      </c>
      <c r="U256" s="179">
        <f t="shared" si="17"/>
        <v>0</v>
      </c>
      <c r="V256" s="179">
        <f t="shared" si="17"/>
        <v>0</v>
      </c>
      <c r="W256" s="179">
        <f t="shared" si="17"/>
        <v>0</v>
      </c>
      <c r="X256" s="179">
        <f t="shared" si="17"/>
        <v>0</v>
      </c>
      <c r="Y256" s="179">
        <f t="shared" si="17"/>
        <v>0</v>
      </c>
      <c r="Z256" s="179">
        <f t="shared" si="17"/>
        <v>0</v>
      </c>
      <c r="AA256" s="179">
        <f t="shared" si="17"/>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t="e">
        <f>IRR(P258:AA258)</f>
        <v>#NUM!</v>
      </c>
      <c r="N258" s="3"/>
      <c r="O258" s="3"/>
      <c r="P258" s="179">
        <f>-$M$190</f>
        <v>0</v>
      </c>
      <c r="Q258" s="179">
        <f>P177</f>
        <v>0</v>
      </c>
      <c r="R258" s="179">
        <f t="shared" ref="R258:AA258" si="18">Q177</f>
        <v>0</v>
      </c>
      <c r="S258" s="179">
        <f t="shared" si="18"/>
        <v>0</v>
      </c>
      <c r="T258" s="179">
        <f t="shared" si="18"/>
        <v>0</v>
      </c>
      <c r="U258" s="179">
        <f t="shared" si="18"/>
        <v>0</v>
      </c>
      <c r="V258" s="179">
        <f t="shared" si="18"/>
        <v>0</v>
      </c>
      <c r="W258" s="179">
        <f t="shared" si="18"/>
        <v>0</v>
      </c>
      <c r="X258" s="179">
        <f t="shared" si="18"/>
        <v>0</v>
      </c>
      <c r="Y258" s="179">
        <f t="shared" si="18"/>
        <v>0</v>
      </c>
      <c r="Z258" s="179">
        <f t="shared" si="18"/>
        <v>0</v>
      </c>
      <c r="AA258" s="179">
        <f t="shared" si="18"/>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t="e">
        <f>IRR(P260:AA260)</f>
        <v>#NUM!</v>
      </c>
      <c r="N260" s="3"/>
      <c r="O260" s="3"/>
      <c r="P260" s="179">
        <f>-$M$190</f>
        <v>0</v>
      </c>
      <c r="Q260" s="179">
        <f>P179</f>
        <v>0</v>
      </c>
      <c r="R260" s="179">
        <f t="shared" ref="R260:AA260" si="19">Q179</f>
        <v>0</v>
      </c>
      <c r="S260" s="179">
        <f t="shared" si="19"/>
        <v>0</v>
      </c>
      <c r="T260" s="179">
        <f t="shared" si="19"/>
        <v>0</v>
      </c>
      <c r="U260" s="179">
        <f t="shared" si="19"/>
        <v>0</v>
      </c>
      <c r="V260" s="179">
        <f t="shared" si="19"/>
        <v>0</v>
      </c>
      <c r="W260" s="179">
        <f t="shared" si="19"/>
        <v>0</v>
      </c>
      <c r="X260" s="179">
        <f t="shared" si="19"/>
        <v>0</v>
      </c>
      <c r="Y260" s="179">
        <f t="shared" si="19"/>
        <v>0</v>
      </c>
      <c r="Z260" s="179">
        <f t="shared" si="19"/>
        <v>0</v>
      </c>
      <c r="AA260" s="179">
        <f t="shared" si="19"/>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t="e">
        <f>IRR(P262:AA262)</f>
        <v>#NUM!</v>
      </c>
      <c r="N262" s="3"/>
      <c r="O262" s="3"/>
      <c r="P262" s="179">
        <f>-$M$190</f>
        <v>0</v>
      </c>
      <c r="Q262" s="179">
        <f>P181</f>
        <v>0</v>
      </c>
      <c r="R262" s="179">
        <f t="shared" ref="R262:AA262" si="20">Q181</f>
        <v>0</v>
      </c>
      <c r="S262" s="179">
        <f t="shared" si="20"/>
        <v>0</v>
      </c>
      <c r="T262" s="179">
        <f t="shared" si="20"/>
        <v>0</v>
      </c>
      <c r="U262" s="179">
        <f t="shared" si="20"/>
        <v>0</v>
      </c>
      <c r="V262" s="179">
        <f t="shared" si="20"/>
        <v>0</v>
      </c>
      <c r="W262" s="179">
        <f t="shared" si="20"/>
        <v>0</v>
      </c>
      <c r="X262" s="179">
        <f t="shared" si="20"/>
        <v>0</v>
      </c>
      <c r="Y262" s="179">
        <f t="shared" si="20"/>
        <v>0</v>
      </c>
      <c r="Z262" s="179">
        <f t="shared" si="20"/>
        <v>0</v>
      </c>
      <c r="AA262" s="179">
        <f t="shared" si="20"/>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s="5" customFormat="1" x14ac:dyDescent="0.25">
      <c r="A267" s="150">
        <f>1</f>
        <v>1</v>
      </c>
      <c r="B267" s="131"/>
      <c r="C267" s="3"/>
      <c r="D267" s="3"/>
      <c r="E267" s="181" t="s">
        <v>278</v>
      </c>
      <c r="F267" s="3"/>
      <c r="G267" s="3"/>
      <c r="H267" s="3"/>
      <c r="I267" s="28"/>
      <c r="J267" s="3"/>
      <c r="K267" s="28"/>
      <c r="L267" s="3"/>
      <c r="M267" s="55"/>
      <c r="N267" s="3"/>
      <c r="O267" s="3"/>
      <c r="P267" s="46"/>
      <c r="Q267" s="46"/>
      <c r="R267" s="46"/>
      <c r="S267" s="46"/>
      <c r="T267" s="46"/>
      <c r="U267" s="46"/>
      <c r="V267" s="46"/>
      <c r="W267" s="46"/>
      <c r="X267" s="46"/>
      <c r="Y267" s="46"/>
      <c r="Z267" s="46"/>
      <c r="AA267" s="46"/>
      <c r="AB267" s="3"/>
    </row>
    <row r="268" spans="1:28" ht="3.9" customHeight="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t="8.1" customHeight="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t="3.9" customHeight="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s="163" customFormat="1" x14ac:dyDescent="0.25">
      <c r="A271" s="149">
        <f>1</f>
        <v>1</v>
      </c>
      <c r="B271" s="159" t="str">
        <f>структура!$J$12</f>
        <v>ОСНО</v>
      </c>
      <c r="C271" s="158"/>
      <c r="D271" s="158"/>
      <c r="E271" s="160" t="str">
        <f>KPI!$E$94</f>
        <v>БАЛАНС</v>
      </c>
      <c r="F271" s="160"/>
      <c r="G271" s="160" t="str">
        <f>IF($E271="","",INDEX(KPI!$G:$G,SUMIFS(KPI!$B:$B,KPI!$E:$E,$E271)))</f>
        <v>тыс.руб.</v>
      </c>
      <c r="H271" s="160"/>
      <c r="I271" s="161"/>
      <c r="J271" s="160" t="str">
        <f>структура!$AL$13</f>
        <v>контроль</v>
      </c>
      <c r="K271" s="161"/>
      <c r="L271" s="160"/>
      <c r="M271" s="180">
        <f>SUM($O271:$AB271)</f>
        <v>0</v>
      </c>
      <c r="N271" s="158"/>
      <c r="O271" s="158"/>
      <c r="P271" s="162">
        <f>IF(P$1="",0,P281+P291-P301-P311)</f>
        <v>0</v>
      </c>
      <c r="Q271" s="162">
        <f t="shared" ref="Q271:AA277" si="21">IF(Q$1="",0,Q281+Q291-Q301-Q311)</f>
        <v>0</v>
      </c>
      <c r="R271" s="162">
        <f t="shared" si="21"/>
        <v>0</v>
      </c>
      <c r="S271" s="162">
        <f t="shared" si="21"/>
        <v>0</v>
      </c>
      <c r="T271" s="162">
        <f t="shared" si="21"/>
        <v>0</v>
      </c>
      <c r="U271" s="162">
        <f t="shared" si="21"/>
        <v>0</v>
      </c>
      <c r="V271" s="162">
        <f t="shared" si="21"/>
        <v>0</v>
      </c>
      <c r="W271" s="162">
        <f t="shared" si="21"/>
        <v>0</v>
      </c>
      <c r="X271" s="162">
        <f t="shared" si="21"/>
        <v>0</v>
      </c>
      <c r="Y271" s="162">
        <f t="shared" si="21"/>
        <v>0</v>
      </c>
      <c r="Z271" s="162">
        <f t="shared" si="21"/>
        <v>0</v>
      </c>
      <c r="AA271" s="162">
        <f t="shared" si="21"/>
        <v>0</v>
      </c>
      <c r="AB271" s="158"/>
    </row>
    <row r="272" spans="1:28" s="163" customFormat="1" ht="3.9" customHeight="1" x14ac:dyDescent="0.25">
      <c r="A272" s="149">
        <f>1</f>
        <v>1</v>
      </c>
      <c r="B272" s="164"/>
      <c r="C272" s="158"/>
      <c r="D272" s="158"/>
      <c r="E272" s="158"/>
      <c r="F272" s="158"/>
      <c r="G272" s="158"/>
      <c r="H272" s="158"/>
      <c r="I272" s="165"/>
      <c r="J272" s="158"/>
      <c r="K272" s="165"/>
      <c r="L272" s="158"/>
      <c r="M272" s="166"/>
      <c r="N272" s="158"/>
      <c r="O272" s="158"/>
      <c r="P272" s="167"/>
      <c r="Q272" s="167"/>
      <c r="R272" s="167"/>
      <c r="S272" s="167"/>
      <c r="T272" s="167"/>
      <c r="U272" s="167"/>
      <c r="V272" s="167"/>
      <c r="W272" s="167"/>
      <c r="X272" s="167"/>
      <c r="Y272" s="167"/>
      <c r="Z272" s="167"/>
      <c r="AA272" s="167"/>
      <c r="AB272" s="158"/>
    </row>
    <row r="273" spans="1:28" s="163" customFormat="1" x14ac:dyDescent="0.25">
      <c r="A273" s="149">
        <f>1</f>
        <v>1</v>
      </c>
      <c r="B273" s="159" t="str">
        <f>структура!$J$13</f>
        <v>УСН(6%)</v>
      </c>
      <c r="C273" s="158"/>
      <c r="D273" s="158"/>
      <c r="E273" s="160" t="str">
        <f>E271</f>
        <v>БАЛАНС</v>
      </c>
      <c r="F273" s="160"/>
      <c r="G273" s="160" t="str">
        <f>IF($E273="","",INDEX(KPI!$G:$G,SUMIFS(KPI!$B:$B,KPI!$E:$E,$E273)))</f>
        <v>тыс.руб.</v>
      </c>
      <c r="H273" s="160"/>
      <c r="I273" s="161"/>
      <c r="J273" s="160" t="str">
        <f>структура!$AL$13</f>
        <v>контроль</v>
      </c>
      <c r="K273" s="161"/>
      <c r="L273" s="160"/>
      <c r="M273" s="180">
        <f>SUM($O273:$AB273)</f>
        <v>0</v>
      </c>
      <c r="N273" s="158"/>
      <c r="O273" s="158"/>
      <c r="P273" s="162">
        <f>IF(P$1="",0,P283+P293-P303-P313)</f>
        <v>0</v>
      </c>
      <c r="Q273" s="162">
        <f t="shared" si="21"/>
        <v>0</v>
      </c>
      <c r="R273" s="162">
        <f t="shared" si="21"/>
        <v>0</v>
      </c>
      <c r="S273" s="162">
        <f t="shared" si="21"/>
        <v>0</v>
      </c>
      <c r="T273" s="162">
        <f t="shared" si="21"/>
        <v>0</v>
      </c>
      <c r="U273" s="162">
        <f t="shared" si="21"/>
        <v>0</v>
      </c>
      <c r="V273" s="162">
        <f t="shared" si="21"/>
        <v>0</v>
      </c>
      <c r="W273" s="162">
        <f t="shared" si="21"/>
        <v>0</v>
      </c>
      <c r="X273" s="162">
        <f t="shared" si="21"/>
        <v>0</v>
      </c>
      <c r="Y273" s="162">
        <f t="shared" si="21"/>
        <v>0</v>
      </c>
      <c r="Z273" s="162">
        <f t="shared" si="21"/>
        <v>0</v>
      </c>
      <c r="AA273" s="162">
        <f t="shared" si="21"/>
        <v>0</v>
      </c>
      <c r="AB273" s="158"/>
    </row>
    <row r="274" spans="1:28" s="163" customFormat="1" ht="3.9" customHeight="1" x14ac:dyDescent="0.25">
      <c r="A274" s="149">
        <f>1</f>
        <v>1</v>
      </c>
      <c r="B274" s="164"/>
      <c r="C274" s="158"/>
      <c r="D274" s="158"/>
      <c r="E274" s="158"/>
      <c r="F274" s="158"/>
      <c r="G274" s="158"/>
      <c r="H274" s="158"/>
      <c r="I274" s="165"/>
      <c r="J274" s="158"/>
      <c r="K274" s="165"/>
      <c r="L274" s="158"/>
      <c r="M274" s="166"/>
      <c r="N274" s="158"/>
      <c r="O274" s="158"/>
      <c r="P274" s="167"/>
      <c r="Q274" s="167"/>
      <c r="R274" s="167"/>
      <c r="S274" s="167"/>
      <c r="T274" s="167"/>
      <c r="U274" s="167"/>
      <c r="V274" s="167"/>
      <c r="W274" s="167"/>
      <c r="X274" s="167"/>
      <c r="Y274" s="167"/>
      <c r="Z274" s="167"/>
      <c r="AA274" s="167"/>
      <c r="AB274" s="158"/>
    </row>
    <row r="275" spans="1:28" s="163" customFormat="1" x14ac:dyDescent="0.25">
      <c r="A275" s="149">
        <f>1</f>
        <v>1</v>
      </c>
      <c r="B275" s="159" t="str">
        <f>структура!$J$14</f>
        <v>УСН(15%)</v>
      </c>
      <c r="C275" s="158"/>
      <c r="D275" s="158"/>
      <c r="E275" s="160" t="str">
        <f>E271</f>
        <v>БАЛАНС</v>
      </c>
      <c r="F275" s="160"/>
      <c r="G275" s="160" t="str">
        <f>IF($E275="","",INDEX(KPI!$G:$G,SUMIFS(KPI!$B:$B,KPI!$E:$E,$E275)))</f>
        <v>тыс.руб.</v>
      </c>
      <c r="H275" s="160"/>
      <c r="I275" s="161"/>
      <c r="J275" s="160" t="str">
        <f>структура!$AL$13</f>
        <v>контроль</v>
      </c>
      <c r="K275" s="161"/>
      <c r="L275" s="160"/>
      <c r="M275" s="180">
        <f>SUM($O275:$AB275)</f>
        <v>0</v>
      </c>
      <c r="N275" s="158"/>
      <c r="O275" s="158"/>
      <c r="P275" s="162">
        <f>IF(P$1="",0,P285+P295-P305-P315)</f>
        <v>0</v>
      </c>
      <c r="Q275" s="162">
        <f t="shared" si="21"/>
        <v>0</v>
      </c>
      <c r="R275" s="162">
        <f t="shared" si="21"/>
        <v>0</v>
      </c>
      <c r="S275" s="162">
        <f t="shared" si="21"/>
        <v>0</v>
      </c>
      <c r="T275" s="162">
        <f t="shared" si="21"/>
        <v>0</v>
      </c>
      <c r="U275" s="162">
        <f t="shared" si="21"/>
        <v>0</v>
      </c>
      <c r="V275" s="162">
        <f t="shared" si="21"/>
        <v>0</v>
      </c>
      <c r="W275" s="162">
        <f t="shared" si="21"/>
        <v>0</v>
      </c>
      <c r="X275" s="162">
        <f t="shared" si="21"/>
        <v>0</v>
      </c>
      <c r="Y275" s="162">
        <f t="shared" si="21"/>
        <v>0</v>
      </c>
      <c r="Z275" s="162">
        <f t="shared" si="21"/>
        <v>0</v>
      </c>
      <c r="AA275" s="162">
        <f t="shared" si="21"/>
        <v>0</v>
      </c>
      <c r="AB275" s="158"/>
    </row>
    <row r="276" spans="1:28" s="163" customFormat="1" ht="3.9" customHeight="1" x14ac:dyDescent="0.25">
      <c r="A276" s="149">
        <f>1</f>
        <v>1</v>
      </c>
      <c r="B276" s="164"/>
      <c r="C276" s="158"/>
      <c r="D276" s="158"/>
      <c r="E276" s="158"/>
      <c r="F276" s="158"/>
      <c r="G276" s="158"/>
      <c r="H276" s="158"/>
      <c r="I276" s="165"/>
      <c r="J276" s="158"/>
      <c r="K276" s="165"/>
      <c r="L276" s="158"/>
      <c r="M276" s="166"/>
      <c r="N276" s="158"/>
      <c r="O276" s="158"/>
      <c r="P276" s="167"/>
      <c r="Q276" s="167"/>
      <c r="R276" s="167"/>
      <c r="S276" s="167"/>
      <c r="T276" s="167"/>
      <c r="U276" s="167"/>
      <c r="V276" s="167"/>
      <c r="W276" s="167"/>
      <c r="X276" s="167"/>
      <c r="Y276" s="167"/>
      <c r="Z276" s="167"/>
      <c r="AA276" s="167"/>
      <c r="AB276" s="158"/>
    </row>
    <row r="277" spans="1:28" s="163" customFormat="1" x14ac:dyDescent="0.25">
      <c r="A277" s="149">
        <f>1</f>
        <v>1</v>
      </c>
      <c r="B277" s="159" t="str">
        <f>структура!$J$15</f>
        <v>УСН(6%)-ИП</v>
      </c>
      <c r="C277" s="158"/>
      <c r="D277" s="158"/>
      <c r="E277" s="160" t="str">
        <f>E271</f>
        <v>БАЛАНС</v>
      </c>
      <c r="F277" s="160"/>
      <c r="G277" s="160" t="str">
        <f>IF($E277="","",INDEX(KPI!$G:$G,SUMIFS(KPI!$B:$B,KPI!$E:$E,$E277)))</f>
        <v>тыс.руб.</v>
      </c>
      <c r="H277" s="160"/>
      <c r="I277" s="161"/>
      <c r="J277" s="160" t="str">
        <f>структура!$AL$13</f>
        <v>контроль</v>
      </c>
      <c r="K277" s="161"/>
      <c r="L277" s="160"/>
      <c r="M277" s="180">
        <f>SUM($O277:$AB277)</f>
        <v>0</v>
      </c>
      <c r="N277" s="158"/>
      <c r="O277" s="158"/>
      <c r="P277" s="162">
        <f>IF(P$1="",0,P287+P297-P307-P317)</f>
        <v>0</v>
      </c>
      <c r="Q277" s="162">
        <f t="shared" si="21"/>
        <v>0</v>
      </c>
      <c r="R277" s="162">
        <f t="shared" si="21"/>
        <v>0</v>
      </c>
      <c r="S277" s="162">
        <f t="shared" si="21"/>
        <v>0</v>
      </c>
      <c r="T277" s="162">
        <f t="shared" si="21"/>
        <v>0</v>
      </c>
      <c r="U277" s="162">
        <f t="shared" si="21"/>
        <v>0</v>
      </c>
      <c r="V277" s="162">
        <f t="shared" si="21"/>
        <v>0</v>
      </c>
      <c r="W277" s="162">
        <f t="shared" si="21"/>
        <v>0</v>
      </c>
      <c r="X277" s="162">
        <f t="shared" si="21"/>
        <v>0</v>
      </c>
      <c r="Y277" s="162">
        <f t="shared" si="21"/>
        <v>0</v>
      </c>
      <c r="Z277" s="162">
        <f t="shared" si="21"/>
        <v>0</v>
      </c>
      <c r="AA277" s="162">
        <f t="shared" si="21"/>
        <v>0</v>
      </c>
      <c r="AB277" s="158"/>
    </row>
    <row r="278" spans="1:28" s="163" customFormat="1" ht="3.9" customHeight="1" x14ac:dyDescent="0.25">
      <c r="A278" s="149">
        <f>1</f>
        <v>1</v>
      </c>
      <c r="B278" s="164"/>
      <c r="C278" s="158"/>
      <c r="D278" s="158"/>
      <c r="E278" s="168"/>
      <c r="F278" s="158"/>
      <c r="G278" s="168"/>
      <c r="H278" s="158"/>
      <c r="I278" s="165"/>
      <c r="J278" s="158"/>
      <c r="K278" s="165"/>
      <c r="L278" s="158"/>
      <c r="M278" s="169"/>
      <c r="N278" s="158"/>
      <c r="O278" s="158"/>
      <c r="P278" s="167"/>
      <c r="Q278" s="167"/>
      <c r="R278" s="167"/>
      <c r="S278" s="167"/>
      <c r="T278" s="167"/>
      <c r="U278" s="167"/>
      <c r="V278" s="167"/>
      <c r="W278" s="167"/>
      <c r="X278" s="167"/>
      <c r="Y278" s="167"/>
      <c r="Z278" s="167"/>
      <c r="AA278" s="167"/>
      <c r="AB278" s="158"/>
    </row>
    <row r="279" spans="1:28" ht="8.1" customHeight="1" x14ac:dyDescent="0.25">
      <c r="A279" s="149">
        <f>1</f>
        <v>1</v>
      </c>
      <c r="B279" s="131"/>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ht="3.9" customHeight="1" x14ac:dyDescent="0.25">
      <c r="A280" s="149">
        <f>1</f>
        <v>1</v>
      </c>
      <c r="B280" s="131"/>
      <c r="C280" s="2"/>
      <c r="D280" s="2"/>
      <c r="E280" s="2"/>
      <c r="F280" s="2"/>
      <c r="G280" s="2"/>
      <c r="H280" s="2"/>
      <c r="I280" s="28"/>
      <c r="J280" s="2"/>
      <c r="K280" s="28"/>
      <c r="L280" s="2"/>
      <c r="M280" s="52"/>
      <c r="N280" s="2"/>
      <c r="O280" s="2"/>
      <c r="P280" s="36"/>
      <c r="Q280" s="36"/>
      <c r="R280" s="36"/>
      <c r="S280" s="36"/>
      <c r="T280" s="36"/>
      <c r="U280" s="36"/>
      <c r="V280" s="36"/>
      <c r="W280" s="36"/>
      <c r="X280" s="36"/>
      <c r="Y280" s="36"/>
      <c r="Z280" s="36"/>
      <c r="AA280" s="36"/>
      <c r="AB280" s="2"/>
    </row>
    <row r="281" spans="1:28" s="5" customFormat="1" x14ac:dyDescent="0.25">
      <c r="A281" s="150">
        <f>1</f>
        <v>1</v>
      </c>
      <c r="B281" s="129" t="str">
        <f>структура!$J$12</f>
        <v>ОСНО</v>
      </c>
      <c r="C281" s="3"/>
      <c r="D281" s="3"/>
      <c r="E281" s="89" t="str">
        <f>KPI!$E$92</f>
        <v>ВНЕОБОРОТНЫЕ АКТИВЫ</v>
      </c>
      <c r="F281" s="89"/>
      <c r="G281" s="89" t="str">
        <f>IF($E281="","",INDEX(KPI!$G:$G,SUMIFS(KPI!$B:$B,KPI!$E:$E,$E281)))</f>
        <v>тыс.руб.</v>
      </c>
      <c r="H281" s="89"/>
      <c r="I281" s="90"/>
      <c r="J281" s="89"/>
      <c r="K281" s="90"/>
      <c r="L281" s="89"/>
      <c r="M281" s="92"/>
      <c r="N281" s="3"/>
      <c r="O281" s="3"/>
      <c r="P281" s="93">
        <f>IF(P$1="",0,IF(1+опер2!P$346=0,0,капитал!$J$20+(капитал!$M$102+капитал!$M$109)/(1+опер2!P$346)-P$117))</f>
        <v>0</v>
      </c>
      <c r="Q281" s="93">
        <f>IF(Q$1="",0,P281-Q$117)</f>
        <v>0</v>
      </c>
      <c r="R281" s="93">
        <f t="shared" ref="R281:AA281" si="22">IF(R$1="",0,Q281-R$117)</f>
        <v>0</v>
      </c>
      <c r="S281" s="93">
        <f t="shared" si="22"/>
        <v>0</v>
      </c>
      <c r="T281" s="93">
        <f t="shared" si="22"/>
        <v>0</v>
      </c>
      <c r="U281" s="93">
        <f t="shared" si="22"/>
        <v>0</v>
      </c>
      <c r="V281" s="93">
        <f t="shared" si="22"/>
        <v>0</v>
      </c>
      <c r="W281" s="93">
        <f t="shared" si="22"/>
        <v>0</v>
      </c>
      <c r="X281" s="93">
        <f t="shared" si="22"/>
        <v>0</v>
      </c>
      <c r="Y281" s="93">
        <f t="shared" si="22"/>
        <v>0</v>
      </c>
      <c r="Z281" s="93">
        <f t="shared" si="22"/>
        <v>0</v>
      </c>
      <c r="AA281" s="93">
        <f t="shared" si="22"/>
        <v>0</v>
      </c>
      <c r="AB281" s="3"/>
    </row>
    <row r="282" spans="1:28" s="5" customFormat="1" ht="3.9" customHeight="1" x14ac:dyDescent="0.25">
      <c r="A282" s="150">
        <f>1</f>
        <v>1</v>
      </c>
      <c r="B282" s="128"/>
      <c r="C282" s="3"/>
      <c r="D282" s="3"/>
      <c r="E282" s="3"/>
      <c r="F282" s="3"/>
      <c r="G282" s="3"/>
      <c r="H282" s="3"/>
      <c r="I282" s="28"/>
      <c r="J282" s="3"/>
      <c r="K282" s="28"/>
      <c r="L282" s="3"/>
      <c r="M282" s="55"/>
      <c r="N282" s="3"/>
      <c r="O282" s="3"/>
      <c r="P282" s="46"/>
      <c r="Q282" s="46"/>
      <c r="R282" s="46"/>
      <c r="S282" s="46"/>
      <c r="T282" s="46"/>
      <c r="U282" s="46"/>
      <c r="V282" s="46"/>
      <c r="W282" s="46"/>
      <c r="X282" s="46"/>
      <c r="Y282" s="46"/>
      <c r="Z282" s="46"/>
      <c r="AA282" s="46"/>
      <c r="AB282" s="3"/>
    </row>
    <row r="283" spans="1:28" s="5" customFormat="1" x14ac:dyDescent="0.25">
      <c r="A283" s="150">
        <f>1</f>
        <v>1</v>
      </c>
      <c r="B283" s="129" t="str">
        <f>структура!$J$13</f>
        <v>УСН(6%)</v>
      </c>
      <c r="C283" s="3"/>
      <c r="D283" s="3"/>
      <c r="E283" s="89" t="str">
        <f>E281</f>
        <v>ВНЕОБОРОТНЫЕ АКТИВЫ</v>
      </c>
      <c r="F283" s="89"/>
      <c r="G283" s="89" t="str">
        <f>IF($E283="","",INDEX(KPI!$G:$G,SUMIFS(KPI!$B:$B,KPI!$E:$E,$E283)))</f>
        <v>тыс.руб.</v>
      </c>
      <c r="H283" s="89"/>
      <c r="I283" s="90"/>
      <c r="J283" s="89"/>
      <c r="K283" s="90"/>
      <c r="L283" s="89"/>
      <c r="M283" s="92"/>
      <c r="N283" s="3"/>
      <c r="O283" s="3"/>
      <c r="P283" s="93">
        <f>IF(P$1="",0,капитал!$J$20+капитал!$M$102+капитал!$M$109-P119)</f>
        <v>0</v>
      </c>
      <c r="Q283" s="93">
        <f t="shared" ref="Q283:AA283" si="23">IF(Q$1="",0,P283-Q119)</f>
        <v>0</v>
      </c>
      <c r="R283" s="93">
        <f t="shared" si="23"/>
        <v>0</v>
      </c>
      <c r="S283" s="93">
        <f t="shared" si="23"/>
        <v>0</v>
      </c>
      <c r="T283" s="93">
        <f t="shared" si="23"/>
        <v>0</v>
      </c>
      <c r="U283" s="93">
        <f t="shared" si="23"/>
        <v>0</v>
      </c>
      <c r="V283" s="93">
        <f t="shared" si="23"/>
        <v>0</v>
      </c>
      <c r="W283" s="93">
        <f t="shared" si="23"/>
        <v>0</v>
      </c>
      <c r="X283" s="93">
        <f t="shared" si="23"/>
        <v>0</v>
      </c>
      <c r="Y283" s="93">
        <f t="shared" si="23"/>
        <v>0</v>
      </c>
      <c r="Z283" s="93">
        <f t="shared" si="23"/>
        <v>0</v>
      </c>
      <c r="AA283" s="93">
        <f t="shared" si="23"/>
        <v>0</v>
      </c>
      <c r="AB283" s="3"/>
    </row>
    <row r="284" spans="1:28" s="5" customFormat="1" ht="3.9" customHeight="1" x14ac:dyDescent="0.25">
      <c r="A284" s="150">
        <f>1</f>
        <v>1</v>
      </c>
      <c r="B284" s="128"/>
      <c r="C284" s="3"/>
      <c r="D284" s="3"/>
      <c r="E284" s="3"/>
      <c r="F284" s="3"/>
      <c r="G284" s="3"/>
      <c r="H284" s="3"/>
      <c r="I284" s="28"/>
      <c r="J284" s="3"/>
      <c r="K284" s="28"/>
      <c r="L284" s="3"/>
      <c r="M284" s="55"/>
      <c r="N284" s="3"/>
      <c r="O284" s="3"/>
      <c r="P284" s="46"/>
      <c r="Q284" s="46"/>
      <c r="R284" s="46"/>
      <c r="S284" s="46"/>
      <c r="T284" s="46"/>
      <c r="U284" s="46"/>
      <c r="V284" s="46"/>
      <c r="W284" s="46"/>
      <c r="X284" s="46"/>
      <c r="Y284" s="46"/>
      <c r="Z284" s="46"/>
      <c r="AA284" s="46"/>
      <c r="AB284" s="3"/>
    </row>
    <row r="285" spans="1:28" s="5" customFormat="1" x14ac:dyDescent="0.25">
      <c r="A285" s="150">
        <f>1</f>
        <v>1</v>
      </c>
      <c r="B285" s="129" t="str">
        <f>структура!$J$14</f>
        <v>УСН(15%)</v>
      </c>
      <c r="C285" s="3"/>
      <c r="D285" s="3"/>
      <c r="E285" s="89" t="str">
        <f>E281</f>
        <v>ВНЕОБОРОТНЫЕ АКТИВЫ</v>
      </c>
      <c r="F285" s="89"/>
      <c r="G285" s="89" t="str">
        <f>IF($E285="","",INDEX(KPI!$G:$G,SUMIFS(KPI!$B:$B,KPI!$E:$E,$E285)))</f>
        <v>тыс.руб.</v>
      </c>
      <c r="H285" s="89"/>
      <c r="I285" s="90"/>
      <c r="J285" s="89"/>
      <c r="K285" s="90"/>
      <c r="L285" s="89"/>
      <c r="M285" s="92"/>
      <c r="N285" s="3"/>
      <c r="O285" s="3"/>
      <c r="P285" s="93">
        <f>IF(P$1="",0,капитал!$J$20+капитал!$M$102+капитал!$M$109-P121)</f>
        <v>0</v>
      </c>
      <c r="Q285" s="93">
        <f t="shared" ref="Q285:AA285" si="24">IF(Q$1="",0,P285-Q121)</f>
        <v>0</v>
      </c>
      <c r="R285" s="93">
        <f t="shared" si="24"/>
        <v>0</v>
      </c>
      <c r="S285" s="93">
        <f t="shared" si="24"/>
        <v>0</v>
      </c>
      <c r="T285" s="93">
        <f t="shared" si="24"/>
        <v>0</v>
      </c>
      <c r="U285" s="93">
        <f t="shared" si="24"/>
        <v>0</v>
      </c>
      <c r="V285" s="93">
        <f t="shared" si="24"/>
        <v>0</v>
      </c>
      <c r="W285" s="93">
        <f t="shared" si="24"/>
        <v>0</v>
      </c>
      <c r="X285" s="93">
        <f t="shared" si="24"/>
        <v>0</v>
      </c>
      <c r="Y285" s="93">
        <f t="shared" si="24"/>
        <v>0</v>
      </c>
      <c r="Z285" s="93">
        <f t="shared" si="24"/>
        <v>0</v>
      </c>
      <c r="AA285" s="93">
        <f t="shared" si="24"/>
        <v>0</v>
      </c>
      <c r="AB285" s="3"/>
    </row>
    <row r="286" spans="1:28" s="5" customFormat="1" ht="3.9" customHeight="1" x14ac:dyDescent="0.25">
      <c r="A286" s="150">
        <f>1</f>
        <v>1</v>
      </c>
      <c r="B286" s="128"/>
      <c r="C286" s="3"/>
      <c r="D286" s="3"/>
      <c r="E286" s="3"/>
      <c r="F286" s="3"/>
      <c r="G286" s="3"/>
      <c r="H286" s="3"/>
      <c r="I286" s="28"/>
      <c r="J286" s="3"/>
      <c r="K286" s="28"/>
      <c r="L286" s="3"/>
      <c r="M286" s="55"/>
      <c r="N286" s="3"/>
      <c r="O286" s="3"/>
      <c r="P286" s="46"/>
      <c r="Q286" s="46"/>
      <c r="R286" s="46"/>
      <c r="S286" s="46"/>
      <c r="T286" s="46"/>
      <c r="U286" s="46"/>
      <c r="V286" s="46"/>
      <c r="W286" s="46"/>
      <c r="X286" s="46"/>
      <c r="Y286" s="46"/>
      <c r="Z286" s="46"/>
      <c r="AA286" s="46"/>
      <c r="AB286" s="3"/>
    </row>
    <row r="287" spans="1:28" s="5" customFormat="1" x14ac:dyDescent="0.25">
      <c r="A287" s="150">
        <f>1</f>
        <v>1</v>
      </c>
      <c r="B287" s="129" t="str">
        <f>структура!$J$15</f>
        <v>УСН(6%)-ИП</v>
      </c>
      <c r="C287" s="3"/>
      <c r="D287" s="3"/>
      <c r="E287" s="89" t="str">
        <f>E281</f>
        <v>ВНЕОБОРОТНЫЕ АКТИВЫ</v>
      </c>
      <c r="F287" s="89"/>
      <c r="G287" s="89" t="str">
        <f>IF($E287="","",INDEX(KPI!$G:$G,SUMIFS(KPI!$B:$B,KPI!$E:$E,$E287)))</f>
        <v>тыс.руб.</v>
      </c>
      <c r="H287" s="89"/>
      <c r="I287" s="90"/>
      <c r="J287" s="89"/>
      <c r="K287" s="90"/>
      <c r="L287" s="89"/>
      <c r="M287" s="92"/>
      <c r="N287" s="3"/>
      <c r="O287" s="3"/>
      <c r="P287" s="93">
        <f>IF(P$1="",0,капитал!$J$20+капитал!$M$102+капитал!$M$109-P123)</f>
        <v>0</v>
      </c>
      <c r="Q287" s="93">
        <f t="shared" ref="Q287:AA287" si="25">IF(Q$1="",0,P287-Q123)</f>
        <v>0</v>
      </c>
      <c r="R287" s="93">
        <f t="shared" si="25"/>
        <v>0</v>
      </c>
      <c r="S287" s="93">
        <f t="shared" si="25"/>
        <v>0</v>
      </c>
      <c r="T287" s="93">
        <f t="shared" si="25"/>
        <v>0</v>
      </c>
      <c r="U287" s="93">
        <f t="shared" si="25"/>
        <v>0</v>
      </c>
      <c r="V287" s="93">
        <f t="shared" si="25"/>
        <v>0</v>
      </c>
      <c r="W287" s="93">
        <f t="shared" si="25"/>
        <v>0</v>
      </c>
      <c r="X287" s="93">
        <f t="shared" si="25"/>
        <v>0</v>
      </c>
      <c r="Y287" s="93">
        <f t="shared" si="25"/>
        <v>0</v>
      </c>
      <c r="Z287" s="93">
        <f t="shared" si="25"/>
        <v>0</v>
      </c>
      <c r="AA287" s="93">
        <f t="shared" si="25"/>
        <v>0</v>
      </c>
      <c r="AB287" s="3"/>
    </row>
    <row r="288" spans="1:28" ht="3.9" customHeight="1" x14ac:dyDescent="0.25">
      <c r="A288" s="149">
        <f>1</f>
        <v>1</v>
      </c>
      <c r="B288" s="131"/>
      <c r="C288" s="2"/>
      <c r="D288" s="2"/>
      <c r="E288" s="118"/>
      <c r="F288" s="2"/>
      <c r="G288" s="118"/>
      <c r="H288" s="2"/>
      <c r="I288" s="28"/>
      <c r="J288" s="2"/>
      <c r="K288" s="28"/>
      <c r="L288" s="2"/>
      <c r="M288" s="139"/>
      <c r="N288" s="2"/>
      <c r="O288" s="2"/>
      <c r="P288" s="36"/>
      <c r="Q288" s="36"/>
      <c r="R288" s="36"/>
      <c r="S288" s="36"/>
      <c r="T288" s="36"/>
      <c r="U288" s="36"/>
      <c r="V288" s="36"/>
      <c r="W288" s="36"/>
      <c r="X288" s="36"/>
      <c r="Y288" s="36"/>
      <c r="Z288" s="36"/>
      <c r="AA288" s="36"/>
      <c r="AB288" s="2"/>
    </row>
    <row r="289" spans="1:28" ht="8.1" customHeight="1" x14ac:dyDescent="0.25">
      <c r="A289" s="149">
        <f>1</f>
        <v>1</v>
      </c>
      <c r="B289" s="131"/>
      <c r="C289" s="2"/>
      <c r="D289" s="2"/>
      <c r="E289" s="2"/>
      <c r="F289" s="2"/>
      <c r="G289" s="2"/>
      <c r="H289" s="2"/>
      <c r="I289" s="28"/>
      <c r="J289" s="2"/>
      <c r="K289" s="28"/>
      <c r="L289" s="2"/>
      <c r="M289" s="52"/>
      <c r="N289" s="2"/>
      <c r="O289" s="2"/>
      <c r="P289" s="36"/>
      <c r="Q289" s="36"/>
      <c r="R289" s="36"/>
      <c r="S289" s="36"/>
      <c r="T289" s="36"/>
      <c r="U289" s="36"/>
      <c r="V289" s="36"/>
      <c r="W289" s="36"/>
      <c r="X289" s="36"/>
      <c r="Y289" s="36"/>
      <c r="Z289" s="36"/>
      <c r="AA289" s="36"/>
      <c r="AB289" s="2"/>
    </row>
    <row r="290" spans="1:28" ht="3.9" customHeight="1" x14ac:dyDescent="0.25">
      <c r="A290" s="149">
        <f>1</f>
        <v>1</v>
      </c>
      <c r="B290" s="131"/>
      <c r="C290" s="2"/>
      <c r="D290" s="2"/>
      <c r="E290" s="2"/>
      <c r="F290" s="2"/>
      <c r="G290" s="2"/>
      <c r="H290" s="2"/>
      <c r="I290" s="28"/>
      <c r="J290" s="2"/>
      <c r="K290" s="28"/>
      <c r="L290" s="2"/>
      <c r="M290" s="52"/>
      <c r="N290" s="2"/>
      <c r="O290" s="2"/>
      <c r="P290" s="36"/>
      <c r="Q290" s="36"/>
      <c r="R290" s="36"/>
      <c r="S290" s="36"/>
      <c r="T290" s="36"/>
      <c r="U290" s="36"/>
      <c r="V290" s="36"/>
      <c r="W290" s="36"/>
      <c r="X290" s="36"/>
      <c r="Y290" s="36"/>
      <c r="Z290" s="36"/>
      <c r="AA290" s="36"/>
      <c r="AB290" s="2"/>
    </row>
    <row r="291" spans="1:28" s="5" customFormat="1" x14ac:dyDescent="0.25">
      <c r="A291" s="150">
        <f>1</f>
        <v>1</v>
      </c>
      <c r="B291" s="129" t="str">
        <f>структура!$J$12</f>
        <v>ОСНО</v>
      </c>
      <c r="C291" s="3"/>
      <c r="D291" s="3"/>
      <c r="E291" s="146" t="str">
        <f>KPI!$E$93</f>
        <v>ДЕНЕЖНЫЕ СРЕДСТВА</v>
      </c>
      <c r="F291" s="146"/>
      <c r="G291" s="146" t="str">
        <f>IF($E291="","",INDEX(KPI!$G:$G,SUMIFS(KPI!$B:$B,KPI!$E:$E,$E291)))</f>
        <v>тыс.руб.</v>
      </c>
      <c r="H291" s="146"/>
      <c r="I291" s="177"/>
      <c r="J291" s="146"/>
      <c r="K291" s="177"/>
      <c r="L291" s="146"/>
      <c r="M291" s="178"/>
      <c r="N291" s="3"/>
      <c r="O291" s="3"/>
      <c r="P291" s="179">
        <f>IF(P$1="",0,P175)</f>
        <v>0</v>
      </c>
      <c r="Q291" s="179">
        <f t="shared" ref="Q291:AA291" si="26">IF(Q$1="",0,P291+Q175)</f>
        <v>0</v>
      </c>
      <c r="R291" s="179">
        <f t="shared" si="26"/>
        <v>0</v>
      </c>
      <c r="S291" s="179">
        <f t="shared" si="26"/>
        <v>0</v>
      </c>
      <c r="T291" s="179">
        <f t="shared" si="26"/>
        <v>0</v>
      </c>
      <c r="U291" s="179">
        <f t="shared" si="26"/>
        <v>0</v>
      </c>
      <c r="V291" s="179">
        <f t="shared" si="26"/>
        <v>0</v>
      </c>
      <c r="W291" s="179">
        <f t="shared" si="26"/>
        <v>0</v>
      </c>
      <c r="X291" s="179">
        <f t="shared" si="26"/>
        <v>0</v>
      </c>
      <c r="Y291" s="179">
        <f t="shared" si="26"/>
        <v>0</v>
      </c>
      <c r="Z291" s="179">
        <f t="shared" si="26"/>
        <v>0</v>
      </c>
      <c r="AA291" s="179">
        <f t="shared" si="26"/>
        <v>0</v>
      </c>
      <c r="AB291" s="3"/>
    </row>
    <row r="292" spans="1:28" s="5" customFormat="1" ht="3.9" customHeight="1" x14ac:dyDescent="0.25">
      <c r="A292" s="150">
        <f>1</f>
        <v>1</v>
      </c>
      <c r="B292" s="128"/>
      <c r="C292" s="3"/>
      <c r="D292" s="3"/>
      <c r="E292" s="3"/>
      <c r="F292" s="3"/>
      <c r="G292" s="3"/>
      <c r="H292" s="3"/>
      <c r="I292" s="28"/>
      <c r="J292" s="3"/>
      <c r="K292" s="28"/>
      <c r="L292" s="3"/>
      <c r="M292" s="55"/>
      <c r="N292" s="3"/>
      <c r="O292" s="3"/>
      <c r="P292" s="46"/>
      <c r="Q292" s="46"/>
      <c r="R292" s="46"/>
      <c r="S292" s="46"/>
      <c r="T292" s="46"/>
      <c r="U292" s="46"/>
      <c r="V292" s="46"/>
      <c r="W292" s="46"/>
      <c r="X292" s="46"/>
      <c r="Y292" s="46"/>
      <c r="Z292" s="46"/>
      <c r="AA292" s="46"/>
      <c r="AB292" s="3"/>
    </row>
    <row r="293" spans="1:28" s="5" customFormat="1" x14ac:dyDescent="0.25">
      <c r="A293" s="150">
        <f>1</f>
        <v>1</v>
      </c>
      <c r="B293" s="129" t="str">
        <f>структура!$J$13</f>
        <v>УСН(6%)</v>
      </c>
      <c r="C293" s="3"/>
      <c r="D293" s="3"/>
      <c r="E293" s="146" t="str">
        <f>E291</f>
        <v>ДЕНЕЖНЫЕ СРЕДСТВА</v>
      </c>
      <c r="F293" s="146"/>
      <c r="G293" s="146" t="str">
        <f>IF($E293="","",INDEX(KPI!$G:$G,SUMIFS(KPI!$B:$B,KPI!$E:$E,$E293)))</f>
        <v>тыс.руб.</v>
      </c>
      <c r="H293" s="146"/>
      <c r="I293" s="177"/>
      <c r="J293" s="146"/>
      <c r="K293" s="177"/>
      <c r="L293" s="146"/>
      <c r="M293" s="178"/>
      <c r="N293" s="3"/>
      <c r="O293" s="3"/>
      <c r="P293" s="179">
        <f>IF(P$1="",0,P177)</f>
        <v>0</v>
      </c>
      <c r="Q293" s="179">
        <f t="shared" ref="Q293:AA293" si="27">IF(Q$1="",0,P293+Q177)</f>
        <v>0</v>
      </c>
      <c r="R293" s="179">
        <f t="shared" si="27"/>
        <v>0</v>
      </c>
      <c r="S293" s="179">
        <f t="shared" si="27"/>
        <v>0</v>
      </c>
      <c r="T293" s="179">
        <f t="shared" si="27"/>
        <v>0</v>
      </c>
      <c r="U293" s="179">
        <f t="shared" si="27"/>
        <v>0</v>
      </c>
      <c r="V293" s="179">
        <f t="shared" si="27"/>
        <v>0</v>
      </c>
      <c r="W293" s="179">
        <f t="shared" si="27"/>
        <v>0</v>
      </c>
      <c r="X293" s="179">
        <f t="shared" si="27"/>
        <v>0</v>
      </c>
      <c r="Y293" s="179">
        <f t="shared" si="27"/>
        <v>0</v>
      </c>
      <c r="Z293" s="179">
        <f t="shared" si="27"/>
        <v>0</v>
      </c>
      <c r="AA293" s="179">
        <f t="shared" si="27"/>
        <v>0</v>
      </c>
      <c r="AB293" s="3"/>
    </row>
    <row r="294" spans="1:28" s="5" customFormat="1" ht="3.9" customHeight="1" x14ac:dyDescent="0.25">
      <c r="A294" s="150">
        <f>1</f>
        <v>1</v>
      </c>
      <c r="B294" s="128"/>
      <c r="C294" s="3"/>
      <c r="D294" s="3"/>
      <c r="E294" s="3"/>
      <c r="F294" s="3"/>
      <c r="G294" s="3"/>
      <c r="H294" s="3"/>
      <c r="I294" s="28"/>
      <c r="J294" s="3"/>
      <c r="K294" s="28"/>
      <c r="L294" s="3"/>
      <c r="M294" s="55"/>
      <c r="N294" s="3"/>
      <c r="O294" s="3"/>
      <c r="P294" s="46"/>
      <c r="Q294" s="46"/>
      <c r="R294" s="46"/>
      <c r="S294" s="46"/>
      <c r="T294" s="46"/>
      <c r="U294" s="46"/>
      <c r="V294" s="46"/>
      <c r="W294" s="46"/>
      <c r="X294" s="46"/>
      <c r="Y294" s="46"/>
      <c r="Z294" s="46"/>
      <c r="AA294" s="46"/>
      <c r="AB294" s="3"/>
    </row>
    <row r="295" spans="1:28" s="5" customFormat="1" x14ac:dyDescent="0.25">
      <c r="A295" s="150">
        <f>1</f>
        <v>1</v>
      </c>
      <c r="B295" s="129" t="str">
        <f>структура!$J$14</f>
        <v>УСН(15%)</v>
      </c>
      <c r="C295" s="3"/>
      <c r="D295" s="3"/>
      <c r="E295" s="146" t="str">
        <f>E291</f>
        <v>ДЕНЕЖНЫЕ СРЕДСТВА</v>
      </c>
      <c r="F295" s="146"/>
      <c r="G295" s="146" t="str">
        <f>IF($E295="","",INDEX(KPI!$G:$G,SUMIFS(KPI!$B:$B,KPI!$E:$E,$E295)))</f>
        <v>тыс.руб.</v>
      </c>
      <c r="H295" s="146"/>
      <c r="I295" s="177"/>
      <c r="J295" s="146"/>
      <c r="K295" s="177"/>
      <c r="L295" s="146"/>
      <c r="M295" s="178"/>
      <c r="N295" s="3"/>
      <c r="O295" s="3"/>
      <c r="P295" s="179">
        <f>IF(P$1="",0,P179)</f>
        <v>0</v>
      </c>
      <c r="Q295" s="179">
        <f t="shared" ref="Q295:AA295" si="28">IF(Q$1="",0,P295+Q179)</f>
        <v>0</v>
      </c>
      <c r="R295" s="179">
        <f t="shared" si="28"/>
        <v>0</v>
      </c>
      <c r="S295" s="179">
        <f t="shared" si="28"/>
        <v>0</v>
      </c>
      <c r="T295" s="179">
        <f t="shared" si="28"/>
        <v>0</v>
      </c>
      <c r="U295" s="179">
        <f t="shared" si="28"/>
        <v>0</v>
      </c>
      <c r="V295" s="179">
        <f t="shared" si="28"/>
        <v>0</v>
      </c>
      <c r="W295" s="179">
        <f t="shared" si="28"/>
        <v>0</v>
      </c>
      <c r="X295" s="179">
        <f t="shared" si="28"/>
        <v>0</v>
      </c>
      <c r="Y295" s="179">
        <f t="shared" si="28"/>
        <v>0</v>
      </c>
      <c r="Z295" s="179">
        <f t="shared" si="28"/>
        <v>0</v>
      </c>
      <c r="AA295" s="179">
        <f t="shared" si="28"/>
        <v>0</v>
      </c>
      <c r="AB295" s="3"/>
    </row>
    <row r="296" spans="1:28" s="5" customFormat="1" ht="3.9" customHeight="1" x14ac:dyDescent="0.25">
      <c r="A296" s="150">
        <f>1</f>
        <v>1</v>
      </c>
      <c r="B296" s="128"/>
      <c r="C296" s="3"/>
      <c r="D296" s="3"/>
      <c r="E296" s="3"/>
      <c r="F296" s="3"/>
      <c r="G296" s="3"/>
      <c r="H296" s="3"/>
      <c r="I296" s="28"/>
      <c r="J296" s="3"/>
      <c r="K296" s="28"/>
      <c r="L296" s="3"/>
      <c r="M296" s="55"/>
      <c r="N296" s="3"/>
      <c r="O296" s="3"/>
      <c r="P296" s="46"/>
      <c r="Q296" s="46"/>
      <c r="R296" s="46"/>
      <c r="S296" s="46"/>
      <c r="T296" s="46"/>
      <c r="U296" s="46"/>
      <c r="V296" s="46"/>
      <c r="W296" s="46"/>
      <c r="X296" s="46"/>
      <c r="Y296" s="46"/>
      <c r="Z296" s="46"/>
      <c r="AA296" s="46"/>
      <c r="AB296" s="3"/>
    </row>
    <row r="297" spans="1:28" s="5" customFormat="1" x14ac:dyDescent="0.25">
      <c r="A297" s="150">
        <f>1</f>
        <v>1</v>
      </c>
      <c r="B297" s="129" t="str">
        <f>структура!$J$15</f>
        <v>УСН(6%)-ИП</v>
      </c>
      <c r="C297" s="3"/>
      <c r="D297" s="3"/>
      <c r="E297" s="146" t="str">
        <f>E291</f>
        <v>ДЕНЕЖНЫЕ СРЕДСТВА</v>
      </c>
      <c r="F297" s="146"/>
      <c r="G297" s="146" t="str">
        <f>IF($E297="","",INDEX(KPI!$G:$G,SUMIFS(KPI!$B:$B,KPI!$E:$E,$E297)))</f>
        <v>тыс.руб.</v>
      </c>
      <c r="H297" s="146"/>
      <c r="I297" s="177"/>
      <c r="J297" s="146"/>
      <c r="K297" s="177"/>
      <c r="L297" s="146"/>
      <c r="M297" s="178"/>
      <c r="N297" s="3"/>
      <c r="O297" s="3"/>
      <c r="P297" s="179">
        <f>IF(P$1="",0,P181)</f>
        <v>0</v>
      </c>
      <c r="Q297" s="179">
        <f t="shared" ref="Q297:AA297" si="29">IF(Q$1="",0,P297+Q181)</f>
        <v>0</v>
      </c>
      <c r="R297" s="179">
        <f t="shared" si="29"/>
        <v>0</v>
      </c>
      <c r="S297" s="179">
        <f t="shared" si="29"/>
        <v>0</v>
      </c>
      <c r="T297" s="179">
        <f t="shared" si="29"/>
        <v>0</v>
      </c>
      <c r="U297" s="179">
        <f t="shared" si="29"/>
        <v>0</v>
      </c>
      <c r="V297" s="179">
        <f t="shared" si="29"/>
        <v>0</v>
      </c>
      <c r="W297" s="179">
        <f t="shared" si="29"/>
        <v>0</v>
      </c>
      <c r="X297" s="179">
        <f t="shared" si="29"/>
        <v>0</v>
      </c>
      <c r="Y297" s="179">
        <f t="shared" si="29"/>
        <v>0</v>
      </c>
      <c r="Z297" s="179">
        <f t="shared" si="29"/>
        <v>0</v>
      </c>
      <c r="AA297" s="179">
        <f t="shared" si="29"/>
        <v>0</v>
      </c>
      <c r="AB297" s="3"/>
    </row>
    <row r="298" spans="1:28" ht="3.9" customHeight="1" x14ac:dyDescent="0.25">
      <c r="A298" s="149">
        <f>1</f>
        <v>1</v>
      </c>
      <c r="B298" s="131"/>
      <c r="C298" s="2"/>
      <c r="D298" s="2"/>
      <c r="E298" s="119"/>
      <c r="F298" s="2"/>
      <c r="G298" s="119"/>
      <c r="H298" s="2"/>
      <c r="I298" s="28"/>
      <c r="J298" s="2"/>
      <c r="K298" s="28"/>
      <c r="L298" s="2"/>
      <c r="M298" s="142"/>
      <c r="N298" s="2"/>
      <c r="O298" s="2"/>
      <c r="P298" s="36"/>
      <c r="Q298" s="36"/>
      <c r="R298" s="36"/>
      <c r="S298" s="36"/>
      <c r="T298" s="36"/>
      <c r="U298" s="36"/>
      <c r="V298" s="36"/>
      <c r="W298" s="36"/>
      <c r="X298" s="36"/>
      <c r="Y298" s="36"/>
      <c r="Z298" s="36"/>
      <c r="AA298" s="36"/>
      <c r="AB298" s="2"/>
    </row>
    <row r="299" spans="1:28" ht="8.1" customHeight="1" x14ac:dyDescent="0.25">
      <c r="A299" s="149">
        <f>1</f>
        <v>1</v>
      </c>
      <c r="B299" s="131"/>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ht="3.9" customHeight="1" x14ac:dyDescent="0.25">
      <c r="A300" s="149">
        <f>1</f>
        <v>1</v>
      </c>
      <c r="B300" s="131"/>
      <c r="C300" s="2"/>
      <c r="D300" s="2"/>
      <c r="E300" s="2"/>
      <c r="F300" s="2"/>
      <c r="G300" s="2"/>
      <c r="H300" s="2"/>
      <c r="I300" s="28"/>
      <c r="J300" s="2"/>
      <c r="K300" s="28"/>
      <c r="L300" s="2"/>
      <c r="M300" s="52"/>
      <c r="N300" s="2"/>
      <c r="O300" s="2"/>
      <c r="P300" s="36"/>
      <c r="Q300" s="36"/>
      <c r="R300" s="36"/>
      <c r="S300" s="36"/>
      <c r="T300" s="36"/>
      <c r="U300" s="36"/>
      <c r="V300" s="36"/>
      <c r="W300" s="36"/>
      <c r="X300" s="36"/>
      <c r="Y300" s="36"/>
      <c r="Z300" s="36"/>
      <c r="AA300" s="36"/>
      <c r="AB300" s="2"/>
    </row>
    <row r="301" spans="1:28" s="5" customFormat="1" x14ac:dyDescent="0.25">
      <c r="A301" s="150">
        <f>1</f>
        <v>1</v>
      </c>
      <c r="B301" s="129" t="str">
        <f>структура!$J$12</f>
        <v>ОСНО</v>
      </c>
      <c r="C301" s="3"/>
      <c r="D301" s="3"/>
      <c r="E301" s="147" t="str">
        <f>KPI!$E$95</f>
        <v>СОБСТВЕННЫЙ КАПИТАЛ</v>
      </c>
      <c r="F301" s="147"/>
      <c r="G301" s="147" t="str">
        <f>IF($E301="","",INDEX(KPI!$G:$G,SUMIFS(KPI!$B:$B,KPI!$E:$E,$E301)))</f>
        <v>тыс.руб.</v>
      </c>
      <c r="H301" s="147"/>
      <c r="I301" s="170"/>
      <c r="J301" s="147"/>
      <c r="K301" s="170"/>
      <c r="L301" s="147"/>
      <c r="M301" s="171"/>
      <c r="N301" s="3"/>
      <c r="O301" s="3"/>
      <c r="P301" s="172">
        <f>IF(P$1="",0,капитал!$J$20+капитал!$M$102+капитал!$M$109+P$137)</f>
        <v>0</v>
      </c>
      <c r="Q301" s="172">
        <f t="shared" ref="Q301:AA301" si="30">IF(Q$1="",0,P301+Q137)</f>
        <v>0</v>
      </c>
      <c r="R301" s="172">
        <f t="shared" si="30"/>
        <v>0</v>
      </c>
      <c r="S301" s="172">
        <f t="shared" si="30"/>
        <v>0</v>
      </c>
      <c r="T301" s="172">
        <f t="shared" si="30"/>
        <v>0</v>
      </c>
      <c r="U301" s="172">
        <f t="shared" si="30"/>
        <v>0</v>
      </c>
      <c r="V301" s="172">
        <f t="shared" si="30"/>
        <v>0</v>
      </c>
      <c r="W301" s="172">
        <f t="shared" si="30"/>
        <v>0</v>
      </c>
      <c r="X301" s="172">
        <f t="shared" si="30"/>
        <v>0</v>
      </c>
      <c r="Y301" s="172">
        <f t="shared" si="30"/>
        <v>0</v>
      </c>
      <c r="Z301" s="172">
        <f t="shared" si="30"/>
        <v>0</v>
      </c>
      <c r="AA301" s="172">
        <f t="shared" si="30"/>
        <v>0</v>
      </c>
      <c r="AB301" s="3"/>
    </row>
    <row r="302" spans="1:28" s="5" customFormat="1" ht="3.9" customHeight="1" x14ac:dyDescent="0.25">
      <c r="A302" s="150">
        <f>1</f>
        <v>1</v>
      </c>
      <c r="B302" s="128"/>
      <c r="C302" s="3"/>
      <c r="D302" s="3"/>
      <c r="E302" s="3"/>
      <c r="F302" s="3"/>
      <c r="G302" s="3"/>
      <c r="H302" s="3"/>
      <c r="I302" s="28"/>
      <c r="J302" s="3"/>
      <c r="K302" s="28"/>
      <c r="L302" s="3"/>
      <c r="M302" s="55"/>
      <c r="N302" s="3"/>
      <c r="O302" s="3"/>
      <c r="P302" s="46"/>
      <c r="Q302" s="46"/>
      <c r="R302" s="46"/>
      <c r="S302" s="46"/>
      <c r="T302" s="46"/>
      <c r="U302" s="46"/>
      <c r="V302" s="46"/>
      <c r="W302" s="46"/>
      <c r="X302" s="46"/>
      <c r="Y302" s="46"/>
      <c r="Z302" s="46"/>
      <c r="AA302" s="46"/>
      <c r="AB302" s="3"/>
    </row>
    <row r="303" spans="1:28" s="5" customFormat="1" x14ac:dyDescent="0.25">
      <c r="A303" s="150">
        <f>1</f>
        <v>1</v>
      </c>
      <c r="B303" s="129" t="str">
        <f>структура!$J$13</f>
        <v>УСН(6%)</v>
      </c>
      <c r="C303" s="3"/>
      <c r="D303" s="3"/>
      <c r="E303" s="147" t="str">
        <f>E301</f>
        <v>СОБСТВЕННЫЙ КАПИТАЛ</v>
      </c>
      <c r="F303" s="147"/>
      <c r="G303" s="147" t="str">
        <f>IF($E303="","",INDEX(KPI!$G:$G,SUMIFS(KPI!$B:$B,KPI!$E:$E,$E303)))</f>
        <v>тыс.руб.</v>
      </c>
      <c r="H303" s="147"/>
      <c r="I303" s="170"/>
      <c r="J303" s="147"/>
      <c r="K303" s="170"/>
      <c r="L303" s="147"/>
      <c r="M303" s="171"/>
      <c r="N303" s="3"/>
      <c r="O303" s="3"/>
      <c r="P303" s="172">
        <f>IF(P$1="",0,капитал!$J$20+капитал!$M$102+капитал!$M$109+P139)</f>
        <v>0</v>
      </c>
      <c r="Q303" s="172">
        <f t="shared" ref="Q303:AA303" si="31">IF(Q$1="",0,P303+Q139)</f>
        <v>0</v>
      </c>
      <c r="R303" s="172">
        <f t="shared" si="31"/>
        <v>0</v>
      </c>
      <c r="S303" s="172">
        <f t="shared" si="31"/>
        <v>0</v>
      </c>
      <c r="T303" s="172">
        <f t="shared" si="31"/>
        <v>0</v>
      </c>
      <c r="U303" s="172">
        <f t="shared" si="31"/>
        <v>0</v>
      </c>
      <c r="V303" s="172">
        <f t="shared" si="31"/>
        <v>0</v>
      </c>
      <c r="W303" s="172">
        <f t="shared" si="31"/>
        <v>0</v>
      </c>
      <c r="X303" s="172">
        <f t="shared" si="31"/>
        <v>0</v>
      </c>
      <c r="Y303" s="172">
        <f t="shared" si="31"/>
        <v>0</v>
      </c>
      <c r="Z303" s="172">
        <f t="shared" si="31"/>
        <v>0</v>
      </c>
      <c r="AA303" s="172">
        <f t="shared" si="31"/>
        <v>0</v>
      </c>
      <c r="AB303" s="3"/>
    </row>
    <row r="304" spans="1:28" s="5" customFormat="1" ht="3.9" customHeight="1" x14ac:dyDescent="0.25">
      <c r="A304" s="150">
        <f>1</f>
        <v>1</v>
      </c>
      <c r="B304" s="128"/>
      <c r="C304" s="3"/>
      <c r="D304" s="3"/>
      <c r="E304" s="3"/>
      <c r="F304" s="3"/>
      <c r="G304" s="3"/>
      <c r="H304" s="3"/>
      <c r="I304" s="28"/>
      <c r="J304" s="3"/>
      <c r="K304" s="28"/>
      <c r="L304" s="3"/>
      <c r="M304" s="55"/>
      <c r="N304" s="3"/>
      <c r="O304" s="3"/>
      <c r="P304" s="46"/>
      <c r="Q304" s="46"/>
      <c r="R304" s="46"/>
      <c r="S304" s="46"/>
      <c r="T304" s="46"/>
      <c r="U304" s="46"/>
      <c r="V304" s="46"/>
      <c r="W304" s="46"/>
      <c r="X304" s="46"/>
      <c r="Y304" s="46"/>
      <c r="Z304" s="46"/>
      <c r="AA304" s="46"/>
      <c r="AB304" s="3"/>
    </row>
    <row r="305" spans="1:28" s="5" customFormat="1" x14ac:dyDescent="0.25">
      <c r="A305" s="150">
        <f>1</f>
        <v>1</v>
      </c>
      <c r="B305" s="129" t="str">
        <f>структура!$J$14</f>
        <v>УСН(15%)</v>
      </c>
      <c r="C305" s="3"/>
      <c r="D305" s="3"/>
      <c r="E305" s="147" t="str">
        <f>E301</f>
        <v>СОБСТВЕННЫЙ КАПИТАЛ</v>
      </c>
      <c r="F305" s="147"/>
      <c r="G305" s="147" t="str">
        <f>IF($E305="","",INDEX(KPI!$G:$G,SUMIFS(KPI!$B:$B,KPI!$E:$E,$E305)))</f>
        <v>тыс.руб.</v>
      </c>
      <c r="H305" s="147"/>
      <c r="I305" s="170"/>
      <c r="J305" s="147"/>
      <c r="K305" s="170"/>
      <c r="L305" s="147"/>
      <c r="M305" s="171"/>
      <c r="N305" s="3"/>
      <c r="O305" s="3"/>
      <c r="P305" s="172">
        <f>IF(P$1="",0,капитал!$J$20+капитал!$M$102+капитал!$M$109+P141)</f>
        <v>0</v>
      </c>
      <c r="Q305" s="172">
        <f t="shared" ref="Q305:AA305" si="32">IF(Q$1="",0,P305+Q141)</f>
        <v>0</v>
      </c>
      <c r="R305" s="172">
        <f t="shared" si="32"/>
        <v>0</v>
      </c>
      <c r="S305" s="172">
        <f t="shared" si="32"/>
        <v>0</v>
      </c>
      <c r="T305" s="172">
        <f t="shared" si="32"/>
        <v>0</v>
      </c>
      <c r="U305" s="172">
        <f t="shared" si="32"/>
        <v>0</v>
      </c>
      <c r="V305" s="172">
        <f t="shared" si="32"/>
        <v>0</v>
      </c>
      <c r="W305" s="172">
        <f t="shared" si="32"/>
        <v>0</v>
      </c>
      <c r="X305" s="172">
        <f t="shared" si="32"/>
        <v>0</v>
      </c>
      <c r="Y305" s="172">
        <f t="shared" si="32"/>
        <v>0</v>
      </c>
      <c r="Z305" s="172">
        <f t="shared" si="32"/>
        <v>0</v>
      </c>
      <c r="AA305" s="172">
        <f t="shared" si="32"/>
        <v>0</v>
      </c>
      <c r="AB305" s="3"/>
    </row>
    <row r="306" spans="1:28" s="5" customFormat="1" ht="3.9" customHeight="1" x14ac:dyDescent="0.25">
      <c r="A306" s="150">
        <f>1</f>
        <v>1</v>
      </c>
      <c r="B306" s="128"/>
      <c r="C306" s="3"/>
      <c r="D306" s="3"/>
      <c r="E306" s="3"/>
      <c r="F306" s="3"/>
      <c r="G306" s="3"/>
      <c r="H306" s="3"/>
      <c r="I306" s="28"/>
      <c r="J306" s="3"/>
      <c r="K306" s="28"/>
      <c r="L306" s="3"/>
      <c r="M306" s="55"/>
      <c r="N306" s="3"/>
      <c r="O306" s="3"/>
      <c r="P306" s="46"/>
      <c r="Q306" s="46"/>
      <c r="R306" s="46"/>
      <c r="S306" s="46"/>
      <c r="T306" s="46"/>
      <c r="U306" s="46"/>
      <c r="V306" s="46"/>
      <c r="W306" s="46"/>
      <c r="X306" s="46"/>
      <c r="Y306" s="46"/>
      <c r="Z306" s="46"/>
      <c r="AA306" s="46"/>
      <c r="AB306" s="3"/>
    </row>
    <row r="307" spans="1:28" s="5" customFormat="1" x14ac:dyDescent="0.25">
      <c r="A307" s="150">
        <f>1</f>
        <v>1</v>
      </c>
      <c r="B307" s="129" t="str">
        <f>структура!$J$15</f>
        <v>УСН(6%)-ИП</v>
      </c>
      <c r="C307" s="3"/>
      <c r="D307" s="3"/>
      <c r="E307" s="147" t="str">
        <f>E301</f>
        <v>СОБСТВЕННЫЙ КАПИТАЛ</v>
      </c>
      <c r="F307" s="147"/>
      <c r="G307" s="147" t="str">
        <f>IF($E307="","",INDEX(KPI!$G:$G,SUMIFS(KPI!$B:$B,KPI!$E:$E,$E307)))</f>
        <v>тыс.руб.</v>
      </c>
      <c r="H307" s="147"/>
      <c r="I307" s="170"/>
      <c r="J307" s="147"/>
      <c r="K307" s="170"/>
      <c r="L307" s="147"/>
      <c r="M307" s="171"/>
      <c r="N307" s="3"/>
      <c r="O307" s="3"/>
      <c r="P307" s="172">
        <f>IF(P$1="",0,капитал!$J$20+капитал!$M$102+капитал!$M$109+P143)</f>
        <v>0</v>
      </c>
      <c r="Q307" s="172">
        <f t="shared" ref="Q307:AA307" si="33">IF(Q$1="",0,P307+Q143)</f>
        <v>0</v>
      </c>
      <c r="R307" s="172">
        <f t="shared" si="33"/>
        <v>0</v>
      </c>
      <c r="S307" s="172">
        <f t="shared" si="33"/>
        <v>0</v>
      </c>
      <c r="T307" s="172">
        <f t="shared" si="33"/>
        <v>0</v>
      </c>
      <c r="U307" s="172">
        <f t="shared" si="33"/>
        <v>0</v>
      </c>
      <c r="V307" s="172">
        <f t="shared" si="33"/>
        <v>0</v>
      </c>
      <c r="W307" s="172">
        <f t="shared" si="33"/>
        <v>0</v>
      </c>
      <c r="X307" s="172">
        <f t="shared" si="33"/>
        <v>0</v>
      </c>
      <c r="Y307" s="172">
        <f t="shared" si="33"/>
        <v>0</v>
      </c>
      <c r="Z307" s="172">
        <f t="shared" si="33"/>
        <v>0</v>
      </c>
      <c r="AA307" s="172">
        <f t="shared" si="33"/>
        <v>0</v>
      </c>
      <c r="AB307" s="3"/>
    </row>
    <row r="308" spans="1:28" ht="3.9" customHeight="1" x14ac:dyDescent="0.25">
      <c r="A308" s="149">
        <f>1</f>
        <v>1</v>
      </c>
      <c r="B308" s="131"/>
      <c r="C308" s="2"/>
      <c r="D308" s="2"/>
      <c r="E308" s="117"/>
      <c r="F308" s="2"/>
      <c r="G308" s="117"/>
      <c r="H308" s="2"/>
      <c r="I308" s="28"/>
      <c r="J308" s="2"/>
      <c r="K308" s="28"/>
      <c r="L308" s="2"/>
      <c r="M308" s="138"/>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150">
        <f>1</f>
        <v>1</v>
      </c>
      <c r="B311" s="129" t="str">
        <f>структура!$J$12</f>
        <v>ОСНО</v>
      </c>
      <c r="C311" s="3"/>
      <c r="D311" s="3"/>
      <c r="E311" s="89" t="str">
        <f>KPI!$E$96</f>
        <v>КРЕДИТОРСКАЯ ЗАДОЛЖЕННОСТЬ</v>
      </c>
      <c r="F311" s="89"/>
      <c r="G311" s="89" t="str">
        <f>IF($E311="","",INDEX(KPI!$G:$G,SUMIFS(KPI!$B:$B,KPI!$E:$E,$E311)))</f>
        <v>тыс.руб.</v>
      </c>
      <c r="H311" s="89"/>
      <c r="I311" s="90"/>
      <c r="J311" s="89"/>
      <c r="K311" s="90"/>
      <c r="L311" s="89"/>
      <c r="M311" s="92"/>
      <c r="N311" s="3"/>
      <c r="O311" s="3"/>
      <c r="P311" s="93">
        <f>IF(P$1="",0,опер2!$P$225-опер2!$P$240+P127+P16*опер2!P$346-P107)</f>
        <v>0</v>
      </c>
      <c r="Q311" s="93">
        <f>IF(Q$1="",0,опер2!$P$225-опер2!$P$240+Q127+Q16*опер2!Q$346-Q107)</f>
        <v>0</v>
      </c>
      <c r="R311" s="93">
        <f>IF(R$1="",0,опер2!$P$225-опер2!$P$240+R127+R16*опер2!R$346-R107)</f>
        <v>0</v>
      </c>
      <c r="S311" s="93">
        <f>IF(S$1="",0,опер2!$P$225-опер2!$P$240+S127+S16*опер2!S$346-S107)</f>
        <v>0</v>
      </c>
      <c r="T311" s="93">
        <f>IF(T$1="",0,опер2!$P$225-опер2!$P$240+T127+T16*опер2!T$346-T107)</f>
        <v>0</v>
      </c>
      <c r="U311" s="93">
        <f>IF(U$1="",0,опер2!$P$225-опер2!$P$240+U127+U16*опер2!U$346-U107)</f>
        <v>0</v>
      </c>
      <c r="V311" s="93">
        <f>IF(V$1="",0,опер2!$P$225-опер2!$P$240+V127+V16*опер2!V$346-V107)</f>
        <v>0</v>
      </c>
      <c r="W311" s="93">
        <f>IF(W$1="",0,опер2!$P$225-опер2!$P$240+W127+W16*опер2!W$346-W107)</f>
        <v>0</v>
      </c>
      <c r="X311" s="93">
        <f>IF(X$1="",0,опер2!$P$225-опер2!$P$240+X127+X16*опер2!X$346-X107)</f>
        <v>0</v>
      </c>
      <c r="Y311" s="93">
        <f>IF(Y$1="",0,опер2!$P$225-опер2!$P$240+Y127+Y16*опер2!Y$346-Y107)</f>
        <v>0</v>
      </c>
      <c r="Z311" s="93">
        <f>IF(Z$1="",0,опер2!$P$225-опер2!$P$240+Z127+Z16*опер2!Z$346-Z107)</f>
        <v>0</v>
      </c>
      <c r="AA311" s="93">
        <f>IF(AA$1="",0,опер2!$P$225-опер2!$P$240+AA127+AA16*опер2!AA$346-AA107)</f>
        <v>0</v>
      </c>
      <c r="AB311" s="3"/>
    </row>
    <row r="312" spans="1:28" s="5" customFormat="1" ht="3.9" customHeight="1" x14ac:dyDescent="0.25">
      <c r="A312" s="150">
        <f>1</f>
        <v>1</v>
      </c>
      <c r="B312" s="128"/>
      <c r="C312" s="3"/>
      <c r="D312" s="3"/>
      <c r="E312" s="3"/>
      <c r="F312" s="3"/>
      <c r="G312" s="3"/>
      <c r="H312" s="3"/>
      <c r="I312" s="28"/>
      <c r="J312" s="3"/>
      <c r="K312" s="28"/>
      <c r="L312" s="3"/>
      <c r="M312" s="55"/>
      <c r="N312" s="3"/>
      <c r="O312" s="3"/>
      <c r="P312" s="46"/>
      <c r="Q312" s="46"/>
      <c r="R312" s="46"/>
      <c r="S312" s="46"/>
      <c r="T312" s="46"/>
      <c r="U312" s="46"/>
      <c r="V312" s="46"/>
      <c r="W312" s="46"/>
      <c r="X312" s="46"/>
      <c r="Y312" s="46"/>
      <c r="Z312" s="46"/>
      <c r="AA312" s="46"/>
      <c r="AB312" s="3"/>
    </row>
    <row r="313" spans="1:28" s="5" customFormat="1" x14ac:dyDescent="0.25">
      <c r="A313" s="150">
        <f>1</f>
        <v>1</v>
      </c>
      <c r="B313" s="129" t="str">
        <f>структура!$J$13</f>
        <v>УСН(6%)</v>
      </c>
      <c r="C313" s="3"/>
      <c r="D313" s="3"/>
      <c r="E313" s="89" t="str">
        <f>E311</f>
        <v>КРЕДИТОРСКАЯ ЗАДОЛЖЕННОСТЬ</v>
      </c>
      <c r="F313" s="89"/>
      <c r="G313" s="89" t="str">
        <f>IF($E313="","",INDEX(KPI!$G:$G,SUMIFS(KPI!$B:$B,KPI!$E:$E,$E313)))</f>
        <v>тыс.руб.</v>
      </c>
      <c r="H313" s="89"/>
      <c r="I313" s="90"/>
      <c r="J313" s="89"/>
      <c r="K313" s="90"/>
      <c r="L313" s="89"/>
      <c r="M313" s="92"/>
      <c r="N313" s="3"/>
      <c r="O313" s="3"/>
      <c r="P313" s="93">
        <f>IF(P$1="",0,опер2!$P$225-опер2!$P$240+P129)</f>
        <v>0</v>
      </c>
      <c r="Q313" s="93">
        <f>IF(Q$1="",0,опер2!$P$225-опер2!$P$240+Q129)</f>
        <v>0</v>
      </c>
      <c r="R313" s="93">
        <f>IF(R$1="",0,опер2!$P$225-опер2!$P$240+R129)</f>
        <v>0</v>
      </c>
      <c r="S313" s="93">
        <f>IF(S$1="",0,опер2!$P$225-опер2!$P$240+S129)</f>
        <v>0</v>
      </c>
      <c r="T313" s="93">
        <f>IF(T$1="",0,опер2!$P$225-опер2!$P$240+T129)</f>
        <v>0</v>
      </c>
      <c r="U313" s="93">
        <f>IF(U$1="",0,опер2!$P$225-опер2!$P$240+U129)</f>
        <v>0</v>
      </c>
      <c r="V313" s="93">
        <f>IF(V$1="",0,опер2!$P$225-опер2!$P$240+V129)</f>
        <v>0</v>
      </c>
      <c r="W313" s="93">
        <f>IF(W$1="",0,опер2!$P$225-опер2!$P$240+W129)</f>
        <v>0</v>
      </c>
      <c r="X313" s="93">
        <f>IF(X$1="",0,опер2!$P$225-опер2!$P$240+X129)</f>
        <v>0</v>
      </c>
      <c r="Y313" s="93">
        <f>IF(Y$1="",0,опер2!$P$225-опер2!$P$240+Y129)</f>
        <v>0</v>
      </c>
      <c r="Z313" s="93">
        <f>IF(Z$1="",0,опер2!$P$225-опер2!$P$240+Z129)</f>
        <v>0</v>
      </c>
      <c r="AA313" s="93">
        <f>IF(AA$1="",0,опер2!$P$225-опер2!$P$240+AA129)</f>
        <v>0</v>
      </c>
      <c r="AB313" s="3"/>
    </row>
    <row r="314" spans="1:28" s="5" customFormat="1" ht="3.9" customHeight="1" x14ac:dyDescent="0.25">
      <c r="A314" s="150">
        <f>1</f>
        <v>1</v>
      </c>
      <c r="B314" s="128"/>
      <c r="C314" s="3"/>
      <c r="D314" s="3"/>
      <c r="E314" s="3"/>
      <c r="F314" s="3"/>
      <c r="G314" s="3"/>
      <c r="H314" s="3"/>
      <c r="I314" s="28"/>
      <c r="J314" s="3"/>
      <c r="K314" s="28"/>
      <c r="L314" s="3"/>
      <c r="M314" s="55"/>
      <c r="N314" s="3"/>
      <c r="O314" s="3"/>
      <c r="P314" s="46"/>
      <c r="Q314" s="46"/>
      <c r="R314" s="46"/>
      <c r="S314" s="46"/>
      <c r="T314" s="46"/>
      <c r="U314" s="46"/>
      <c r="V314" s="46"/>
      <c r="W314" s="46"/>
      <c r="X314" s="46"/>
      <c r="Y314" s="46"/>
      <c r="Z314" s="46"/>
      <c r="AA314" s="46"/>
      <c r="AB314" s="3"/>
    </row>
    <row r="315" spans="1:28" s="5" customFormat="1" x14ac:dyDescent="0.25">
      <c r="A315" s="150">
        <f>1</f>
        <v>1</v>
      </c>
      <c r="B315" s="129" t="str">
        <f>структура!$J$14</f>
        <v>УСН(15%)</v>
      </c>
      <c r="C315" s="3"/>
      <c r="D315" s="3"/>
      <c r="E315" s="89" t="str">
        <f>E311</f>
        <v>КРЕДИТОРСКАЯ ЗАДОЛЖЕННОСТЬ</v>
      </c>
      <c r="F315" s="89"/>
      <c r="G315" s="89" t="str">
        <f>IF($E315="","",INDEX(KPI!$G:$G,SUMIFS(KPI!$B:$B,KPI!$E:$E,$E315)))</f>
        <v>тыс.руб.</v>
      </c>
      <c r="H315" s="89"/>
      <c r="I315" s="90"/>
      <c r="J315" s="89"/>
      <c r="K315" s="90"/>
      <c r="L315" s="89"/>
      <c r="M315" s="92"/>
      <c r="N315" s="3"/>
      <c r="O315" s="3"/>
      <c r="P315" s="93">
        <f>IF(P$1="",0,опер2!$P$225-опер2!$P$240+P131)</f>
        <v>0</v>
      </c>
      <c r="Q315" s="93">
        <f>IF(Q$1="",0,опер2!$P$225-опер2!$P$240+Q131)</f>
        <v>0</v>
      </c>
      <c r="R315" s="93">
        <f>IF(R$1="",0,опер2!$P$225-опер2!$P$240+R131)</f>
        <v>0</v>
      </c>
      <c r="S315" s="93">
        <f>IF(S$1="",0,опер2!$P$225-опер2!$P$240+S131)</f>
        <v>0</v>
      </c>
      <c r="T315" s="93">
        <f>IF(T$1="",0,опер2!$P$225-опер2!$P$240+T131)</f>
        <v>0</v>
      </c>
      <c r="U315" s="93">
        <f>IF(U$1="",0,опер2!$P$225-опер2!$P$240+U131)</f>
        <v>0</v>
      </c>
      <c r="V315" s="93">
        <f>IF(V$1="",0,опер2!$P$225-опер2!$P$240+V131)</f>
        <v>0</v>
      </c>
      <c r="W315" s="93">
        <f>IF(W$1="",0,опер2!$P$225-опер2!$P$240+W131)</f>
        <v>0</v>
      </c>
      <c r="X315" s="93">
        <f>IF(X$1="",0,опер2!$P$225-опер2!$P$240+X131)</f>
        <v>0</v>
      </c>
      <c r="Y315" s="93">
        <f>IF(Y$1="",0,опер2!$P$225-опер2!$P$240+Y131)</f>
        <v>0</v>
      </c>
      <c r="Z315" s="93">
        <f>IF(Z$1="",0,опер2!$P$225-опер2!$P$240+Z131)</f>
        <v>0</v>
      </c>
      <c r="AA315" s="93">
        <f>IF(AA$1="",0,опер2!$P$225-опер2!$P$240+AA131)</f>
        <v>0</v>
      </c>
      <c r="AB315" s="3"/>
    </row>
    <row r="316" spans="1:28" s="5" customFormat="1" ht="3.9" customHeight="1" x14ac:dyDescent="0.25">
      <c r="A316" s="150">
        <f>1</f>
        <v>1</v>
      </c>
      <c r="B316" s="128"/>
      <c r="C316" s="3"/>
      <c r="D316" s="3"/>
      <c r="E316" s="3"/>
      <c r="F316" s="3"/>
      <c r="G316" s="3"/>
      <c r="H316" s="3"/>
      <c r="I316" s="28"/>
      <c r="J316" s="3"/>
      <c r="K316" s="28"/>
      <c r="L316" s="3"/>
      <c r="M316" s="55"/>
      <c r="N316" s="3"/>
      <c r="O316" s="3"/>
      <c r="P316" s="46"/>
      <c r="Q316" s="46"/>
      <c r="R316" s="46"/>
      <c r="S316" s="46"/>
      <c r="T316" s="46"/>
      <c r="U316" s="46"/>
      <c r="V316" s="46"/>
      <c r="W316" s="46"/>
      <c r="X316" s="46"/>
      <c r="Y316" s="46"/>
      <c r="Z316" s="46"/>
      <c r="AA316" s="46"/>
      <c r="AB316" s="3"/>
    </row>
    <row r="317" spans="1:28" s="5" customFormat="1" x14ac:dyDescent="0.25">
      <c r="A317" s="150">
        <f>1</f>
        <v>1</v>
      </c>
      <c r="B317" s="129" t="str">
        <f>структура!$J$15</f>
        <v>УСН(6%)-ИП</v>
      </c>
      <c r="C317" s="3"/>
      <c r="D317" s="3"/>
      <c r="E317" s="89" t="str">
        <f>E311</f>
        <v>КРЕДИТОРСКАЯ ЗАДОЛЖЕННОСТЬ</v>
      </c>
      <c r="F317" s="89"/>
      <c r="G317" s="89" t="str">
        <f>IF($E317="","",INDEX(KPI!$G:$G,SUMIFS(KPI!$B:$B,KPI!$E:$E,$E317)))</f>
        <v>тыс.руб.</v>
      </c>
      <c r="H317" s="89"/>
      <c r="I317" s="90"/>
      <c r="J317" s="89"/>
      <c r="K317" s="90"/>
      <c r="L317" s="89"/>
      <c r="M317" s="92"/>
      <c r="N317" s="3"/>
      <c r="O317" s="3"/>
      <c r="P317" s="93">
        <f>IF(P$1="",0,опер2!$P$225-опер2!$P$240+P133)</f>
        <v>0</v>
      </c>
      <c r="Q317" s="93">
        <f>IF(Q$1="",0,опер2!$P$225-опер2!$P$240+Q133)</f>
        <v>0</v>
      </c>
      <c r="R317" s="93">
        <f>IF(R$1="",0,опер2!$P$225-опер2!$P$240+R133)</f>
        <v>0</v>
      </c>
      <c r="S317" s="93">
        <f>IF(S$1="",0,опер2!$P$225-опер2!$P$240+S133)</f>
        <v>0</v>
      </c>
      <c r="T317" s="93">
        <f>IF(T$1="",0,опер2!$P$225-опер2!$P$240+T133)</f>
        <v>0</v>
      </c>
      <c r="U317" s="93">
        <f>IF(U$1="",0,опер2!$P$225-опер2!$P$240+U133)</f>
        <v>0</v>
      </c>
      <c r="V317" s="93">
        <f>IF(V$1="",0,опер2!$P$225-опер2!$P$240+V133)</f>
        <v>0</v>
      </c>
      <c r="W317" s="93">
        <f>IF(W$1="",0,опер2!$P$225-опер2!$P$240+W133)</f>
        <v>0</v>
      </c>
      <c r="X317" s="93">
        <f>IF(X$1="",0,опер2!$P$225-опер2!$P$240+X133)</f>
        <v>0</v>
      </c>
      <c r="Y317" s="93">
        <f>IF(Y$1="",0,опер2!$P$225-опер2!$P$240+Y133)</f>
        <v>0</v>
      </c>
      <c r="Z317" s="93">
        <f>IF(Z$1="",0,опер2!$P$225-опер2!$P$240+Z133)</f>
        <v>0</v>
      </c>
      <c r="AA317" s="93">
        <f>IF(AA$1="",0,опер2!$P$225-опер2!$P$240+AA133)</f>
        <v>0</v>
      </c>
      <c r="AB317" s="3"/>
    </row>
    <row r="318" spans="1:28" ht="3.9" customHeight="1" x14ac:dyDescent="0.25">
      <c r="A318" s="149">
        <f>1</f>
        <v>1</v>
      </c>
      <c r="B318" s="131"/>
      <c r="C318" s="2"/>
      <c r="D318" s="2"/>
      <c r="E318" s="118"/>
      <c r="F318" s="2"/>
      <c r="G318" s="118"/>
      <c r="H318" s="2"/>
      <c r="I318" s="28"/>
      <c r="J318" s="2"/>
      <c r="K318" s="28"/>
      <c r="L318" s="2"/>
      <c r="M318" s="139"/>
      <c r="N318" s="2"/>
      <c r="O318" s="2"/>
      <c r="P318" s="36"/>
      <c r="Q318" s="36"/>
      <c r="R318" s="36"/>
      <c r="S318" s="36"/>
      <c r="T318" s="36"/>
      <c r="U318" s="36"/>
      <c r="V318" s="36"/>
      <c r="W318" s="36"/>
      <c r="X318" s="36"/>
      <c r="Y318" s="36"/>
      <c r="Z318" s="36"/>
      <c r="AA318" s="36"/>
      <c r="AB318" s="2"/>
    </row>
    <row r="319" spans="1:28"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x14ac:dyDescent="0.25">
      <c r="A321" s="149">
        <f>1</f>
        <v>1</v>
      </c>
      <c r="B321" s="131"/>
      <c r="C321" s="2"/>
      <c r="D321" s="2"/>
      <c r="E321" s="2"/>
      <c r="F321" s="2"/>
      <c r="G321" s="2"/>
      <c r="H321" s="2"/>
      <c r="I321" s="28"/>
      <c r="J321" s="2"/>
      <c r="K321" s="28"/>
      <c r="L321" s="2"/>
      <c r="M321" s="52"/>
      <c r="N321" s="2"/>
      <c r="O321" s="2"/>
      <c r="P321" s="36"/>
      <c r="Q321" s="36"/>
      <c r="R321" s="36"/>
      <c r="S321" s="36"/>
      <c r="T321" s="36"/>
      <c r="U321" s="36"/>
      <c r="V321" s="36"/>
      <c r="W321" s="36"/>
      <c r="X321" s="36"/>
      <c r="Y321" s="36"/>
      <c r="Z321" s="36"/>
      <c r="AA321" s="36"/>
      <c r="AB321" s="2"/>
    </row>
    <row r="322" spans="1:28" x14ac:dyDescent="0.25">
      <c r="A322" s="149">
        <f>1</f>
        <v>1</v>
      </c>
      <c r="B322" s="131"/>
      <c r="C322" s="2"/>
      <c r="D322" s="2"/>
      <c r="E322" s="2"/>
      <c r="F322" s="2"/>
      <c r="G322" s="2"/>
      <c r="H322" s="2"/>
      <c r="I322" s="28"/>
      <c r="J322" s="2"/>
      <c r="K322" s="28"/>
      <c r="L322" s="2"/>
      <c r="M322" s="52"/>
      <c r="N322" s="2"/>
      <c r="O322" s="2"/>
      <c r="P322" s="36"/>
      <c r="Q322" s="36"/>
      <c r="R322" s="36"/>
      <c r="S322" s="36"/>
      <c r="T322" s="36"/>
      <c r="U322" s="36"/>
      <c r="V322" s="36"/>
      <c r="W322" s="36"/>
      <c r="X322" s="36"/>
      <c r="Y322" s="36"/>
      <c r="Z322" s="36"/>
      <c r="AA322" s="36"/>
      <c r="AB322" s="2"/>
    </row>
    <row r="323" spans="1:28" x14ac:dyDescent="0.25">
      <c r="A323" s="149">
        <f>1</f>
        <v>1</v>
      </c>
      <c r="B323" s="131"/>
      <c r="C323" s="2"/>
      <c r="D323" s="2"/>
      <c r="E323" s="2"/>
      <c r="F323" s="2"/>
      <c r="G323" s="2"/>
      <c r="H323" s="2"/>
      <c r="I323" s="28"/>
      <c r="J323" s="2"/>
      <c r="K323" s="28"/>
      <c r="L323" s="2"/>
      <c r="M323" s="52"/>
      <c r="N323" s="2"/>
      <c r="O323" s="2"/>
      <c r="P323" s="36"/>
      <c r="Q323" s="36"/>
      <c r="R323" s="36"/>
      <c r="S323" s="36"/>
      <c r="T323" s="36"/>
      <c r="U323" s="36"/>
      <c r="V323" s="36"/>
      <c r="W323" s="36"/>
      <c r="X323" s="36"/>
      <c r="Y323" s="36"/>
      <c r="Z323" s="36"/>
      <c r="AA323" s="36"/>
      <c r="AB323" s="2"/>
    </row>
    <row r="324" spans="1:28" x14ac:dyDescent="0.25">
      <c r="A324" s="149">
        <f>1</f>
        <v>1</v>
      </c>
      <c r="B324" s="131"/>
      <c r="C324" s="2"/>
      <c r="D324" s="2"/>
      <c r="E324" s="2"/>
      <c r="F324" s="2"/>
      <c r="G324" s="2"/>
      <c r="H324" s="2"/>
      <c r="I324" s="28"/>
      <c r="J324" s="2"/>
      <c r="K324" s="28"/>
      <c r="L324" s="2"/>
      <c r="M324" s="52"/>
      <c r="N324" s="2"/>
      <c r="O324" s="2"/>
      <c r="P324" s="36"/>
      <c r="Q324" s="36"/>
      <c r="R324" s="36"/>
      <c r="S324" s="36"/>
      <c r="T324" s="36"/>
      <c r="U324" s="36"/>
      <c r="V324" s="36"/>
      <c r="W324" s="36"/>
      <c r="X324" s="36"/>
      <c r="Y324" s="36"/>
      <c r="Z324" s="36"/>
      <c r="AA324" s="36"/>
      <c r="AB324" s="2"/>
    </row>
    <row r="325" spans="1:28" x14ac:dyDescent="0.25">
      <c r="A325" s="149">
        <f>1</f>
        <v>1</v>
      </c>
      <c r="B325" s="131"/>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x14ac:dyDescent="0.25">
      <c r="A326" s="149">
        <f>1</f>
        <v>1</v>
      </c>
      <c r="B326" s="131"/>
      <c r="C326" s="2"/>
      <c r="D326" s="2"/>
      <c r="E326" s="2"/>
      <c r="F326" s="2"/>
      <c r="G326" s="2"/>
      <c r="H326" s="2"/>
      <c r="I326" s="28"/>
      <c r="J326" s="2"/>
      <c r="K326" s="28"/>
      <c r="L326" s="2"/>
      <c r="M326" s="52"/>
      <c r="N326" s="2"/>
      <c r="O326" s="2"/>
      <c r="P326" s="36"/>
      <c r="Q326" s="36"/>
      <c r="R326" s="36"/>
      <c r="S326" s="36"/>
      <c r="T326" s="36"/>
      <c r="U326" s="36"/>
      <c r="V326" s="36"/>
      <c r="W326" s="36"/>
      <c r="X326" s="36"/>
      <c r="Y326" s="36"/>
      <c r="Z326" s="36"/>
      <c r="AA326" s="36"/>
      <c r="AB326" s="2"/>
    </row>
    <row r="327" spans="1:28" x14ac:dyDescent="0.25">
      <c r="A327" s="149">
        <f>1</f>
        <v>1</v>
      </c>
      <c r="B327" s="131"/>
      <c r="C327" s="2"/>
      <c r="D327" s="2"/>
      <c r="E327" s="2"/>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x14ac:dyDescent="0.25">
      <c r="A328" s="149">
        <f>1</f>
        <v>1</v>
      </c>
      <c r="B328" s="131"/>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x14ac:dyDescent="0.25">
      <c r="P331" s="57"/>
      <c r="Q331" s="57"/>
      <c r="R331" s="57"/>
      <c r="S331" s="57"/>
      <c r="T331" s="57"/>
      <c r="U331" s="57"/>
      <c r="V331" s="57"/>
      <c r="W331" s="57"/>
      <c r="X331" s="57"/>
      <c r="Y331" s="57"/>
      <c r="Z331" s="57"/>
      <c r="AA331" s="57"/>
    </row>
  </sheetData>
  <autoFilter ref="A8:B8"/>
  <conditionalFormatting sqref="A2:XFD2 A7:XFD253 A3:B6 F3:XFD5 F6 H6:XFD6 E1:XFD1 A264:XFD1048576">
    <cfRule type="cellIs" dxfId="3469" priority="1663" operator="equal">
      <formula>0</formula>
    </cfRule>
  </conditionalFormatting>
  <conditionalFormatting sqref="P16:AA16">
    <cfRule type="expression" dxfId="3468" priority="1662">
      <formula>P$1=""</formula>
    </cfRule>
  </conditionalFormatting>
  <conditionalFormatting sqref="P18:AA18">
    <cfRule type="expression" dxfId="3467" priority="1661">
      <formula>P$1=""</formula>
    </cfRule>
  </conditionalFormatting>
  <conditionalFormatting sqref="P20:AA20">
    <cfRule type="expression" dxfId="3466" priority="1660">
      <formula>P$1=""</formula>
    </cfRule>
  </conditionalFormatting>
  <conditionalFormatting sqref="P22:AA22">
    <cfRule type="expression" dxfId="3465" priority="1659">
      <formula>P$1=""</formula>
    </cfRule>
  </conditionalFormatting>
  <conditionalFormatting sqref="P26:AA26">
    <cfRule type="expression" dxfId="3464" priority="1658">
      <formula>P$1=""</formula>
    </cfRule>
  </conditionalFormatting>
  <conditionalFormatting sqref="P28:AA28">
    <cfRule type="expression" dxfId="3463" priority="1657">
      <formula>P$1=""</formula>
    </cfRule>
  </conditionalFormatting>
  <conditionalFormatting sqref="P30:AA30">
    <cfRule type="expression" dxfId="3462" priority="1656">
      <formula>P$1=""</formula>
    </cfRule>
  </conditionalFormatting>
  <conditionalFormatting sqref="P32:AA32">
    <cfRule type="expression" dxfId="3461" priority="1655">
      <formula>P$1=""</formula>
    </cfRule>
  </conditionalFormatting>
  <conditionalFormatting sqref="P36:AA36">
    <cfRule type="expression" dxfId="3460" priority="1654">
      <formula>P$1=""</formula>
    </cfRule>
  </conditionalFormatting>
  <conditionalFormatting sqref="P38:AA38">
    <cfRule type="expression" dxfId="3459" priority="1653">
      <formula>P$1=""</formula>
    </cfRule>
  </conditionalFormatting>
  <conditionalFormatting sqref="P40:AA40">
    <cfRule type="expression" dxfId="3458" priority="1652">
      <formula>P$1=""</formula>
    </cfRule>
  </conditionalFormatting>
  <conditionalFormatting sqref="P42:AA42">
    <cfRule type="expression" dxfId="3457" priority="1651">
      <formula>P$1=""</formula>
    </cfRule>
  </conditionalFormatting>
  <conditionalFormatting sqref="P42:AA42 P40:AA40 P38:AA38">
    <cfRule type="expression" dxfId="3456" priority="1650">
      <formula>P$1=""</formula>
    </cfRule>
  </conditionalFormatting>
  <conditionalFormatting sqref="P46:AA46">
    <cfRule type="expression" dxfId="3455" priority="1649">
      <formula>P$1=""</formula>
    </cfRule>
  </conditionalFormatting>
  <conditionalFormatting sqref="P48:AA48">
    <cfRule type="expression" dxfId="3454" priority="1648">
      <formula>P$1=""</formula>
    </cfRule>
  </conditionalFormatting>
  <conditionalFormatting sqref="P50:AA50">
    <cfRule type="expression" dxfId="3453" priority="1647">
      <formula>P$1=""</formula>
    </cfRule>
  </conditionalFormatting>
  <conditionalFormatting sqref="P52:AA52">
    <cfRule type="expression" dxfId="3452" priority="1646">
      <formula>P$1=""</formula>
    </cfRule>
  </conditionalFormatting>
  <conditionalFormatting sqref="P52:AA52 P50:AA50 P48:AA48">
    <cfRule type="expression" dxfId="3451" priority="1645">
      <formula>P$1=""</formula>
    </cfRule>
  </conditionalFormatting>
  <conditionalFormatting sqref="P52:AA52 P50:AA50 P48:AA48">
    <cfRule type="expression" dxfId="3450" priority="1644">
      <formula>P$1=""</formula>
    </cfRule>
  </conditionalFormatting>
  <conditionalFormatting sqref="P56:AA56">
    <cfRule type="expression" dxfId="3449" priority="1643">
      <formula>P$1=""</formula>
    </cfRule>
  </conditionalFormatting>
  <conditionalFormatting sqref="P58:AA58">
    <cfRule type="expression" dxfId="3448" priority="1642">
      <formula>P$1=""</formula>
    </cfRule>
  </conditionalFormatting>
  <conditionalFormatting sqref="P60:AA60">
    <cfRule type="expression" dxfId="3447" priority="1641">
      <formula>P$1=""</formula>
    </cfRule>
  </conditionalFormatting>
  <conditionalFormatting sqref="P62:AA62">
    <cfRule type="expression" dxfId="3446" priority="1640">
      <formula>P$1=""</formula>
    </cfRule>
  </conditionalFormatting>
  <conditionalFormatting sqref="P62:AA62 P60:AA60 P58:AA58">
    <cfRule type="expression" dxfId="3445" priority="1639">
      <formula>P$1=""</formula>
    </cfRule>
  </conditionalFormatting>
  <conditionalFormatting sqref="P62:AA62 P60:AA60 P58:AA58">
    <cfRule type="expression" dxfId="3444" priority="1638">
      <formula>P$1=""</formula>
    </cfRule>
  </conditionalFormatting>
  <conditionalFormatting sqref="P62:AA62 P60:AA60 P58:AA58">
    <cfRule type="expression" dxfId="3443" priority="1637">
      <formula>P$1=""</formula>
    </cfRule>
  </conditionalFormatting>
  <conditionalFormatting sqref="P66:AA66">
    <cfRule type="expression" dxfId="3442" priority="1636">
      <formula>P$1=""</formula>
    </cfRule>
  </conditionalFormatting>
  <conditionalFormatting sqref="P68:AA68">
    <cfRule type="expression" dxfId="3441" priority="1635">
      <formula>P$1=""</formula>
    </cfRule>
  </conditionalFormatting>
  <conditionalFormatting sqref="P70:AA70">
    <cfRule type="expression" dxfId="3440" priority="1634">
      <formula>P$1=""</formula>
    </cfRule>
  </conditionalFormatting>
  <conditionalFormatting sqref="P72:AA72">
    <cfRule type="expression" dxfId="3439" priority="1633">
      <formula>P$1=""</formula>
    </cfRule>
  </conditionalFormatting>
  <conditionalFormatting sqref="P72:AA72 P70:AA70 P68:AA68">
    <cfRule type="expression" dxfId="3438" priority="1632">
      <formula>P$1=""</formula>
    </cfRule>
  </conditionalFormatting>
  <conditionalFormatting sqref="P72:AA72 P70:AA70 P68:AA68">
    <cfRule type="expression" dxfId="3437" priority="1631">
      <formula>P$1=""</formula>
    </cfRule>
  </conditionalFormatting>
  <conditionalFormatting sqref="P72:AA72 P70:AA70 P68:AA68">
    <cfRule type="expression" dxfId="3436" priority="1630">
      <formula>P$1=""</formula>
    </cfRule>
  </conditionalFormatting>
  <conditionalFormatting sqref="P72:AA72 P70:AA70 P68:AA68">
    <cfRule type="expression" dxfId="3435" priority="1629">
      <formula>P$1=""</formula>
    </cfRule>
  </conditionalFormatting>
  <conditionalFormatting sqref="P76:AA76">
    <cfRule type="expression" dxfId="3434" priority="1628">
      <formula>P$1=""</formula>
    </cfRule>
  </conditionalFormatting>
  <conditionalFormatting sqref="P78:AA78">
    <cfRule type="expression" dxfId="3433" priority="1627">
      <formula>P$1=""</formula>
    </cfRule>
  </conditionalFormatting>
  <conditionalFormatting sqref="P80:AA80">
    <cfRule type="expression" dxfId="3432" priority="1626">
      <formula>P$1=""</formula>
    </cfRule>
  </conditionalFormatting>
  <conditionalFormatting sqref="P82:AA82">
    <cfRule type="expression" dxfId="3431" priority="1625">
      <formula>P$1=""</formula>
    </cfRule>
  </conditionalFormatting>
  <conditionalFormatting sqref="P82:AA82 P80:AA80 P78:AA78">
    <cfRule type="expression" dxfId="3430" priority="1624">
      <formula>P$1=""</formula>
    </cfRule>
  </conditionalFormatting>
  <conditionalFormatting sqref="P82:AA82 P80:AA80 P78:AA78">
    <cfRule type="expression" dxfId="3429" priority="1623">
      <formula>P$1=""</formula>
    </cfRule>
  </conditionalFormatting>
  <conditionalFormatting sqref="P82:AA82 P80:AA80 P78:AA78">
    <cfRule type="expression" dxfId="3428" priority="1622">
      <formula>P$1=""</formula>
    </cfRule>
  </conditionalFormatting>
  <conditionalFormatting sqref="P82:AA82 P80:AA80 P78:AA78">
    <cfRule type="expression" dxfId="3427" priority="1621">
      <formula>P$1=""</formula>
    </cfRule>
  </conditionalFormatting>
  <conditionalFormatting sqref="P82:AA82 P80:AA80 P78:AA78">
    <cfRule type="expression" dxfId="3426" priority="1620">
      <formula>P$1=""</formula>
    </cfRule>
  </conditionalFormatting>
  <conditionalFormatting sqref="P85:AA85">
    <cfRule type="expression" dxfId="3425" priority="1619">
      <formula>P$1=""</formula>
    </cfRule>
  </conditionalFormatting>
  <conditionalFormatting sqref="P87:AA87">
    <cfRule type="expression" dxfId="3424" priority="1618">
      <formula>P$1=""</formula>
    </cfRule>
  </conditionalFormatting>
  <conditionalFormatting sqref="P89:AA89">
    <cfRule type="expression" dxfId="3423" priority="1617">
      <formula>P$1=""</formula>
    </cfRule>
  </conditionalFormatting>
  <conditionalFormatting sqref="P91:AA91">
    <cfRule type="expression" dxfId="3422" priority="1616">
      <formula>P$1=""</formula>
    </cfRule>
  </conditionalFormatting>
  <conditionalFormatting sqref="P91:AA91 P89:AA89 P87:AA87">
    <cfRule type="expression" dxfId="3421" priority="1615">
      <formula>P$1=""</formula>
    </cfRule>
  </conditionalFormatting>
  <conditionalFormatting sqref="P91:AA91 P89:AA89 P87:AA87">
    <cfRule type="expression" dxfId="3420" priority="1614">
      <formula>P$1=""</formula>
    </cfRule>
  </conditionalFormatting>
  <conditionalFormatting sqref="P91:AA91 P89:AA89 P87:AA87">
    <cfRule type="expression" dxfId="3419" priority="1613">
      <formula>P$1=""</formula>
    </cfRule>
  </conditionalFormatting>
  <conditionalFormatting sqref="P91:AA91 P89:AA89 P87:AA87">
    <cfRule type="expression" dxfId="3418" priority="1612">
      <formula>P$1=""</formula>
    </cfRule>
  </conditionalFormatting>
  <conditionalFormatting sqref="P95:AA95">
    <cfRule type="expression" dxfId="3417" priority="1611">
      <formula>P$1=""</formula>
    </cfRule>
  </conditionalFormatting>
  <conditionalFormatting sqref="P97:AA97">
    <cfRule type="expression" dxfId="3416" priority="1610">
      <formula>P$1=""</formula>
    </cfRule>
  </conditionalFormatting>
  <conditionalFormatting sqref="P99:AA99">
    <cfRule type="expression" dxfId="3415" priority="1609">
      <formula>P$1=""</formula>
    </cfRule>
  </conditionalFormatting>
  <conditionalFormatting sqref="P101:AA101">
    <cfRule type="expression" dxfId="3414" priority="1608">
      <formula>P$1=""</formula>
    </cfRule>
  </conditionalFormatting>
  <conditionalFormatting sqref="P101:AA101 P99:AA99 P97:AA97">
    <cfRule type="expression" dxfId="3413" priority="1607">
      <formula>P$1=""</formula>
    </cfRule>
  </conditionalFormatting>
  <conditionalFormatting sqref="P101:AA101 P99:AA99 P97:AA97">
    <cfRule type="expression" dxfId="3412" priority="1606">
      <formula>P$1=""</formula>
    </cfRule>
  </conditionalFormatting>
  <conditionalFormatting sqref="P101:AA101 P99:AA99 P97:AA97">
    <cfRule type="expression" dxfId="3411" priority="1605">
      <formula>P$1=""</formula>
    </cfRule>
  </conditionalFormatting>
  <conditionalFormatting sqref="P101:AA101 P99:AA99 P97:AA97">
    <cfRule type="expression" dxfId="3410" priority="1604">
      <formula>P$1=""</formula>
    </cfRule>
  </conditionalFormatting>
  <conditionalFormatting sqref="P101:AA101 P99:AA99 P97:AA97">
    <cfRule type="expression" dxfId="3409" priority="1603">
      <formula>P$1=""</formula>
    </cfRule>
  </conditionalFormatting>
  <conditionalFormatting sqref="P105:AA105">
    <cfRule type="expression" dxfId="3408" priority="1602">
      <formula>P$1=""</formula>
    </cfRule>
  </conditionalFormatting>
  <conditionalFormatting sqref="P107:AA107">
    <cfRule type="expression" dxfId="3407" priority="1601">
      <formula>P$1=""</formula>
    </cfRule>
  </conditionalFormatting>
  <conditionalFormatting sqref="P109:AA109">
    <cfRule type="expression" dxfId="3406" priority="1600">
      <formula>P$1=""</formula>
    </cfRule>
  </conditionalFormatting>
  <conditionalFormatting sqref="P111:AA111">
    <cfRule type="expression" dxfId="3405" priority="1599">
      <formula>P$1=""</formula>
    </cfRule>
  </conditionalFormatting>
  <conditionalFormatting sqref="P107:AA107 P109:AA109 P111:AA111">
    <cfRule type="expression" dxfId="3404" priority="1598">
      <formula>P$1=""</formula>
    </cfRule>
  </conditionalFormatting>
  <conditionalFormatting sqref="P107:AA107 P109:AA109 P111:AA111">
    <cfRule type="expression" dxfId="3403" priority="1597">
      <formula>P$1=""</formula>
    </cfRule>
  </conditionalFormatting>
  <conditionalFormatting sqref="P107:AA107 P109:AA109 P111:AA111">
    <cfRule type="expression" dxfId="3402" priority="1596">
      <formula>P$1=""</formula>
    </cfRule>
  </conditionalFormatting>
  <conditionalFormatting sqref="P107:AA107 P109:AA109 P111:AA111">
    <cfRule type="expression" dxfId="3401" priority="1595">
      <formula>P$1=""</formula>
    </cfRule>
  </conditionalFormatting>
  <conditionalFormatting sqref="P107:AA107 P109:AA109 P111:AA111">
    <cfRule type="expression" dxfId="3400" priority="1594">
      <formula>P$1=""</formula>
    </cfRule>
  </conditionalFormatting>
  <conditionalFormatting sqref="P111:AA111 P109:AA109">
    <cfRule type="expression" dxfId="3399" priority="1593">
      <formula>P$1=""</formula>
    </cfRule>
  </conditionalFormatting>
  <conditionalFormatting sqref="P117:AA117">
    <cfRule type="expression" dxfId="3398" priority="1592">
      <formula>P$1=""</formula>
    </cfRule>
  </conditionalFormatting>
  <conditionalFormatting sqref="P119:AA119">
    <cfRule type="expression" dxfId="3397" priority="1591">
      <formula>P$1=""</formula>
    </cfRule>
  </conditionalFormatting>
  <conditionalFormatting sqref="P121:AA121">
    <cfRule type="expression" dxfId="3396" priority="1590">
      <formula>P$1=""</formula>
    </cfRule>
  </conditionalFormatting>
  <conditionalFormatting sqref="P123:AA123">
    <cfRule type="expression" dxfId="3395" priority="1589">
      <formula>P$1=""</formula>
    </cfRule>
  </conditionalFormatting>
  <conditionalFormatting sqref="P119:AA119 P121:AA121 P123:AA123">
    <cfRule type="expression" dxfId="3394" priority="1588">
      <formula>P$1=""</formula>
    </cfRule>
  </conditionalFormatting>
  <conditionalFormatting sqref="P119:AA119 P121:AA121 P123:AA123">
    <cfRule type="expression" dxfId="3393" priority="1587">
      <formula>P$1=""</formula>
    </cfRule>
  </conditionalFormatting>
  <conditionalFormatting sqref="P119:AA119 P121:AA121 P123:AA123">
    <cfRule type="expression" dxfId="3392" priority="1586">
      <formula>P$1=""</formula>
    </cfRule>
  </conditionalFormatting>
  <conditionalFormatting sqref="P119:AA119 P121:AA121 P123:AA123">
    <cfRule type="expression" dxfId="3391" priority="1585">
      <formula>P$1=""</formula>
    </cfRule>
  </conditionalFormatting>
  <conditionalFormatting sqref="P119:AA119 P121:AA121 P123:AA123">
    <cfRule type="expression" dxfId="3390" priority="1584">
      <formula>P$1=""</formula>
    </cfRule>
  </conditionalFormatting>
  <conditionalFormatting sqref="P123:AA123 P121:AA121">
    <cfRule type="expression" dxfId="3389" priority="1583">
      <formula>P$1=""</formula>
    </cfRule>
  </conditionalFormatting>
  <conditionalFormatting sqref="P32:AA32 P30:AA30 P28:AA28">
    <cfRule type="expression" dxfId="3388" priority="1582">
      <formula>P$1=""</formula>
    </cfRule>
  </conditionalFormatting>
  <conditionalFormatting sqref="P119:AA119">
    <cfRule type="expression" dxfId="3387" priority="1581">
      <formula>P$1=""</formula>
    </cfRule>
  </conditionalFormatting>
  <conditionalFormatting sqref="P123:AA123 P121:AA121">
    <cfRule type="expression" dxfId="3386" priority="1580">
      <formula>P$1=""</formula>
    </cfRule>
  </conditionalFormatting>
  <conditionalFormatting sqref="P123:AA123 P121:AA121">
    <cfRule type="expression" dxfId="3385" priority="1579">
      <formula>P$1=""</formula>
    </cfRule>
  </conditionalFormatting>
  <conditionalFormatting sqref="P127:AA127">
    <cfRule type="expression" dxfId="3384" priority="1578">
      <formula>P$1=""</formula>
    </cfRule>
  </conditionalFormatting>
  <conditionalFormatting sqref="P129:AA129">
    <cfRule type="expression" dxfId="3383" priority="1577">
      <formula>P$1=""</formula>
    </cfRule>
  </conditionalFormatting>
  <conditionalFormatting sqref="P131:AA131">
    <cfRule type="expression" dxfId="3382" priority="1576">
      <formula>P$1=""</formula>
    </cfRule>
  </conditionalFormatting>
  <conditionalFormatting sqref="P133:AA133">
    <cfRule type="expression" dxfId="3381" priority="1575">
      <formula>P$1=""</formula>
    </cfRule>
  </conditionalFormatting>
  <conditionalFormatting sqref="P131:AA131 P129:AA129 P133:AA133">
    <cfRule type="expression" dxfId="3380" priority="1574">
      <formula>P$1=""</formula>
    </cfRule>
  </conditionalFormatting>
  <conditionalFormatting sqref="P131:AA131 P129:AA129 P133:AA133">
    <cfRule type="expression" dxfId="3379" priority="1573">
      <formula>P$1=""</formula>
    </cfRule>
  </conditionalFormatting>
  <conditionalFormatting sqref="P131:AA131 P129:AA129 P133:AA133">
    <cfRule type="expression" dxfId="3378" priority="1572">
      <formula>P$1=""</formula>
    </cfRule>
  </conditionalFormatting>
  <conditionalFormatting sqref="P131:AA131 P129:AA129 P133:AA133">
    <cfRule type="expression" dxfId="3377" priority="1571">
      <formula>P$1=""</formula>
    </cfRule>
  </conditionalFormatting>
  <conditionalFormatting sqref="P131:AA131 P129:AA129 P133:AA133">
    <cfRule type="expression" dxfId="3376" priority="1570">
      <formula>P$1=""</formula>
    </cfRule>
  </conditionalFormatting>
  <conditionalFormatting sqref="P131:AA131 P133:AA133">
    <cfRule type="expression" dxfId="3375" priority="1569">
      <formula>P$1=""</formula>
    </cfRule>
  </conditionalFormatting>
  <conditionalFormatting sqref="P129:AA129">
    <cfRule type="expression" dxfId="3374" priority="1568">
      <formula>P$1=""</formula>
    </cfRule>
  </conditionalFormatting>
  <conditionalFormatting sqref="P131:AA131 P133:AA133">
    <cfRule type="expression" dxfId="3373" priority="1567">
      <formula>P$1=""</formula>
    </cfRule>
  </conditionalFormatting>
  <conditionalFormatting sqref="P131:AA131 P133:AA133">
    <cfRule type="expression" dxfId="3372" priority="1566">
      <formula>P$1=""</formula>
    </cfRule>
  </conditionalFormatting>
  <conditionalFormatting sqref="P133:AA133">
    <cfRule type="expression" dxfId="3371" priority="1565">
      <formula>P$1=""</formula>
    </cfRule>
  </conditionalFormatting>
  <conditionalFormatting sqref="P133:AA133">
    <cfRule type="expression" dxfId="3370" priority="1564">
      <formula>P$1=""</formula>
    </cfRule>
  </conditionalFormatting>
  <conditionalFormatting sqref="P133:AA133">
    <cfRule type="expression" dxfId="3369" priority="1563">
      <formula>P$1=""</formula>
    </cfRule>
  </conditionalFormatting>
  <conditionalFormatting sqref="P133:AA133">
    <cfRule type="expression" dxfId="3368" priority="1562">
      <formula>P$1=""</formula>
    </cfRule>
  </conditionalFormatting>
  <conditionalFormatting sqref="P137:AA137">
    <cfRule type="expression" dxfId="3367" priority="1561">
      <formula>P$1=""</formula>
    </cfRule>
  </conditionalFormatting>
  <conditionalFormatting sqref="P139:AA139">
    <cfRule type="expression" dxfId="3366" priority="1560">
      <formula>P$1=""</formula>
    </cfRule>
  </conditionalFormatting>
  <conditionalFormatting sqref="P141:AA141">
    <cfRule type="expression" dxfId="3365" priority="1559">
      <formula>P$1=""</formula>
    </cfRule>
  </conditionalFormatting>
  <conditionalFormatting sqref="P143:AA143">
    <cfRule type="expression" dxfId="3364" priority="1558">
      <formula>P$1=""</formula>
    </cfRule>
  </conditionalFormatting>
  <conditionalFormatting sqref="P139:AA139 P141:AA141 P143:AA143">
    <cfRule type="expression" dxfId="3363" priority="1557">
      <formula>P$1=""</formula>
    </cfRule>
  </conditionalFormatting>
  <conditionalFormatting sqref="P139:AA139 P141:AA141 P143:AA143">
    <cfRule type="expression" dxfId="3362" priority="1556">
      <formula>P$1=""</formula>
    </cfRule>
  </conditionalFormatting>
  <conditionalFormatting sqref="P139:AA139 P141:AA141 P143:AA143">
    <cfRule type="expression" dxfId="3361" priority="1555">
      <formula>P$1=""</formula>
    </cfRule>
  </conditionalFormatting>
  <conditionalFormatting sqref="P139:AA139 P141:AA141 P143:AA143">
    <cfRule type="expression" dxfId="3360" priority="1554">
      <formula>P$1=""</formula>
    </cfRule>
  </conditionalFormatting>
  <conditionalFormatting sqref="P139:AA139 P141:AA141 P143:AA143">
    <cfRule type="expression" dxfId="3359" priority="1553">
      <formula>P$1=""</formula>
    </cfRule>
  </conditionalFormatting>
  <conditionalFormatting sqref="P141:AA141 P143:AA143">
    <cfRule type="expression" dxfId="3358" priority="1552">
      <formula>P$1=""</formula>
    </cfRule>
  </conditionalFormatting>
  <conditionalFormatting sqref="P139:AA139">
    <cfRule type="expression" dxfId="3357" priority="1551">
      <formula>P$1=""</formula>
    </cfRule>
  </conditionalFormatting>
  <conditionalFormatting sqref="P141:AA141 P143:AA143">
    <cfRule type="expression" dxfId="3356" priority="1550">
      <formula>P$1=""</formula>
    </cfRule>
  </conditionalFormatting>
  <conditionalFormatting sqref="P141:AA141 P143:AA143">
    <cfRule type="expression" dxfId="3355" priority="1549">
      <formula>P$1=""</formula>
    </cfRule>
  </conditionalFormatting>
  <conditionalFormatting sqref="P143:AA143">
    <cfRule type="expression" dxfId="3354" priority="1548">
      <formula>P$1=""</formula>
    </cfRule>
  </conditionalFormatting>
  <conditionalFormatting sqref="P143:AA143">
    <cfRule type="expression" dxfId="3353" priority="1547">
      <formula>P$1=""</formula>
    </cfRule>
  </conditionalFormatting>
  <conditionalFormatting sqref="P143:AA143">
    <cfRule type="expression" dxfId="3352" priority="1546">
      <formula>P$1=""</formula>
    </cfRule>
  </conditionalFormatting>
  <conditionalFormatting sqref="P143:AA143">
    <cfRule type="expression" dxfId="3351" priority="1545">
      <formula>P$1=""</formula>
    </cfRule>
  </conditionalFormatting>
  <conditionalFormatting sqref="P137:AA137">
    <cfRule type="expression" dxfId="3350" priority="1544">
      <formula>P$1=""</formula>
    </cfRule>
  </conditionalFormatting>
  <conditionalFormatting sqref="P137:AA137">
    <cfRule type="expression" dxfId="3349" priority="1543">
      <formula>P$1=""</formula>
    </cfRule>
  </conditionalFormatting>
  <conditionalFormatting sqref="P137:AA137">
    <cfRule type="expression" dxfId="3348" priority="1542">
      <formula>P$1=""</formula>
    </cfRule>
  </conditionalFormatting>
  <conditionalFormatting sqref="P137:AA137">
    <cfRule type="expression" dxfId="3347" priority="1541">
      <formula>P$1=""</formula>
    </cfRule>
  </conditionalFormatting>
  <conditionalFormatting sqref="P137:AA137">
    <cfRule type="expression" dxfId="3346" priority="1540">
      <formula>P$1=""</formula>
    </cfRule>
  </conditionalFormatting>
  <conditionalFormatting sqref="P137:AA137">
    <cfRule type="expression" dxfId="3345" priority="1539">
      <formula>P$1=""</formula>
    </cfRule>
  </conditionalFormatting>
  <conditionalFormatting sqref="P137:AA137">
    <cfRule type="expression" dxfId="3344" priority="1538">
      <formula>P$1=""</formula>
    </cfRule>
  </conditionalFormatting>
  <conditionalFormatting sqref="P143:AA143 P141:AA141">
    <cfRule type="expression" dxfId="3343" priority="1537">
      <formula>P$1=""</formula>
    </cfRule>
  </conditionalFormatting>
  <conditionalFormatting sqref="P143:AA143 P141:AA141">
    <cfRule type="expression" dxfId="3342" priority="1536">
      <formula>P$1=""</formula>
    </cfRule>
  </conditionalFormatting>
  <conditionalFormatting sqref="P155:AA155">
    <cfRule type="expression" dxfId="3341" priority="1535">
      <formula>P$1=""</formula>
    </cfRule>
  </conditionalFormatting>
  <conditionalFormatting sqref="P157:AA157">
    <cfRule type="expression" dxfId="3340" priority="1534">
      <formula>P$1=""</formula>
    </cfRule>
  </conditionalFormatting>
  <conditionalFormatting sqref="P159:AA159">
    <cfRule type="expression" dxfId="3339" priority="1533">
      <formula>P$1=""</formula>
    </cfRule>
  </conditionalFormatting>
  <conditionalFormatting sqref="P161:AA161">
    <cfRule type="expression" dxfId="3338" priority="1532">
      <formula>P$1=""</formula>
    </cfRule>
  </conditionalFormatting>
  <conditionalFormatting sqref="P157:AA157 P159:AA159 P161:AA161">
    <cfRule type="expression" dxfId="3337" priority="1531">
      <formula>P$1=""</formula>
    </cfRule>
  </conditionalFormatting>
  <conditionalFormatting sqref="P157:AA157 P159:AA159 P161:AA161">
    <cfRule type="expression" dxfId="3336" priority="1530">
      <formula>P$1=""</formula>
    </cfRule>
  </conditionalFormatting>
  <conditionalFormatting sqref="P157:AA157 P159:AA159 P161:AA161">
    <cfRule type="expression" dxfId="3335" priority="1529">
      <formula>P$1=""</formula>
    </cfRule>
  </conditionalFormatting>
  <conditionalFormatting sqref="P157:AA157 P159:AA159 P161:AA161">
    <cfRule type="expression" dxfId="3334" priority="1528">
      <formula>P$1=""</formula>
    </cfRule>
  </conditionalFormatting>
  <conditionalFormatting sqref="P157:AA157 P159:AA159 P161:AA161">
    <cfRule type="expression" dxfId="3333" priority="1527">
      <formula>P$1=""</formula>
    </cfRule>
  </conditionalFormatting>
  <conditionalFormatting sqref="P159:AA159 P161:AA161">
    <cfRule type="expression" dxfId="3332" priority="1526">
      <formula>P$1=""</formula>
    </cfRule>
  </conditionalFormatting>
  <conditionalFormatting sqref="P157:AA157">
    <cfRule type="expression" dxfId="3331" priority="1525">
      <formula>P$1=""</formula>
    </cfRule>
  </conditionalFormatting>
  <conditionalFormatting sqref="P159:AA159 P161:AA161">
    <cfRule type="expression" dxfId="3330" priority="1524">
      <formula>P$1=""</formula>
    </cfRule>
  </conditionalFormatting>
  <conditionalFormatting sqref="P159:AA159 P161:AA161">
    <cfRule type="expression" dxfId="3329" priority="1523">
      <formula>P$1=""</formula>
    </cfRule>
  </conditionalFormatting>
  <conditionalFormatting sqref="P161:AA161">
    <cfRule type="expression" dxfId="3328" priority="1522">
      <formula>P$1=""</formula>
    </cfRule>
  </conditionalFormatting>
  <conditionalFormatting sqref="P161:AA161">
    <cfRule type="expression" dxfId="3327" priority="1521">
      <formula>P$1=""</formula>
    </cfRule>
  </conditionalFormatting>
  <conditionalFormatting sqref="P161:AA161">
    <cfRule type="expression" dxfId="3326" priority="1520">
      <formula>P$1=""</formula>
    </cfRule>
  </conditionalFormatting>
  <conditionalFormatting sqref="P161:AA161">
    <cfRule type="expression" dxfId="3325" priority="1519">
      <formula>P$1=""</formula>
    </cfRule>
  </conditionalFormatting>
  <conditionalFormatting sqref="P155:AA155">
    <cfRule type="expression" dxfId="3324" priority="1518">
      <formula>P$1=""</formula>
    </cfRule>
  </conditionalFormatting>
  <conditionalFormatting sqref="P155:AA155">
    <cfRule type="expression" dxfId="3323" priority="1517">
      <formula>P$1=""</formula>
    </cfRule>
  </conditionalFormatting>
  <conditionalFormatting sqref="P155:AA155">
    <cfRule type="expression" dxfId="3322" priority="1516">
      <formula>P$1=""</formula>
    </cfRule>
  </conditionalFormatting>
  <conditionalFormatting sqref="P155:AA155">
    <cfRule type="expression" dxfId="3321" priority="1515">
      <formula>P$1=""</formula>
    </cfRule>
  </conditionalFormatting>
  <conditionalFormatting sqref="P155:AA155">
    <cfRule type="expression" dxfId="3320" priority="1514">
      <formula>P$1=""</formula>
    </cfRule>
  </conditionalFormatting>
  <conditionalFormatting sqref="P155:AA155">
    <cfRule type="expression" dxfId="3319" priority="1513">
      <formula>P$1=""</formula>
    </cfRule>
  </conditionalFormatting>
  <conditionalFormatting sqref="P155:AA155">
    <cfRule type="expression" dxfId="3318" priority="1512">
      <formula>P$1=""</formula>
    </cfRule>
  </conditionalFormatting>
  <conditionalFormatting sqref="P161:AA161 P159:AA159">
    <cfRule type="expression" dxfId="3317" priority="1511">
      <formula>P$1=""</formula>
    </cfRule>
  </conditionalFormatting>
  <conditionalFormatting sqref="P161:AA161 P159:AA159">
    <cfRule type="expression" dxfId="3316" priority="1510">
      <formula>P$1=""</formula>
    </cfRule>
  </conditionalFormatting>
  <conditionalFormatting sqref="P161:AA161 P159:AA159">
    <cfRule type="expression" dxfId="3315" priority="1509">
      <formula>P$1=""</formula>
    </cfRule>
  </conditionalFormatting>
  <conditionalFormatting sqref="P161:AA161 P159:AA159">
    <cfRule type="expression" dxfId="3314" priority="1508">
      <formula>P$1=""</formula>
    </cfRule>
  </conditionalFormatting>
  <conditionalFormatting sqref="P165:AA165">
    <cfRule type="expression" dxfId="3313" priority="1507">
      <formula>P$1=""</formula>
    </cfRule>
  </conditionalFormatting>
  <conditionalFormatting sqref="P167:AA167">
    <cfRule type="expression" dxfId="3312" priority="1506">
      <formula>P$1=""</formula>
    </cfRule>
  </conditionalFormatting>
  <conditionalFormatting sqref="P169:AA169">
    <cfRule type="expression" dxfId="3311" priority="1505">
      <formula>P$1=""</formula>
    </cfRule>
  </conditionalFormatting>
  <conditionalFormatting sqref="P171:AA171">
    <cfRule type="expression" dxfId="3310" priority="1504">
      <formula>P$1=""</formula>
    </cfRule>
  </conditionalFormatting>
  <conditionalFormatting sqref="P167:AA167 P169:AA169 P171:AA171">
    <cfRule type="expression" dxfId="3309" priority="1503">
      <formula>P$1=""</formula>
    </cfRule>
  </conditionalFormatting>
  <conditionalFormatting sqref="P167:AA167 P169:AA169 P171:AA171">
    <cfRule type="expression" dxfId="3308" priority="1502">
      <formula>P$1=""</formula>
    </cfRule>
  </conditionalFormatting>
  <conditionalFormatting sqref="P167:AA167 P169:AA169 P171:AA171">
    <cfRule type="expression" dxfId="3307" priority="1501">
      <formula>P$1=""</formula>
    </cfRule>
  </conditionalFormatting>
  <conditionalFormatting sqref="P167:AA167 P169:AA169 P171:AA171">
    <cfRule type="expression" dxfId="3306" priority="1500">
      <formula>P$1=""</formula>
    </cfRule>
  </conditionalFormatting>
  <conditionalFormatting sqref="P167:AA167 P169:AA169 P171:AA171">
    <cfRule type="expression" dxfId="3305" priority="1499">
      <formula>P$1=""</formula>
    </cfRule>
  </conditionalFormatting>
  <conditionalFormatting sqref="P169:AA169 P171:AA171">
    <cfRule type="expression" dxfId="3304" priority="1498">
      <formula>P$1=""</formula>
    </cfRule>
  </conditionalFormatting>
  <conditionalFormatting sqref="P167:AA167">
    <cfRule type="expression" dxfId="3303" priority="1497">
      <formula>P$1=""</formula>
    </cfRule>
  </conditionalFormatting>
  <conditionalFormatting sqref="P169:AA169 P171:AA171">
    <cfRule type="expression" dxfId="3302" priority="1496">
      <formula>P$1=""</formula>
    </cfRule>
  </conditionalFormatting>
  <conditionalFormatting sqref="P169:AA169 P171:AA171">
    <cfRule type="expression" dxfId="3301" priority="1495">
      <formula>P$1=""</formula>
    </cfRule>
  </conditionalFormatting>
  <conditionalFormatting sqref="P171:AA171">
    <cfRule type="expression" dxfId="3300" priority="1494">
      <formula>P$1=""</formula>
    </cfRule>
  </conditionalFormatting>
  <conditionalFormatting sqref="P171:AA171">
    <cfRule type="expression" dxfId="3299" priority="1493">
      <formula>P$1=""</formula>
    </cfRule>
  </conditionalFormatting>
  <conditionalFormatting sqref="P171:AA171">
    <cfRule type="expression" dxfId="3298" priority="1492">
      <formula>P$1=""</formula>
    </cfRule>
  </conditionalFormatting>
  <conditionalFormatting sqref="P171:AA171">
    <cfRule type="expression" dxfId="3297" priority="1491">
      <formula>P$1=""</formula>
    </cfRule>
  </conditionalFormatting>
  <conditionalFormatting sqref="P165:AA165">
    <cfRule type="expression" dxfId="3296" priority="1490">
      <formula>P$1=""</formula>
    </cfRule>
  </conditionalFormatting>
  <conditionalFormatting sqref="P165:AA165">
    <cfRule type="expression" dxfId="3295" priority="1489">
      <formula>P$1=""</formula>
    </cfRule>
  </conditionalFormatting>
  <conditionalFormatting sqref="P165:AA165">
    <cfRule type="expression" dxfId="3294" priority="1488">
      <formula>P$1=""</formula>
    </cfRule>
  </conditionalFormatting>
  <conditionalFormatting sqref="P165:AA165">
    <cfRule type="expression" dxfId="3293" priority="1487">
      <formula>P$1=""</formula>
    </cfRule>
  </conditionalFormatting>
  <conditionalFormatting sqref="P165:AA165">
    <cfRule type="expression" dxfId="3292" priority="1486">
      <formula>P$1=""</formula>
    </cfRule>
  </conditionalFormatting>
  <conditionalFormatting sqref="P165:AA165">
    <cfRule type="expression" dxfId="3291" priority="1485">
      <formula>P$1=""</formula>
    </cfRule>
  </conditionalFormatting>
  <conditionalFormatting sqref="P165:AA165">
    <cfRule type="expression" dxfId="3290" priority="1484">
      <formula>P$1=""</formula>
    </cfRule>
  </conditionalFormatting>
  <conditionalFormatting sqref="P169:AA169 P171:AA171">
    <cfRule type="expression" dxfId="3289" priority="1483">
      <formula>P$1=""</formula>
    </cfRule>
  </conditionalFormatting>
  <conditionalFormatting sqref="P169:AA169 P171:AA171">
    <cfRule type="expression" dxfId="3288" priority="1482">
      <formula>P$1=""</formula>
    </cfRule>
  </conditionalFormatting>
  <conditionalFormatting sqref="P169:AA169 P171:AA171">
    <cfRule type="expression" dxfId="3287" priority="1481">
      <formula>P$1=""</formula>
    </cfRule>
  </conditionalFormatting>
  <conditionalFormatting sqref="P169:AA169 P171:AA171">
    <cfRule type="expression" dxfId="3286" priority="1480">
      <formula>P$1=""</formula>
    </cfRule>
  </conditionalFormatting>
  <conditionalFormatting sqref="P171 P169 P167">
    <cfRule type="expression" dxfId="3285" priority="1479">
      <formula>P$1=""</formula>
    </cfRule>
  </conditionalFormatting>
  <conditionalFormatting sqref="P171 P169 P167">
    <cfRule type="expression" dxfId="3284" priority="1478">
      <formula>P$1=""</formula>
    </cfRule>
  </conditionalFormatting>
  <conditionalFormatting sqref="P171 P169 P167">
    <cfRule type="expression" dxfId="3283" priority="1477">
      <formula>P$1=""</formula>
    </cfRule>
  </conditionalFormatting>
  <conditionalFormatting sqref="P171 P169 P167">
    <cfRule type="expression" dxfId="3282" priority="1476">
      <formula>P$1=""</formula>
    </cfRule>
  </conditionalFormatting>
  <conditionalFormatting sqref="P171 P169 P167">
    <cfRule type="expression" dxfId="3281" priority="1475">
      <formula>P$1=""</formula>
    </cfRule>
  </conditionalFormatting>
  <conditionalFormatting sqref="P171 P169 P167">
    <cfRule type="expression" dxfId="3280" priority="1474">
      <formula>P$1=""</formula>
    </cfRule>
  </conditionalFormatting>
  <conditionalFormatting sqref="P171 P169 P167">
    <cfRule type="expression" dxfId="3279" priority="1473">
      <formula>P$1=""</formula>
    </cfRule>
  </conditionalFormatting>
  <conditionalFormatting sqref="P171 P169 P167">
    <cfRule type="expression" dxfId="3278" priority="1472">
      <formula>P$1=""</formula>
    </cfRule>
  </conditionalFormatting>
  <conditionalFormatting sqref="Q167:AA167">
    <cfRule type="expression" dxfId="3277" priority="1471">
      <formula>Q$1=""</formula>
    </cfRule>
  </conditionalFormatting>
  <conditionalFormatting sqref="Q167:AA167">
    <cfRule type="expression" dxfId="3276" priority="1470">
      <formula>Q$1=""</formula>
    </cfRule>
  </conditionalFormatting>
  <conditionalFormatting sqref="Q167:AA167">
    <cfRule type="expression" dxfId="3275" priority="1469">
      <formula>Q$1=""</formula>
    </cfRule>
  </conditionalFormatting>
  <conditionalFormatting sqref="Q167:AA167">
    <cfRule type="expression" dxfId="3274" priority="1468">
      <formula>Q$1=""</formula>
    </cfRule>
  </conditionalFormatting>
  <conditionalFormatting sqref="Q167:AA167">
    <cfRule type="expression" dxfId="3273" priority="1467">
      <formula>Q$1=""</formula>
    </cfRule>
  </conditionalFormatting>
  <conditionalFormatting sqref="Q167:AA167">
    <cfRule type="expression" dxfId="3272" priority="1466">
      <formula>Q$1=""</formula>
    </cfRule>
  </conditionalFormatting>
  <conditionalFormatting sqref="Q167:AA167">
    <cfRule type="expression" dxfId="3271" priority="1465">
      <formula>Q$1=""</formula>
    </cfRule>
  </conditionalFormatting>
  <conditionalFormatting sqref="Q167:AA167">
    <cfRule type="expression" dxfId="3270" priority="1464">
      <formula>Q$1=""</formula>
    </cfRule>
  </conditionalFormatting>
  <conditionalFormatting sqref="Q169:AA169 Q171:AA171">
    <cfRule type="expression" dxfId="3269" priority="1463">
      <formula>Q$1=""</formula>
    </cfRule>
  </conditionalFormatting>
  <conditionalFormatting sqref="Q169:AA169 Q171:AA171">
    <cfRule type="expression" dxfId="3268" priority="1462">
      <formula>Q$1=""</formula>
    </cfRule>
  </conditionalFormatting>
  <conditionalFormatting sqref="Q169:AA169 Q171:AA171">
    <cfRule type="expression" dxfId="3267" priority="1461">
      <formula>Q$1=""</formula>
    </cfRule>
  </conditionalFormatting>
  <conditionalFormatting sqref="Q169:AA169 Q171:AA171">
    <cfRule type="expression" dxfId="3266" priority="1460">
      <formula>Q$1=""</formula>
    </cfRule>
  </conditionalFormatting>
  <conditionalFormatting sqref="Q169:AA169 Q171:AA171">
    <cfRule type="expression" dxfId="3265" priority="1459">
      <formula>Q$1=""</formula>
    </cfRule>
  </conditionalFormatting>
  <conditionalFormatting sqref="Q169:AA169 Q171:AA171">
    <cfRule type="expression" dxfId="3264" priority="1458">
      <formula>Q$1=""</formula>
    </cfRule>
  </conditionalFormatting>
  <conditionalFormatting sqref="Q169:AA169 Q171:AA171">
    <cfRule type="expression" dxfId="3263" priority="1457">
      <formula>Q$1=""</formula>
    </cfRule>
  </conditionalFormatting>
  <conditionalFormatting sqref="Q169:AA169 Q171:AA171">
    <cfRule type="expression" dxfId="3262" priority="1456">
      <formula>Q$1=""</formula>
    </cfRule>
  </conditionalFormatting>
  <conditionalFormatting sqref="Q169:AA169 Q171:AA171">
    <cfRule type="expression" dxfId="3261" priority="1455">
      <formula>Q$1=""</formula>
    </cfRule>
  </conditionalFormatting>
  <conditionalFormatting sqref="Q169:AA169 Q171:AA171">
    <cfRule type="expression" dxfId="3260" priority="1454">
      <formula>Q$1=""</formula>
    </cfRule>
  </conditionalFormatting>
  <conditionalFormatting sqref="P175:AA175">
    <cfRule type="expression" dxfId="3259" priority="1453">
      <formula>P$1=""</formula>
    </cfRule>
  </conditionalFormatting>
  <conditionalFormatting sqref="P177:AA177">
    <cfRule type="expression" dxfId="3258" priority="1452">
      <formula>P$1=""</formula>
    </cfRule>
  </conditionalFormatting>
  <conditionalFormatting sqref="P179:AA179">
    <cfRule type="expression" dxfId="3257" priority="1451">
      <formula>P$1=""</formula>
    </cfRule>
  </conditionalFormatting>
  <conditionalFormatting sqref="P181:AA181">
    <cfRule type="expression" dxfId="3256" priority="1450">
      <formula>P$1=""</formula>
    </cfRule>
  </conditionalFormatting>
  <conditionalFormatting sqref="P177:AA177 P179:AA179 P181:AA181">
    <cfRule type="expression" dxfId="3255" priority="1449">
      <formula>P$1=""</formula>
    </cfRule>
  </conditionalFormatting>
  <conditionalFormatting sqref="P177:AA177 P179:AA179 P181:AA181">
    <cfRule type="expression" dxfId="3254" priority="1448">
      <formula>P$1=""</formula>
    </cfRule>
  </conditionalFormatting>
  <conditionalFormatting sqref="P177:AA177 P179:AA179 P181:AA181">
    <cfRule type="expression" dxfId="3253" priority="1447">
      <formula>P$1=""</formula>
    </cfRule>
  </conditionalFormatting>
  <conditionalFormatting sqref="P177:AA177 P179:AA179 P181:AA181">
    <cfRule type="expression" dxfId="3252" priority="1446">
      <formula>P$1=""</formula>
    </cfRule>
  </conditionalFormatting>
  <conditionalFormatting sqref="P177:AA177 P179:AA179 P181:AA181">
    <cfRule type="expression" dxfId="3251" priority="1445">
      <formula>P$1=""</formula>
    </cfRule>
  </conditionalFormatting>
  <conditionalFormatting sqref="P179:AA179 P181:AA181">
    <cfRule type="expression" dxfId="3250" priority="1444">
      <formula>P$1=""</formula>
    </cfRule>
  </conditionalFormatting>
  <conditionalFormatting sqref="P177:AA177">
    <cfRule type="expression" dxfId="3249" priority="1443">
      <formula>P$1=""</formula>
    </cfRule>
  </conditionalFormatting>
  <conditionalFormatting sqref="P179:AA179 P181:AA181">
    <cfRule type="expression" dxfId="3248" priority="1442">
      <formula>P$1=""</formula>
    </cfRule>
  </conditionalFormatting>
  <conditionalFormatting sqref="P179:AA179 P181:AA181">
    <cfRule type="expression" dxfId="3247" priority="1441">
      <formula>P$1=""</formula>
    </cfRule>
  </conditionalFormatting>
  <conditionalFormatting sqref="P181:AA181">
    <cfRule type="expression" dxfId="3246" priority="1440">
      <formula>P$1=""</formula>
    </cfRule>
  </conditionalFormatting>
  <conditionalFormatting sqref="P181:AA181">
    <cfRule type="expression" dxfId="3245" priority="1439">
      <formula>P$1=""</formula>
    </cfRule>
  </conditionalFormatting>
  <conditionalFormatting sqref="P181:AA181">
    <cfRule type="expression" dxfId="3244" priority="1438">
      <formula>P$1=""</formula>
    </cfRule>
  </conditionalFormatting>
  <conditionalFormatting sqref="P181:AA181">
    <cfRule type="expression" dxfId="3243" priority="1437">
      <formula>P$1=""</formula>
    </cfRule>
  </conditionalFormatting>
  <conditionalFormatting sqref="P175:AA175">
    <cfRule type="expression" dxfId="3242" priority="1436">
      <formula>P$1=""</formula>
    </cfRule>
  </conditionalFormatting>
  <conditionalFormatting sqref="P175:AA175">
    <cfRule type="expression" dxfId="3241" priority="1435">
      <formula>P$1=""</formula>
    </cfRule>
  </conditionalFormatting>
  <conditionalFormatting sqref="P175:AA175">
    <cfRule type="expression" dxfId="3240" priority="1434">
      <formula>P$1=""</formula>
    </cfRule>
  </conditionalFormatting>
  <conditionalFormatting sqref="P175:AA175">
    <cfRule type="expression" dxfId="3239" priority="1433">
      <formula>P$1=""</formula>
    </cfRule>
  </conditionalFormatting>
  <conditionalFormatting sqref="P175:AA175">
    <cfRule type="expression" dxfId="3238" priority="1432">
      <formula>P$1=""</formula>
    </cfRule>
  </conditionalFormatting>
  <conditionalFormatting sqref="P175:AA175">
    <cfRule type="expression" dxfId="3237" priority="1431">
      <formula>P$1=""</formula>
    </cfRule>
  </conditionalFormatting>
  <conditionalFormatting sqref="P175:AA175">
    <cfRule type="expression" dxfId="3236" priority="1430">
      <formula>P$1=""</formula>
    </cfRule>
  </conditionalFormatting>
  <conditionalFormatting sqref="P179:AA179 P181:AA181">
    <cfRule type="expression" dxfId="3235" priority="1429">
      <formula>P$1=""</formula>
    </cfRule>
  </conditionalFormatting>
  <conditionalFormatting sqref="P179:AA179 P181:AA181">
    <cfRule type="expression" dxfId="3234" priority="1428">
      <formula>P$1=""</formula>
    </cfRule>
  </conditionalFormatting>
  <conditionalFormatting sqref="P179:AA179 P181:AA181">
    <cfRule type="expression" dxfId="3233" priority="1427">
      <formula>P$1=""</formula>
    </cfRule>
  </conditionalFormatting>
  <conditionalFormatting sqref="P179:AA179 P181:AA181">
    <cfRule type="expression" dxfId="3232" priority="1426">
      <formula>P$1=""</formula>
    </cfRule>
  </conditionalFormatting>
  <conditionalFormatting sqref="P177:AA177 P179:AA179 P181:AA181">
    <cfRule type="expression" dxfId="3231" priority="1425">
      <formula>P$1=""</formula>
    </cfRule>
  </conditionalFormatting>
  <conditionalFormatting sqref="P177:AA177 P179:AA179 P181:AA181">
    <cfRule type="expression" dxfId="3230" priority="1424">
      <formula>P$1=""</formula>
    </cfRule>
  </conditionalFormatting>
  <conditionalFormatting sqref="P177:AA177 P179:AA179 P181:AA181">
    <cfRule type="expression" dxfId="3229" priority="1423">
      <formula>P$1=""</formula>
    </cfRule>
  </conditionalFormatting>
  <conditionalFormatting sqref="P177:AA177 P179:AA179 P181:AA181">
    <cfRule type="expression" dxfId="3228" priority="1422">
      <formula>P$1=""</formula>
    </cfRule>
  </conditionalFormatting>
  <conditionalFormatting sqref="P177:AA177 P179:AA179 P181:AA181">
    <cfRule type="expression" dxfId="3227" priority="1421">
      <formula>P$1=""</formula>
    </cfRule>
  </conditionalFormatting>
  <conditionalFormatting sqref="P177:AA177 P179:AA179 P181:AA181">
    <cfRule type="expression" dxfId="3226" priority="1420">
      <formula>P$1=""</formula>
    </cfRule>
  </conditionalFormatting>
  <conditionalFormatting sqref="P177:AA177 P179:AA179 P181:AA181">
    <cfRule type="expression" dxfId="3225" priority="1419">
      <formula>P$1=""</formula>
    </cfRule>
  </conditionalFormatting>
  <conditionalFormatting sqref="P177:AA177 P179:AA179 P181:AA181">
    <cfRule type="expression" dxfId="3224" priority="1418">
      <formula>P$1=""</formula>
    </cfRule>
  </conditionalFormatting>
  <conditionalFormatting sqref="Q177:AA177">
    <cfRule type="expression" dxfId="3223" priority="1417">
      <formula>Q$1=""</formula>
    </cfRule>
  </conditionalFormatting>
  <conditionalFormatting sqref="Q177:AA177">
    <cfRule type="expression" dxfId="3222" priority="1416">
      <formula>Q$1=""</formula>
    </cfRule>
  </conditionalFormatting>
  <conditionalFormatting sqref="Q177:AA177">
    <cfRule type="expression" dxfId="3221" priority="1415">
      <formula>Q$1=""</formula>
    </cfRule>
  </conditionalFormatting>
  <conditionalFormatting sqref="Q177:AA177">
    <cfRule type="expression" dxfId="3220" priority="1414">
      <formula>Q$1=""</formula>
    </cfRule>
  </conditionalFormatting>
  <conditionalFormatting sqref="Q177:AA177">
    <cfRule type="expression" dxfId="3219" priority="1413">
      <formula>Q$1=""</formula>
    </cfRule>
  </conditionalFormatting>
  <conditionalFormatting sqref="Q177:AA177">
    <cfRule type="expression" dxfId="3218" priority="1412">
      <formula>Q$1=""</formula>
    </cfRule>
  </conditionalFormatting>
  <conditionalFormatting sqref="Q177:AA177">
    <cfRule type="expression" dxfId="3217" priority="1411">
      <formula>Q$1=""</formula>
    </cfRule>
  </conditionalFormatting>
  <conditionalFormatting sqref="Q177:AA177">
    <cfRule type="expression" dxfId="3216" priority="1410">
      <formula>Q$1=""</formula>
    </cfRule>
  </conditionalFormatting>
  <conditionalFormatting sqref="Q179:AA179 Q181:AA181">
    <cfRule type="expression" dxfId="3215" priority="1409">
      <formula>Q$1=""</formula>
    </cfRule>
  </conditionalFormatting>
  <conditionalFormatting sqref="Q179:AA179 Q181:AA181">
    <cfRule type="expression" dxfId="3214" priority="1408">
      <formula>Q$1=""</formula>
    </cfRule>
  </conditionalFormatting>
  <conditionalFormatting sqref="Q179:AA179 Q181:AA181">
    <cfRule type="expression" dxfId="3213" priority="1407">
      <formula>Q$1=""</formula>
    </cfRule>
  </conditionalFormatting>
  <conditionalFormatting sqref="Q179:AA179 Q181:AA181">
    <cfRule type="expression" dxfId="3212" priority="1406">
      <formula>Q$1=""</formula>
    </cfRule>
  </conditionalFormatting>
  <conditionalFormatting sqref="Q179:AA179 Q181:AA181">
    <cfRule type="expression" dxfId="3211" priority="1405">
      <formula>Q$1=""</formula>
    </cfRule>
  </conditionalFormatting>
  <conditionalFormatting sqref="Q179:AA179 Q181:AA181">
    <cfRule type="expression" dxfId="3210" priority="1404">
      <formula>Q$1=""</formula>
    </cfRule>
  </conditionalFormatting>
  <conditionalFormatting sqref="Q179:AA179 Q181:AA181">
    <cfRule type="expression" dxfId="3209" priority="1403">
      <formula>Q$1=""</formula>
    </cfRule>
  </conditionalFormatting>
  <conditionalFormatting sqref="Q179:AA179 Q181:AA181">
    <cfRule type="expression" dxfId="3208" priority="1402">
      <formula>Q$1=""</formula>
    </cfRule>
  </conditionalFormatting>
  <conditionalFormatting sqref="Q179:AA179 Q181:AA181">
    <cfRule type="expression" dxfId="3207" priority="1401">
      <formula>Q$1=""</formula>
    </cfRule>
  </conditionalFormatting>
  <conditionalFormatting sqref="Q179:AA179 Q181:AA181">
    <cfRule type="expression" dxfId="3206" priority="1400">
      <formula>Q$1=""</formula>
    </cfRule>
  </conditionalFormatting>
  <conditionalFormatting sqref="P175:AA175 P179:AA179 P181:AA181">
    <cfRule type="expression" dxfId="3205" priority="1399">
      <formula>P$1=""</formula>
    </cfRule>
  </conditionalFormatting>
  <conditionalFormatting sqref="P175:AA175">
    <cfRule type="expression" dxfId="3204" priority="1398">
      <formula>P$1=""</formula>
    </cfRule>
  </conditionalFormatting>
  <conditionalFormatting sqref="P175:AA175">
    <cfRule type="expression" dxfId="3203" priority="1397">
      <formula>P$1=""</formula>
    </cfRule>
  </conditionalFormatting>
  <conditionalFormatting sqref="P175:AA175">
    <cfRule type="expression" dxfId="3202" priority="1396">
      <formula>P$1=""</formula>
    </cfRule>
  </conditionalFormatting>
  <conditionalFormatting sqref="P175:AA175">
    <cfRule type="expression" dxfId="3201" priority="1395">
      <formula>P$1=""</formula>
    </cfRule>
  </conditionalFormatting>
  <conditionalFormatting sqref="P175:AA175">
    <cfRule type="expression" dxfId="3200" priority="1394">
      <formula>P$1=""</formula>
    </cfRule>
  </conditionalFormatting>
  <conditionalFormatting sqref="P175:AA175 P179:AA179 P181:AA181">
    <cfRule type="expression" dxfId="3199" priority="1393">
      <formula>P$1=""</formula>
    </cfRule>
  </conditionalFormatting>
  <conditionalFormatting sqref="P175:AA175">
    <cfRule type="expression" dxfId="3198" priority="1392">
      <formula>P$1=""</formula>
    </cfRule>
  </conditionalFormatting>
  <conditionalFormatting sqref="P175:AA175">
    <cfRule type="expression" dxfId="3197" priority="1391">
      <formula>P$1=""</formula>
    </cfRule>
  </conditionalFormatting>
  <conditionalFormatting sqref="P175:AA175">
    <cfRule type="expression" dxfId="3196" priority="1390">
      <formula>P$1=""</formula>
    </cfRule>
  </conditionalFormatting>
  <conditionalFormatting sqref="P175:AA175">
    <cfRule type="expression" dxfId="3195" priority="1389">
      <formula>P$1=""</formula>
    </cfRule>
  </conditionalFormatting>
  <conditionalFormatting sqref="P175:AA175">
    <cfRule type="expression" dxfId="3194" priority="1388">
      <formula>P$1=""</formula>
    </cfRule>
  </conditionalFormatting>
  <conditionalFormatting sqref="P175:AA175">
    <cfRule type="expression" dxfId="3193" priority="1387">
      <formula>P$1=""</formula>
    </cfRule>
  </conditionalFormatting>
  <conditionalFormatting sqref="P175:AA175">
    <cfRule type="expression" dxfId="3192" priority="1386">
      <formula>P$1=""</formula>
    </cfRule>
  </conditionalFormatting>
  <conditionalFormatting sqref="P175:AA175">
    <cfRule type="expression" dxfId="3191" priority="1385">
      <formula>P$1=""</formula>
    </cfRule>
  </conditionalFormatting>
  <conditionalFormatting sqref="P271:AA271">
    <cfRule type="expression" dxfId="3190" priority="1384">
      <formula>P$1=""</formula>
    </cfRule>
  </conditionalFormatting>
  <conditionalFormatting sqref="P273:AA273">
    <cfRule type="expression" dxfId="3189" priority="1383">
      <formula>P$1=""</formula>
    </cfRule>
  </conditionalFormatting>
  <conditionalFormatting sqref="P275:AA275">
    <cfRule type="expression" dxfId="3188" priority="1382">
      <formula>P$1=""</formula>
    </cfRule>
  </conditionalFormatting>
  <conditionalFormatting sqref="P277:AA277">
    <cfRule type="expression" dxfId="3187" priority="1381">
      <formula>P$1=""</formula>
    </cfRule>
  </conditionalFormatting>
  <conditionalFormatting sqref="P273:AA273 P275:AA275 P277:AA277">
    <cfRule type="expression" dxfId="3186" priority="1380">
      <formula>P$1=""</formula>
    </cfRule>
  </conditionalFormatting>
  <conditionalFormatting sqref="P273:AA273 P275:AA275 P277:AA277">
    <cfRule type="expression" dxfId="3185" priority="1379">
      <formula>P$1=""</formula>
    </cfRule>
  </conditionalFormatting>
  <conditionalFormatting sqref="P273:AA273 P275:AA275 P277:AA277">
    <cfRule type="expression" dxfId="3184" priority="1378">
      <formula>P$1=""</formula>
    </cfRule>
  </conditionalFormatting>
  <conditionalFormatting sqref="P273:AA273 P275:AA275 P277:AA277">
    <cfRule type="expression" dxfId="3183" priority="1377">
      <formula>P$1=""</formula>
    </cfRule>
  </conditionalFormatting>
  <conditionalFormatting sqref="P273:AA273 P275:AA275 P277:AA277">
    <cfRule type="expression" dxfId="3182" priority="1376">
      <formula>P$1=""</formula>
    </cfRule>
  </conditionalFormatting>
  <conditionalFormatting sqref="P275:AA275 P277:AA277">
    <cfRule type="expression" dxfId="3181" priority="1375">
      <formula>P$1=""</formula>
    </cfRule>
  </conditionalFormatting>
  <conditionalFormatting sqref="P273:AA273">
    <cfRule type="expression" dxfId="3180" priority="1374">
      <formula>P$1=""</formula>
    </cfRule>
  </conditionalFormatting>
  <conditionalFormatting sqref="P275:AA275 P277:AA277">
    <cfRule type="expression" dxfId="3179" priority="1373">
      <formula>P$1=""</formula>
    </cfRule>
  </conditionalFormatting>
  <conditionalFormatting sqref="P275:AA275 P277:AA277">
    <cfRule type="expression" dxfId="3178" priority="1372">
      <formula>P$1=""</formula>
    </cfRule>
  </conditionalFormatting>
  <conditionalFormatting sqref="P277:AA277">
    <cfRule type="expression" dxfId="3177" priority="1371">
      <formula>P$1=""</formula>
    </cfRule>
  </conditionalFormatting>
  <conditionalFormatting sqref="P277:AA277">
    <cfRule type="expression" dxfId="3176" priority="1370">
      <formula>P$1=""</formula>
    </cfRule>
  </conditionalFormatting>
  <conditionalFormatting sqref="P277:AA277">
    <cfRule type="expression" dxfId="3175" priority="1369">
      <formula>P$1=""</formula>
    </cfRule>
  </conditionalFormatting>
  <conditionalFormatting sqref="P277:AA277">
    <cfRule type="expression" dxfId="3174" priority="1368">
      <formula>P$1=""</formula>
    </cfRule>
  </conditionalFormatting>
  <conditionalFormatting sqref="P271:AA271">
    <cfRule type="expression" dxfId="3173" priority="1367">
      <formula>P$1=""</formula>
    </cfRule>
  </conditionalFormatting>
  <conditionalFormatting sqref="P271:AA271">
    <cfRule type="expression" dxfId="3172" priority="1366">
      <formula>P$1=""</formula>
    </cfRule>
  </conditionalFormatting>
  <conditionalFormatting sqref="P271:AA271">
    <cfRule type="expression" dxfId="3171" priority="1365">
      <formula>P$1=""</formula>
    </cfRule>
  </conditionalFormatting>
  <conditionalFormatting sqref="P271:AA271">
    <cfRule type="expression" dxfId="3170" priority="1364">
      <formula>P$1=""</formula>
    </cfRule>
  </conditionalFormatting>
  <conditionalFormatting sqref="P271:AA271">
    <cfRule type="expression" dxfId="3169" priority="1363">
      <formula>P$1=""</formula>
    </cfRule>
  </conditionalFormatting>
  <conditionalFormatting sqref="P271:AA271">
    <cfRule type="expression" dxfId="3168" priority="1362">
      <formula>P$1=""</formula>
    </cfRule>
  </conditionalFormatting>
  <conditionalFormatting sqref="P271:AA271">
    <cfRule type="expression" dxfId="3167" priority="1361">
      <formula>P$1=""</formula>
    </cfRule>
  </conditionalFormatting>
  <conditionalFormatting sqref="P277:AA277 P275:AA275">
    <cfRule type="expression" dxfId="3166" priority="1360">
      <formula>P$1=""</formula>
    </cfRule>
  </conditionalFormatting>
  <conditionalFormatting sqref="P277:AA277 P275:AA275">
    <cfRule type="expression" dxfId="3165" priority="1359">
      <formula>P$1=""</formula>
    </cfRule>
  </conditionalFormatting>
  <conditionalFormatting sqref="P277:AA277 P275:AA275">
    <cfRule type="expression" dxfId="3164" priority="1358">
      <formula>P$1=""</formula>
    </cfRule>
  </conditionalFormatting>
  <conditionalFormatting sqref="P277:AA277 P275:AA275">
    <cfRule type="expression" dxfId="3163" priority="1357">
      <formula>P$1=""</formula>
    </cfRule>
  </conditionalFormatting>
  <conditionalFormatting sqref="P281:AA281">
    <cfRule type="expression" dxfId="3162" priority="1356">
      <formula>P$1=""</formula>
    </cfRule>
  </conditionalFormatting>
  <conditionalFormatting sqref="P283:AA283">
    <cfRule type="expression" dxfId="3161" priority="1355">
      <formula>P$1=""</formula>
    </cfRule>
  </conditionalFormatting>
  <conditionalFormatting sqref="P285:AA285">
    <cfRule type="expression" dxfId="3160" priority="1354">
      <formula>P$1=""</formula>
    </cfRule>
  </conditionalFormatting>
  <conditionalFormatting sqref="P287:AA287">
    <cfRule type="expression" dxfId="3159" priority="1353">
      <formula>P$1=""</formula>
    </cfRule>
  </conditionalFormatting>
  <conditionalFormatting sqref="P283:AA283 P285:AA285 P287:AA287">
    <cfRule type="expression" dxfId="3158" priority="1352">
      <formula>P$1=""</formula>
    </cfRule>
  </conditionalFormatting>
  <conditionalFormatting sqref="P283:AA283 P285:AA285 P287:AA287">
    <cfRule type="expression" dxfId="3157" priority="1351">
      <formula>P$1=""</formula>
    </cfRule>
  </conditionalFormatting>
  <conditionalFormatting sqref="P283:AA283 P285:AA285 P287:AA287">
    <cfRule type="expression" dxfId="3156" priority="1350">
      <formula>P$1=""</formula>
    </cfRule>
  </conditionalFormatting>
  <conditionalFormatting sqref="P283:AA283 P285:AA285 P287:AA287">
    <cfRule type="expression" dxfId="3155" priority="1349">
      <formula>P$1=""</formula>
    </cfRule>
  </conditionalFormatting>
  <conditionalFormatting sqref="P283:AA283 P285:AA285 P287:AA287">
    <cfRule type="expression" dxfId="3154" priority="1348">
      <formula>P$1=""</formula>
    </cfRule>
  </conditionalFormatting>
  <conditionalFormatting sqref="P285:AA285 P287:AA287">
    <cfRule type="expression" dxfId="3153" priority="1347">
      <formula>P$1=""</formula>
    </cfRule>
  </conditionalFormatting>
  <conditionalFormatting sqref="P283:AA283">
    <cfRule type="expression" dxfId="3152" priority="1346">
      <formula>P$1=""</formula>
    </cfRule>
  </conditionalFormatting>
  <conditionalFormatting sqref="P285:AA285 P287:AA287">
    <cfRule type="expression" dxfId="3151" priority="1345">
      <formula>P$1=""</formula>
    </cfRule>
  </conditionalFormatting>
  <conditionalFormatting sqref="P285:AA285 P287:AA287">
    <cfRule type="expression" dxfId="3150" priority="1344">
      <formula>P$1=""</formula>
    </cfRule>
  </conditionalFormatting>
  <conditionalFormatting sqref="P287:AA287">
    <cfRule type="expression" dxfId="3149" priority="1343">
      <formula>P$1=""</formula>
    </cfRule>
  </conditionalFormatting>
  <conditionalFormatting sqref="P287:AA287">
    <cfRule type="expression" dxfId="3148" priority="1342">
      <formula>P$1=""</formula>
    </cfRule>
  </conditionalFormatting>
  <conditionalFormatting sqref="P287:AA287">
    <cfRule type="expression" dxfId="3147" priority="1341">
      <formula>P$1=""</formula>
    </cfRule>
  </conditionalFormatting>
  <conditionalFormatting sqref="P287:AA287">
    <cfRule type="expression" dxfId="3146" priority="1340">
      <formula>P$1=""</formula>
    </cfRule>
  </conditionalFormatting>
  <conditionalFormatting sqref="P281:AA281">
    <cfRule type="expression" dxfId="3145" priority="1339">
      <formula>P$1=""</formula>
    </cfRule>
  </conditionalFormatting>
  <conditionalFormatting sqref="P281:AA281">
    <cfRule type="expression" dxfId="3144" priority="1338">
      <formula>P$1=""</formula>
    </cfRule>
  </conditionalFormatting>
  <conditionalFormatting sqref="P281:AA281">
    <cfRule type="expression" dxfId="3143" priority="1337">
      <formula>P$1=""</formula>
    </cfRule>
  </conditionalFormatting>
  <conditionalFormatting sqref="P281:AA281">
    <cfRule type="expression" dxfId="3142" priority="1336">
      <formula>P$1=""</formula>
    </cfRule>
  </conditionalFormatting>
  <conditionalFormatting sqref="P281:AA281">
    <cfRule type="expression" dxfId="3141" priority="1335">
      <formula>P$1=""</formula>
    </cfRule>
  </conditionalFormatting>
  <conditionalFormatting sqref="P281:AA281">
    <cfRule type="expression" dxfId="3140" priority="1334">
      <formula>P$1=""</formula>
    </cfRule>
  </conditionalFormatting>
  <conditionalFormatting sqref="P281:AA281">
    <cfRule type="expression" dxfId="3139" priority="1333">
      <formula>P$1=""</formula>
    </cfRule>
  </conditionalFormatting>
  <conditionalFormatting sqref="P285:AA285 P287:AA287">
    <cfRule type="expression" dxfId="3138" priority="1332">
      <formula>P$1=""</formula>
    </cfRule>
  </conditionalFormatting>
  <conditionalFormatting sqref="P285:AA285 P287:AA287">
    <cfRule type="expression" dxfId="3137" priority="1331">
      <formula>P$1=""</formula>
    </cfRule>
  </conditionalFormatting>
  <conditionalFormatting sqref="P285:AA285 P287:AA287">
    <cfRule type="expression" dxfId="3136" priority="1330">
      <formula>P$1=""</formula>
    </cfRule>
  </conditionalFormatting>
  <conditionalFormatting sqref="P285:AA285 P287:AA287">
    <cfRule type="expression" dxfId="3135" priority="1329">
      <formula>P$1=""</formula>
    </cfRule>
  </conditionalFormatting>
  <conditionalFormatting sqref="P285 P287 P283:AA283">
    <cfRule type="expression" dxfId="3134" priority="1328">
      <formula>P$1=""</formula>
    </cfRule>
  </conditionalFormatting>
  <conditionalFormatting sqref="P285 P287 P283:AA283">
    <cfRule type="expression" dxfId="3133" priority="1327">
      <formula>P$1=""</formula>
    </cfRule>
  </conditionalFormatting>
  <conditionalFormatting sqref="P285 P287 P283:AA283">
    <cfRule type="expression" dxfId="3132" priority="1326">
      <formula>P$1=""</formula>
    </cfRule>
  </conditionalFormatting>
  <conditionalFormatting sqref="P285 P287 P283:AA283">
    <cfRule type="expression" dxfId="3131" priority="1325">
      <formula>P$1=""</formula>
    </cfRule>
  </conditionalFormatting>
  <conditionalFormatting sqref="P285 P287 P283:AA283">
    <cfRule type="expression" dxfId="3130" priority="1324">
      <formula>P$1=""</formula>
    </cfRule>
  </conditionalFormatting>
  <conditionalFormatting sqref="P285 P287 P283:AA283">
    <cfRule type="expression" dxfId="3129" priority="1323">
      <formula>P$1=""</formula>
    </cfRule>
  </conditionalFormatting>
  <conditionalFormatting sqref="P285 P287 P283:AA283">
    <cfRule type="expression" dxfId="3128" priority="1322">
      <formula>P$1=""</formula>
    </cfRule>
  </conditionalFormatting>
  <conditionalFormatting sqref="P285 P287 P283:AA283">
    <cfRule type="expression" dxfId="3127" priority="1321">
      <formula>P$1=""</formula>
    </cfRule>
  </conditionalFormatting>
  <conditionalFormatting sqref="Q283:AA283">
    <cfRule type="expression" dxfId="3126" priority="1320">
      <formula>Q$1=""</formula>
    </cfRule>
  </conditionalFormatting>
  <conditionalFormatting sqref="Q283:AA283">
    <cfRule type="expression" dxfId="3125" priority="1319">
      <formula>Q$1=""</formula>
    </cfRule>
  </conditionalFormatting>
  <conditionalFormatting sqref="Q283:AA283">
    <cfRule type="expression" dxfId="3124" priority="1318">
      <formula>Q$1=""</formula>
    </cfRule>
  </conditionalFormatting>
  <conditionalFormatting sqref="Q283:AA283">
    <cfRule type="expression" dxfId="3123" priority="1317">
      <formula>Q$1=""</formula>
    </cfRule>
  </conditionalFormatting>
  <conditionalFormatting sqref="Q283:AA283">
    <cfRule type="expression" dxfId="3122" priority="1316">
      <formula>Q$1=""</formula>
    </cfRule>
  </conditionalFormatting>
  <conditionalFormatting sqref="Q283:AA283">
    <cfRule type="expression" dxfId="3121" priority="1315">
      <formula>Q$1=""</formula>
    </cfRule>
  </conditionalFormatting>
  <conditionalFormatting sqref="Q283:AA283">
    <cfRule type="expression" dxfId="3120" priority="1314">
      <formula>Q$1=""</formula>
    </cfRule>
  </conditionalFormatting>
  <conditionalFormatting sqref="Q283:AA283">
    <cfRule type="expression" dxfId="3119" priority="1313">
      <formula>Q$1=""</formula>
    </cfRule>
  </conditionalFormatting>
  <conditionalFormatting sqref="Q285:AA285 Q287:AA287">
    <cfRule type="expression" dxfId="3118" priority="1312">
      <formula>Q$1=""</formula>
    </cfRule>
  </conditionalFormatting>
  <conditionalFormatting sqref="Q285:AA285 Q287:AA287">
    <cfRule type="expression" dxfId="3117" priority="1311">
      <formula>Q$1=""</formula>
    </cfRule>
  </conditionalFormatting>
  <conditionalFormatting sqref="Q285:AA285 Q287:AA287">
    <cfRule type="expression" dxfId="3116" priority="1310">
      <formula>Q$1=""</formula>
    </cfRule>
  </conditionalFormatting>
  <conditionalFormatting sqref="Q285:AA285 Q287:AA287">
    <cfRule type="expression" dxfId="3115" priority="1309">
      <formula>Q$1=""</formula>
    </cfRule>
  </conditionalFormatting>
  <conditionalFormatting sqref="Q285:AA285 Q287:AA287">
    <cfRule type="expression" dxfId="3114" priority="1308">
      <formula>Q$1=""</formula>
    </cfRule>
  </conditionalFormatting>
  <conditionalFormatting sqref="Q285:AA285 Q287:AA287">
    <cfRule type="expression" dxfId="3113" priority="1307">
      <formula>Q$1=""</formula>
    </cfRule>
  </conditionalFormatting>
  <conditionalFormatting sqref="Q285:AA285 Q287:AA287">
    <cfRule type="expression" dxfId="3112" priority="1306">
      <formula>Q$1=""</formula>
    </cfRule>
  </conditionalFormatting>
  <conditionalFormatting sqref="Q285:AA285 Q287:AA287">
    <cfRule type="expression" dxfId="3111" priority="1305">
      <formula>Q$1=""</formula>
    </cfRule>
  </conditionalFormatting>
  <conditionalFormatting sqref="Q285:AA285 Q287:AA287">
    <cfRule type="expression" dxfId="3110" priority="1304">
      <formula>Q$1=""</formula>
    </cfRule>
  </conditionalFormatting>
  <conditionalFormatting sqref="Q285:AA285 Q287:AA287">
    <cfRule type="expression" dxfId="3109" priority="1303">
      <formula>Q$1=""</formula>
    </cfRule>
  </conditionalFormatting>
  <conditionalFormatting sqref="P291:AA291">
    <cfRule type="expression" dxfId="3108" priority="1302">
      <formula>P$1=""</formula>
    </cfRule>
  </conditionalFormatting>
  <conditionalFormatting sqref="P293:AA293">
    <cfRule type="expression" dxfId="3107" priority="1301">
      <formula>P$1=""</formula>
    </cfRule>
  </conditionalFormatting>
  <conditionalFormatting sqref="P295:AA295">
    <cfRule type="expression" dxfId="3106" priority="1300">
      <formula>P$1=""</formula>
    </cfRule>
  </conditionalFormatting>
  <conditionalFormatting sqref="P297:AA297">
    <cfRule type="expression" dxfId="3105" priority="1299">
      <formula>P$1=""</formula>
    </cfRule>
  </conditionalFormatting>
  <conditionalFormatting sqref="P293:AA293 P295:AA295 P297:AA297">
    <cfRule type="expression" dxfId="3104" priority="1298">
      <formula>P$1=""</formula>
    </cfRule>
  </conditionalFormatting>
  <conditionalFormatting sqref="P293:AA293 P295:AA295 P297:AA297">
    <cfRule type="expression" dxfId="3103" priority="1297">
      <formula>P$1=""</formula>
    </cfRule>
  </conditionalFormatting>
  <conditionalFormatting sqref="P293:AA293 P295:AA295 P297:AA297">
    <cfRule type="expression" dxfId="3102" priority="1296">
      <formula>P$1=""</formula>
    </cfRule>
  </conditionalFormatting>
  <conditionalFormatting sqref="P293:AA293 P295:AA295 P297:AA297">
    <cfRule type="expression" dxfId="3101" priority="1295">
      <formula>P$1=""</formula>
    </cfRule>
  </conditionalFormatting>
  <conditionalFormatting sqref="P293:AA293 P295:AA295 P297:AA297">
    <cfRule type="expression" dxfId="3100" priority="1294">
      <formula>P$1=""</formula>
    </cfRule>
  </conditionalFormatting>
  <conditionalFormatting sqref="P295:AA295 P297:AA297">
    <cfRule type="expression" dxfId="3099" priority="1293">
      <formula>P$1=""</formula>
    </cfRule>
  </conditionalFormatting>
  <conditionalFormatting sqref="P293:AA293">
    <cfRule type="expression" dxfId="3098" priority="1292">
      <formula>P$1=""</formula>
    </cfRule>
  </conditionalFormatting>
  <conditionalFormatting sqref="P295:AA295 P297:AA297">
    <cfRule type="expression" dxfId="3097" priority="1291">
      <formula>P$1=""</formula>
    </cfRule>
  </conditionalFormatting>
  <conditionalFormatting sqref="P295:AA295 P297:AA297">
    <cfRule type="expression" dxfId="3096" priority="1290">
      <formula>P$1=""</formula>
    </cfRule>
  </conditionalFormatting>
  <conditionalFormatting sqref="P297:AA297">
    <cfRule type="expression" dxfId="3095" priority="1289">
      <formula>P$1=""</formula>
    </cfRule>
  </conditionalFormatting>
  <conditionalFormatting sqref="P297:AA297">
    <cfRule type="expression" dxfId="3094" priority="1288">
      <formula>P$1=""</formula>
    </cfRule>
  </conditionalFormatting>
  <conditionalFormatting sqref="P297:AA297">
    <cfRule type="expression" dxfId="3093" priority="1287">
      <formula>P$1=""</formula>
    </cfRule>
  </conditionalFormatting>
  <conditionalFormatting sqref="P297:AA297">
    <cfRule type="expression" dxfId="3092" priority="1286">
      <formula>P$1=""</formula>
    </cfRule>
  </conditionalFormatting>
  <conditionalFormatting sqref="P291:AA291">
    <cfRule type="expression" dxfId="3091" priority="1285">
      <formula>P$1=""</formula>
    </cfRule>
  </conditionalFormatting>
  <conditionalFormatting sqref="P291:AA291">
    <cfRule type="expression" dxfId="3090" priority="1284">
      <formula>P$1=""</formula>
    </cfRule>
  </conditionalFormatting>
  <conditionalFormatting sqref="P291:AA291">
    <cfRule type="expression" dxfId="3089" priority="1283">
      <formula>P$1=""</formula>
    </cfRule>
  </conditionalFormatting>
  <conditionalFormatting sqref="P291:AA291">
    <cfRule type="expression" dxfId="3088" priority="1282">
      <formula>P$1=""</formula>
    </cfRule>
  </conditionalFormatting>
  <conditionalFormatting sqref="P291:AA291">
    <cfRule type="expression" dxfId="3087" priority="1281">
      <formula>P$1=""</formula>
    </cfRule>
  </conditionalFormatting>
  <conditionalFormatting sqref="P291:AA291">
    <cfRule type="expression" dxfId="3086" priority="1280">
      <formula>P$1=""</formula>
    </cfRule>
  </conditionalFormatting>
  <conditionalFormatting sqref="P291:AA291">
    <cfRule type="expression" dxfId="3085" priority="1279">
      <formula>P$1=""</formula>
    </cfRule>
  </conditionalFormatting>
  <conditionalFormatting sqref="P295:AA295 P297:AA297">
    <cfRule type="expression" dxfId="3084" priority="1278">
      <formula>P$1=""</formula>
    </cfRule>
  </conditionalFormatting>
  <conditionalFormatting sqref="P295:AA295 P297:AA297">
    <cfRule type="expression" dxfId="3083" priority="1277">
      <formula>P$1=""</formula>
    </cfRule>
  </conditionalFormatting>
  <conditionalFormatting sqref="P295:AA295 P297:AA297">
    <cfRule type="expression" dxfId="3082" priority="1276">
      <formula>P$1=""</formula>
    </cfRule>
  </conditionalFormatting>
  <conditionalFormatting sqref="P295:AA295 P297:AA297">
    <cfRule type="expression" dxfId="3081" priority="1275">
      <formula>P$1=""</formula>
    </cfRule>
  </conditionalFormatting>
  <conditionalFormatting sqref="P293:AA293 P295:AA295 P297:AA297">
    <cfRule type="expression" dxfId="3080" priority="1274">
      <formula>P$1=""</formula>
    </cfRule>
  </conditionalFormatting>
  <conditionalFormatting sqref="P293:AA293 P295:AA295 P297:AA297">
    <cfRule type="expression" dxfId="3079" priority="1273">
      <formula>P$1=""</formula>
    </cfRule>
  </conditionalFormatting>
  <conditionalFormatting sqref="P293:AA293 P295:AA295 P297:AA297">
    <cfRule type="expression" dxfId="3078" priority="1272">
      <formula>P$1=""</formula>
    </cfRule>
  </conditionalFormatting>
  <conditionalFormatting sqref="P293:AA293 P295:AA295 P297:AA297">
    <cfRule type="expression" dxfId="3077" priority="1271">
      <formula>P$1=""</formula>
    </cfRule>
  </conditionalFormatting>
  <conditionalFormatting sqref="P293:AA293 P295:AA295 P297:AA297">
    <cfRule type="expression" dxfId="3076" priority="1270">
      <formula>P$1=""</formula>
    </cfRule>
  </conditionalFormatting>
  <conditionalFormatting sqref="P293:AA293 P295:AA295 P297:AA297">
    <cfRule type="expression" dxfId="3075" priority="1269">
      <formula>P$1=""</formula>
    </cfRule>
  </conditionalFormatting>
  <conditionalFormatting sqref="P293:AA293 P295:AA295 P297:AA297">
    <cfRule type="expression" dxfId="3074" priority="1268">
      <formula>P$1=""</formula>
    </cfRule>
  </conditionalFormatting>
  <conditionalFormatting sqref="P293:AA293 P295:AA295 P297:AA297">
    <cfRule type="expression" dxfId="3073" priority="1267">
      <formula>P$1=""</formula>
    </cfRule>
  </conditionalFormatting>
  <conditionalFormatting sqref="Q293:AA293">
    <cfRule type="expression" dxfId="3072" priority="1266">
      <formula>Q$1=""</formula>
    </cfRule>
  </conditionalFormatting>
  <conditionalFormatting sqref="Q293:AA293">
    <cfRule type="expression" dxfId="3071" priority="1265">
      <formula>Q$1=""</formula>
    </cfRule>
  </conditionalFormatting>
  <conditionalFormatting sqref="Q293:AA293">
    <cfRule type="expression" dxfId="3070" priority="1264">
      <formula>Q$1=""</formula>
    </cfRule>
  </conditionalFormatting>
  <conditionalFormatting sqref="Q293:AA293">
    <cfRule type="expression" dxfId="3069" priority="1263">
      <formula>Q$1=""</formula>
    </cfRule>
  </conditionalFormatting>
  <conditionalFormatting sqref="Q293:AA293">
    <cfRule type="expression" dxfId="3068" priority="1262">
      <formula>Q$1=""</formula>
    </cfRule>
  </conditionalFormatting>
  <conditionalFormatting sqref="Q293:AA293">
    <cfRule type="expression" dxfId="3067" priority="1261">
      <formula>Q$1=""</formula>
    </cfRule>
  </conditionalFormatting>
  <conditionalFormatting sqref="Q293:AA293">
    <cfRule type="expression" dxfId="3066" priority="1260">
      <formula>Q$1=""</formula>
    </cfRule>
  </conditionalFormatting>
  <conditionalFormatting sqref="Q293:AA293">
    <cfRule type="expression" dxfId="3065" priority="1259">
      <formula>Q$1=""</formula>
    </cfRule>
  </conditionalFormatting>
  <conditionalFormatting sqref="Q295:AA295 Q297:AA297">
    <cfRule type="expression" dxfId="3064" priority="1258">
      <formula>Q$1=""</formula>
    </cfRule>
  </conditionalFormatting>
  <conditionalFormatting sqref="Q295:AA295 Q297:AA297">
    <cfRule type="expression" dxfId="3063" priority="1257">
      <formula>Q$1=""</formula>
    </cfRule>
  </conditionalFormatting>
  <conditionalFormatting sqref="Q295:AA295 Q297:AA297">
    <cfRule type="expression" dxfId="3062" priority="1256">
      <formula>Q$1=""</formula>
    </cfRule>
  </conditionalFormatting>
  <conditionalFormatting sqref="Q295:AA295 Q297:AA297">
    <cfRule type="expression" dxfId="3061" priority="1255">
      <formula>Q$1=""</formula>
    </cfRule>
  </conditionalFormatting>
  <conditionalFormatting sqref="Q295:AA295 Q297:AA297">
    <cfRule type="expression" dxfId="3060" priority="1254">
      <formula>Q$1=""</formula>
    </cfRule>
  </conditionalFormatting>
  <conditionalFormatting sqref="Q295:AA295 Q297:AA297">
    <cfRule type="expression" dxfId="3059" priority="1253">
      <formula>Q$1=""</formula>
    </cfRule>
  </conditionalFormatting>
  <conditionalFormatting sqref="Q295:AA295 Q297:AA297">
    <cfRule type="expression" dxfId="3058" priority="1252">
      <formula>Q$1=""</formula>
    </cfRule>
  </conditionalFormatting>
  <conditionalFormatting sqref="Q295:AA295 Q297:AA297">
    <cfRule type="expression" dxfId="3057" priority="1251">
      <formula>Q$1=""</formula>
    </cfRule>
  </conditionalFormatting>
  <conditionalFormatting sqref="Q295:AA295 Q297:AA297">
    <cfRule type="expression" dxfId="3056" priority="1250">
      <formula>Q$1=""</formula>
    </cfRule>
  </conditionalFormatting>
  <conditionalFormatting sqref="Q295:AA295 Q297:AA297">
    <cfRule type="expression" dxfId="3055" priority="1249">
      <formula>Q$1=""</formula>
    </cfRule>
  </conditionalFormatting>
  <conditionalFormatting sqref="P295:AA295 P297:AA297 P291:AA291">
    <cfRule type="expression" dxfId="3054" priority="1248">
      <formula>P$1=""</formula>
    </cfRule>
  </conditionalFormatting>
  <conditionalFormatting sqref="P291:AA291">
    <cfRule type="expression" dxfId="3053" priority="1247">
      <formula>P$1=""</formula>
    </cfRule>
  </conditionalFormatting>
  <conditionalFormatting sqref="P291:AA291">
    <cfRule type="expression" dxfId="3052" priority="1246">
      <formula>P$1=""</formula>
    </cfRule>
  </conditionalFormatting>
  <conditionalFormatting sqref="P291:AA291">
    <cfRule type="expression" dxfId="3051" priority="1245">
      <formula>P$1=""</formula>
    </cfRule>
  </conditionalFormatting>
  <conditionalFormatting sqref="P291:AA291">
    <cfRule type="expression" dxfId="3050" priority="1244">
      <formula>P$1=""</formula>
    </cfRule>
  </conditionalFormatting>
  <conditionalFormatting sqref="P291:AA291">
    <cfRule type="expression" dxfId="3049" priority="1243">
      <formula>P$1=""</formula>
    </cfRule>
  </conditionalFormatting>
  <conditionalFormatting sqref="P295:AA295 P297:AA297 P291:AA291">
    <cfRule type="expression" dxfId="3048" priority="1242">
      <formula>P$1=""</formula>
    </cfRule>
  </conditionalFormatting>
  <conditionalFormatting sqref="P291:AA291">
    <cfRule type="expression" dxfId="3047" priority="1241">
      <formula>P$1=""</formula>
    </cfRule>
  </conditionalFormatting>
  <conditionalFormatting sqref="P291:AA291">
    <cfRule type="expression" dxfId="3046" priority="1240">
      <formula>P$1=""</formula>
    </cfRule>
  </conditionalFormatting>
  <conditionalFormatting sqref="P291:AA291">
    <cfRule type="expression" dxfId="3045" priority="1239">
      <formula>P$1=""</formula>
    </cfRule>
  </conditionalFormatting>
  <conditionalFormatting sqref="P291:AA291">
    <cfRule type="expression" dxfId="3044" priority="1238">
      <formula>P$1=""</formula>
    </cfRule>
  </conditionalFormatting>
  <conditionalFormatting sqref="P291:AA291">
    <cfRule type="expression" dxfId="3043" priority="1237">
      <formula>P$1=""</formula>
    </cfRule>
  </conditionalFormatting>
  <conditionalFormatting sqref="P291:AA291">
    <cfRule type="expression" dxfId="3042" priority="1236">
      <formula>P$1=""</formula>
    </cfRule>
  </conditionalFormatting>
  <conditionalFormatting sqref="P291:AA291">
    <cfRule type="expression" dxfId="3041" priority="1235">
      <formula>P$1=""</formula>
    </cfRule>
  </conditionalFormatting>
  <conditionalFormatting sqref="P291:AA291">
    <cfRule type="expression" dxfId="3040" priority="1234">
      <formula>P$1=""</formula>
    </cfRule>
  </conditionalFormatting>
  <conditionalFormatting sqref="P152:AA152">
    <cfRule type="expression" dxfId="3039" priority="1233">
      <formula>P$1=""</formula>
    </cfRule>
  </conditionalFormatting>
  <conditionalFormatting sqref="P152:AA152">
    <cfRule type="expression" dxfId="3038" priority="1232">
      <formula>P$1=""</formula>
    </cfRule>
  </conditionalFormatting>
  <conditionalFormatting sqref="P152:AA152">
    <cfRule type="expression" dxfId="3037" priority="1231">
      <formula>P$1=""</formula>
    </cfRule>
  </conditionalFormatting>
  <conditionalFormatting sqref="P152:AA152">
    <cfRule type="expression" dxfId="3036" priority="1230">
      <formula>P$1=""</formula>
    </cfRule>
  </conditionalFormatting>
  <conditionalFormatting sqref="P152:AA152">
    <cfRule type="expression" dxfId="3035" priority="1229">
      <formula>P$1=""</formula>
    </cfRule>
  </conditionalFormatting>
  <conditionalFormatting sqref="P152:AA152">
    <cfRule type="expression" dxfId="3034" priority="1228">
      <formula>P$1=""</formula>
    </cfRule>
  </conditionalFormatting>
  <conditionalFormatting sqref="P152:AA152">
    <cfRule type="expression" dxfId="3033" priority="1227">
      <formula>P$1=""</formula>
    </cfRule>
  </conditionalFormatting>
  <conditionalFormatting sqref="P152:AA152">
    <cfRule type="expression" dxfId="3032" priority="1226">
      <formula>P$1=""</formula>
    </cfRule>
  </conditionalFormatting>
  <conditionalFormatting sqref="P281:AA281">
    <cfRule type="expression" dxfId="3031" priority="1225">
      <formula>P$1=""</formula>
    </cfRule>
  </conditionalFormatting>
  <conditionalFormatting sqref="P281:AA281">
    <cfRule type="expression" dxfId="3030" priority="1224">
      <formula>P$1=""</formula>
    </cfRule>
  </conditionalFormatting>
  <conditionalFormatting sqref="P281:AA281">
    <cfRule type="expression" dxfId="3029" priority="1223">
      <formula>P$1=""</formula>
    </cfRule>
  </conditionalFormatting>
  <conditionalFormatting sqref="P281:AA281">
    <cfRule type="expression" dxfId="3028" priority="1222">
      <formula>P$1=""</formula>
    </cfRule>
  </conditionalFormatting>
  <conditionalFormatting sqref="P281:AA281">
    <cfRule type="expression" dxfId="3027" priority="1221">
      <formula>P$1=""</formula>
    </cfRule>
  </conditionalFormatting>
  <conditionalFormatting sqref="P281:AA281">
    <cfRule type="expression" dxfId="3026" priority="1220">
      <formula>P$1=""</formula>
    </cfRule>
  </conditionalFormatting>
  <conditionalFormatting sqref="P281:AA281">
    <cfRule type="expression" dxfId="3025" priority="1219">
      <formula>P$1=""</formula>
    </cfRule>
  </conditionalFormatting>
  <conditionalFormatting sqref="P281:AA281">
    <cfRule type="expression" dxfId="3024" priority="1218">
      <formula>P$1=""</formula>
    </cfRule>
  </conditionalFormatting>
  <conditionalFormatting sqref="P283:AA283">
    <cfRule type="expression" dxfId="3023" priority="1217">
      <formula>P$1=""</formula>
    </cfRule>
  </conditionalFormatting>
  <conditionalFormatting sqref="P283:AA283">
    <cfRule type="expression" dxfId="3022" priority="1216">
      <formula>P$1=""</formula>
    </cfRule>
  </conditionalFormatting>
  <conditionalFormatting sqref="P283:AA283">
    <cfRule type="expression" dxfId="3021" priority="1215">
      <formula>P$1=""</formula>
    </cfRule>
  </conditionalFormatting>
  <conditionalFormatting sqref="P283:AA283">
    <cfRule type="expression" dxfId="3020" priority="1214">
      <formula>P$1=""</formula>
    </cfRule>
  </conditionalFormatting>
  <conditionalFormatting sqref="P283:AA283">
    <cfRule type="expression" dxfId="3019" priority="1213">
      <formula>P$1=""</formula>
    </cfRule>
  </conditionalFormatting>
  <conditionalFormatting sqref="P283:AA283">
    <cfRule type="expression" dxfId="3018" priority="1212">
      <formula>P$1=""</formula>
    </cfRule>
  </conditionalFormatting>
  <conditionalFormatting sqref="P283:AA283">
    <cfRule type="expression" dxfId="3017" priority="1211">
      <formula>P$1=""</formula>
    </cfRule>
  </conditionalFormatting>
  <conditionalFormatting sqref="P283:AA283">
    <cfRule type="expression" dxfId="3016" priority="1210">
      <formula>P$1=""</formula>
    </cfRule>
  </conditionalFormatting>
  <conditionalFormatting sqref="P283:AA283">
    <cfRule type="expression" dxfId="3015" priority="1209">
      <formula>P$1=""</formula>
    </cfRule>
  </conditionalFormatting>
  <conditionalFormatting sqref="P283:AA283">
    <cfRule type="expression" dxfId="3014" priority="1208">
      <formula>P$1=""</formula>
    </cfRule>
  </conditionalFormatting>
  <conditionalFormatting sqref="P283:AA283">
    <cfRule type="expression" dxfId="3013" priority="1207">
      <formula>P$1=""</formula>
    </cfRule>
  </conditionalFormatting>
  <conditionalFormatting sqref="P283:AA283">
    <cfRule type="expression" dxfId="3012" priority="1206">
      <formula>P$1=""</formula>
    </cfRule>
  </conditionalFormatting>
  <conditionalFormatting sqref="P283:AA283">
    <cfRule type="expression" dxfId="3011" priority="1205">
      <formula>P$1=""</formula>
    </cfRule>
  </conditionalFormatting>
  <conditionalFormatting sqref="P283:AA283">
    <cfRule type="expression" dxfId="3010" priority="1204">
      <formula>P$1=""</formula>
    </cfRule>
  </conditionalFormatting>
  <conditionalFormatting sqref="P283:AA283">
    <cfRule type="expression" dxfId="3009" priority="1203">
      <formula>P$1=""</formula>
    </cfRule>
  </conditionalFormatting>
  <conditionalFormatting sqref="P283:AA283">
    <cfRule type="expression" dxfId="3008" priority="1202">
      <formula>P$1=""</formula>
    </cfRule>
  </conditionalFormatting>
  <conditionalFormatting sqref="P287 P285">
    <cfRule type="expression" dxfId="3007" priority="1201">
      <formula>P$1=""</formula>
    </cfRule>
  </conditionalFormatting>
  <conditionalFormatting sqref="P287 P285">
    <cfRule type="expression" dxfId="3006" priority="1200">
      <formula>P$1=""</formula>
    </cfRule>
  </conditionalFormatting>
  <conditionalFormatting sqref="P287 P285">
    <cfRule type="expression" dxfId="3005" priority="1199">
      <formula>P$1=""</formula>
    </cfRule>
  </conditionalFormatting>
  <conditionalFormatting sqref="P287 P285">
    <cfRule type="expression" dxfId="3004" priority="1198">
      <formula>P$1=""</formula>
    </cfRule>
  </conditionalFormatting>
  <conditionalFormatting sqref="P287 P285">
    <cfRule type="expression" dxfId="3003" priority="1197">
      <formula>P$1=""</formula>
    </cfRule>
  </conditionalFormatting>
  <conditionalFormatting sqref="P287 P285">
    <cfRule type="expression" dxfId="3002" priority="1196">
      <formula>P$1=""</formula>
    </cfRule>
  </conditionalFormatting>
  <conditionalFormatting sqref="P287 P285">
    <cfRule type="expression" dxfId="3001" priority="1195">
      <formula>P$1=""</formula>
    </cfRule>
  </conditionalFormatting>
  <conditionalFormatting sqref="P287 P285">
    <cfRule type="expression" dxfId="3000" priority="1194">
      <formula>P$1=""</formula>
    </cfRule>
  </conditionalFormatting>
  <conditionalFormatting sqref="P287 P285">
    <cfRule type="expression" dxfId="2999" priority="1193">
      <formula>P$1=""</formula>
    </cfRule>
  </conditionalFormatting>
  <conditionalFormatting sqref="P287 P285">
    <cfRule type="expression" dxfId="2998" priority="1192">
      <formula>P$1=""</formula>
    </cfRule>
  </conditionalFormatting>
  <conditionalFormatting sqref="P287 P285">
    <cfRule type="expression" dxfId="2997" priority="1191">
      <formula>P$1=""</formula>
    </cfRule>
  </conditionalFormatting>
  <conditionalFormatting sqref="P287 P285">
    <cfRule type="expression" dxfId="2996" priority="1190">
      <formula>P$1=""</formula>
    </cfRule>
  </conditionalFormatting>
  <conditionalFormatting sqref="P287 P285">
    <cfRule type="expression" dxfId="2995" priority="1189">
      <formula>P$1=""</formula>
    </cfRule>
  </conditionalFormatting>
  <conditionalFormatting sqref="P287 P285">
    <cfRule type="expression" dxfId="2994" priority="1188">
      <formula>P$1=""</formula>
    </cfRule>
  </conditionalFormatting>
  <conditionalFormatting sqref="P287 P285">
    <cfRule type="expression" dxfId="2993" priority="1187">
      <formula>P$1=""</formula>
    </cfRule>
  </conditionalFormatting>
  <conditionalFormatting sqref="P287 P285">
    <cfRule type="expression" dxfId="2992" priority="1186">
      <formula>P$1=""</formula>
    </cfRule>
  </conditionalFormatting>
  <conditionalFormatting sqref="P287 P285">
    <cfRule type="expression" dxfId="2991" priority="1185">
      <formula>P$1=""</formula>
    </cfRule>
  </conditionalFormatting>
  <conditionalFormatting sqref="P287 P285">
    <cfRule type="expression" dxfId="2990" priority="1184">
      <formula>P$1=""</formula>
    </cfRule>
  </conditionalFormatting>
  <conditionalFormatting sqref="Q287:AA287 Q285:AA285">
    <cfRule type="expression" dxfId="2989" priority="1183">
      <formula>Q$1=""</formula>
    </cfRule>
  </conditionalFormatting>
  <conditionalFormatting sqref="Q287:AA287 Q285:AA285">
    <cfRule type="expression" dxfId="2988" priority="1182">
      <formula>Q$1=""</formula>
    </cfRule>
  </conditionalFormatting>
  <conditionalFormatting sqref="Q287:AA287 Q285:AA285">
    <cfRule type="expression" dxfId="2987" priority="1181">
      <formula>Q$1=""</formula>
    </cfRule>
  </conditionalFormatting>
  <conditionalFormatting sqref="Q287:AA287 Q285:AA285">
    <cfRule type="expression" dxfId="2986" priority="1180">
      <formula>Q$1=""</formula>
    </cfRule>
  </conditionalFormatting>
  <conditionalFormatting sqref="Q287:AA287 Q285:AA285">
    <cfRule type="expression" dxfId="2985" priority="1179">
      <formula>Q$1=""</formula>
    </cfRule>
  </conditionalFormatting>
  <conditionalFormatting sqref="Q287:AA287 Q285:AA285">
    <cfRule type="expression" dxfId="2984" priority="1178">
      <formula>Q$1=""</formula>
    </cfRule>
  </conditionalFormatting>
  <conditionalFormatting sqref="Q287:AA287 Q285:AA285">
    <cfRule type="expression" dxfId="2983" priority="1177">
      <formula>Q$1=""</formula>
    </cfRule>
  </conditionalFormatting>
  <conditionalFormatting sqref="Q287:AA287 Q285:AA285">
    <cfRule type="expression" dxfId="2982" priority="1176">
      <formula>Q$1=""</formula>
    </cfRule>
  </conditionalFormatting>
  <conditionalFormatting sqref="Q287:AA287 Q285:AA285">
    <cfRule type="expression" dxfId="2981" priority="1175">
      <formula>Q$1=""</formula>
    </cfRule>
  </conditionalFormatting>
  <conditionalFormatting sqref="Q287:AA287 Q285:AA285">
    <cfRule type="expression" dxfId="2980" priority="1174">
      <formula>Q$1=""</formula>
    </cfRule>
  </conditionalFormatting>
  <conditionalFormatting sqref="Q287:AA287 Q285:AA285">
    <cfRule type="expression" dxfId="2979" priority="1173">
      <formula>Q$1=""</formula>
    </cfRule>
  </conditionalFormatting>
  <conditionalFormatting sqref="Q287:AA287 Q285:AA285">
    <cfRule type="expression" dxfId="2978" priority="1172">
      <formula>Q$1=""</formula>
    </cfRule>
  </conditionalFormatting>
  <conditionalFormatting sqref="Q287:AA287 Q285:AA285">
    <cfRule type="expression" dxfId="2977" priority="1171">
      <formula>Q$1=""</formula>
    </cfRule>
  </conditionalFormatting>
  <conditionalFormatting sqref="Q287:AA287 Q285:AA285">
    <cfRule type="expression" dxfId="2976" priority="1170">
      <formula>Q$1=""</formula>
    </cfRule>
  </conditionalFormatting>
  <conditionalFormatting sqref="Q287:AA287 Q285:AA285">
    <cfRule type="expression" dxfId="2975" priority="1169">
      <formula>Q$1=""</formula>
    </cfRule>
  </conditionalFormatting>
  <conditionalFormatting sqref="Q287:AA287 Q285:AA285">
    <cfRule type="expression" dxfId="2974" priority="1168">
      <formula>Q$1=""</formula>
    </cfRule>
  </conditionalFormatting>
  <conditionalFormatting sqref="Q287:AA287 Q285:AA285">
    <cfRule type="expression" dxfId="2973" priority="1167">
      <formula>Q$1=""</formula>
    </cfRule>
  </conditionalFormatting>
  <conditionalFormatting sqref="Q287:AA287 Q285:AA285">
    <cfRule type="expression" dxfId="2972" priority="1166">
      <formula>Q$1=""</formula>
    </cfRule>
  </conditionalFormatting>
  <conditionalFormatting sqref="Q287:AA287 Q285:AA285">
    <cfRule type="expression" dxfId="2971" priority="1165">
      <formula>Q$1=""</formula>
    </cfRule>
  </conditionalFormatting>
  <conditionalFormatting sqref="Q287:AA287 Q285:AA285">
    <cfRule type="expression" dxfId="2970" priority="1164">
      <formula>Q$1=""</formula>
    </cfRule>
  </conditionalFormatting>
  <conditionalFormatting sqref="Q287:AA287 Q285:AA285">
    <cfRule type="expression" dxfId="2969" priority="1163">
      <formula>Q$1=""</formula>
    </cfRule>
  </conditionalFormatting>
  <conditionalFormatting sqref="Q287:AA287 Q285:AA285">
    <cfRule type="expression" dxfId="2968" priority="1162">
      <formula>Q$1=""</formula>
    </cfRule>
  </conditionalFormatting>
  <conditionalFormatting sqref="Q287:AA287 Q285:AA285">
    <cfRule type="expression" dxfId="2967" priority="1161">
      <formula>Q$1=""</formula>
    </cfRule>
  </conditionalFormatting>
  <conditionalFormatting sqref="Q287:AA287 Q285:AA285">
    <cfRule type="expression" dxfId="2966" priority="1160">
      <formula>Q$1=""</formula>
    </cfRule>
  </conditionalFormatting>
  <conditionalFormatting sqref="Q287:AA287 Q285:AA285">
    <cfRule type="expression" dxfId="2965" priority="1159">
      <formula>Q$1=""</formula>
    </cfRule>
  </conditionalFormatting>
  <conditionalFormatting sqref="Q287:AA287 Q285:AA285">
    <cfRule type="expression" dxfId="2964" priority="1158">
      <formula>Q$1=""</formula>
    </cfRule>
  </conditionalFormatting>
  <conditionalFormatting sqref="Q287:AA287 Q285:AA285">
    <cfRule type="expression" dxfId="2963" priority="1157">
      <formula>Q$1=""</formula>
    </cfRule>
  </conditionalFormatting>
  <conditionalFormatting sqref="Q287:AA287 Q285:AA285">
    <cfRule type="expression" dxfId="2962" priority="1156">
      <formula>Q$1=""</formula>
    </cfRule>
  </conditionalFormatting>
  <conditionalFormatting sqref="Q287:AA287 Q285:AA285">
    <cfRule type="expression" dxfId="2961" priority="1155">
      <formula>Q$1=""</formula>
    </cfRule>
  </conditionalFormatting>
  <conditionalFormatting sqref="Q287:AA287 Q285:AA285">
    <cfRule type="expression" dxfId="2960" priority="1154">
      <formula>Q$1=""</formula>
    </cfRule>
  </conditionalFormatting>
  <conditionalFormatting sqref="Q287:AA287 Q285:AA285">
    <cfRule type="expression" dxfId="2959" priority="1153">
      <formula>Q$1=""</formula>
    </cfRule>
  </conditionalFormatting>
  <conditionalFormatting sqref="Q287:AA287 Q285:AA285">
    <cfRule type="expression" dxfId="2958" priority="1152">
      <formula>Q$1=""</formula>
    </cfRule>
  </conditionalFormatting>
  <conditionalFormatting sqref="Q287:AA287 Q285:AA285">
    <cfRule type="expression" dxfId="2957" priority="1151">
      <formula>Q$1=""</formula>
    </cfRule>
  </conditionalFormatting>
  <conditionalFormatting sqref="Q287:AA287 Q285:AA285">
    <cfRule type="expression" dxfId="2956" priority="1150">
      <formula>Q$1=""</formula>
    </cfRule>
  </conditionalFormatting>
  <conditionalFormatting sqref="P297 P295 P293">
    <cfRule type="expression" dxfId="2955" priority="1149">
      <formula>P$1=""</formula>
    </cfRule>
  </conditionalFormatting>
  <conditionalFormatting sqref="P297 P295 P293">
    <cfRule type="expression" dxfId="2954" priority="1148">
      <formula>P$1=""</formula>
    </cfRule>
  </conditionalFormatting>
  <conditionalFormatting sqref="P297 P295 P293">
    <cfRule type="expression" dxfId="2953" priority="1147">
      <formula>P$1=""</formula>
    </cfRule>
  </conditionalFormatting>
  <conditionalFormatting sqref="P297 P295 P293">
    <cfRule type="expression" dxfId="2952" priority="1146">
      <formula>P$1=""</formula>
    </cfRule>
  </conditionalFormatting>
  <conditionalFormatting sqref="P297 P295 P293">
    <cfRule type="expression" dxfId="2951" priority="1145">
      <formula>P$1=""</formula>
    </cfRule>
  </conditionalFormatting>
  <conditionalFormatting sqref="P297 P295 P293">
    <cfRule type="expression" dxfId="2950" priority="1144">
      <formula>P$1=""</formula>
    </cfRule>
  </conditionalFormatting>
  <conditionalFormatting sqref="P297 P295 P293">
    <cfRule type="expression" dxfId="2949" priority="1143">
      <formula>P$1=""</formula>
    </cfRule>
  </conditionalFormatting>
  <conditionalFormatting sqref="P297 P295 P293">
    <cfRule type="expression" dxfId="2948" priority="1142">
      <formula>P$1=""</formula>
    </cfRule>
  </conditionalFormatting>
  <conditionalFormatting sqref="P293">
    <cfRule type="expression" dxfId="2947" priority="1141">
      <formula>P$1=""</formula>
    </cfRule>
  </conditionalFormatting>
  <conditionalFormatting sqref="P297 P295 P293">
    <cfRule type="expression" dxfId="2946" priority="1140">
      <formula>P$1=""</formula>
    </cfRule>
  </conditionalFormatting>
  <conditionalFormatting sqref="P297 P295 P293">
    <cfRule type="expression" dxfId="2945" priority="1139">
      <formula>P$1=""</formula>
    </cfRule>
  </conditionalFormatting>
  <conditionalFormatting sqref="P297 P295 P293">
    <cfRule type="expression" dxfId="2944" priority="1138">
      <formula>P$1=""</formula>
    </cfRule>
  </conditionalFormatting>
  <conditionalFormatting sqref="P297 P295 P293">
    <cfRule type="expression" dxfId="2943" priority="1137">
      <formula>P$1=""</formula>
    </cfRule>
  </conditionalFormatting>
  <conditionalFormatting sqref="P297 P295 P293">
    <cfRule type="expression" dxfId="2942" priority="1136">
      <formula>P$1=""</formula>
    </cfRule>
  </conditionalFormatting>
  <conditionalFormatting sqref="P293">
    <cfRule type="expression" dxfId="2941" priority="1135">
      <formula>P$1=""</formula>
    </cfRule>
  </conditionalFormatting>
  <conditionalFormatting sqref="P297 P295 P293">
    <cfRule type="expression" dxfId="2940" priority="1134">
      <formula>P$1=""</formula>
    </cfRule>
  </conditionalFormatting>
  <conditionalFormatting sqref="P297 P295 P293">
    <cfRule type="expression" dxfId="2939" priority="1133">
      <formula>P$1=""</formula>
    </cfRule>
  </conditionalFormatting>
  <conditionalFormatting sqref="P297 P295 P293">
    <cfRule type="expression" dxfId="2938" priority="1132">
      <formula>P$1=""</formula>
    </cfRule>
  </conditionalFormatting>
  <conditionalFormatting sqref="P297 P295 P293">
    <cfRule type="expression" dxfId="2937" priority="1131">
      <formula>P$1=""</formula>
    </cfRule>
  </conditionalFormatting>
  <conditionalFormatting sqref="P297 P295 P293">
    <cfRule type="expression" dxfId="2936" priority="1130">
      <formula>P$1=""</formula>
    </cfRule>
  </conditionalFormatting>
  <conditionalFormatting sqref="P297 P295 P293">
    <cfRule type="expression" dxfId="2935" priority="1129">
      <formula>P$1=""</formula>
    </cfRule>
  </conditionalFormatting>
  <conditionalFormatting sqref="P297 P295 P293">
    <cfRule type="expression" dxfId="2934" priority="1128">
      <formula>P$1=""</formula>
    </cfRule>
  </conditionalFormatting>
  <conditionalFormatting sqref="P297 P295 P293">
    <cfRule type="expression" dxfId="2933" priority="1127">
      <formula>P$1=""</formula>
    </cfRule>
  </conditionalFormatting>
  <conditionalFormatting sqref="Q297:AA297 Q295:AA295 Q293:AA293">
    <cfRule type="expression" dxfId="2932" priority="1126">
      <formula>Q$1=""</formula>
    </cfRule>
  </conditionalFormatting>
  <conditionalFormatting sqref="Q297:AA297 Q295:AA295 Q293:AA293">
    <cfRule type="expression" dxfId="2931" priority="1125">
      <formula>Q$1=""</formula>
    </cfRule>
  </conditionalFormatting>
  <conditionalFormatting sqref="Q297:AA297 Q295:AA295 Q293:AA293">
    <cfRule type="expression" dxfId="2930" priority="1124">
      <formula>Q$1=""</formula>
    </cfRule>
  </conditionalFormatting>
  <conditionalFormatting sqref="Q297:AA297 Q295:AA295 Q293:AA293">
    <cfRule type="expression" dxfId="2929" priority="1123">
      <formula>Q$1=""</formula>
    </cfRule>
  </conditionalFormatting>
  <conditionalFormatting sqref="Q297:AA297 Q295:AA295 Q293:AA293">
    <cfRule type="expression" dxfId="2928" priority="1122">
      <formula>Q$1=""</formula>
    </cfRule>
  </conditionalFormatting>
  <conditionalFormatting sqref="Q297:AA297 Q295:AA295 Q293:AA293">
    <cfRule type="expression" dxfId="2927" priority="1121">
      <formula>Q$1=""</formula>
    </cfRule>
  </conditionalFormatting>
  <conditionalFormatting sqref="Q297:AA297 Q295:AA295 Q293:AA293">
    <cfRule type="expression" dxfId="2926" priority="1120">
      <formula>Q$1=""</formula>
    </cfRule>
  </conditionalFormatting>
  <conditionalFormatting sqref="Q297:AA297 Q295:AA295 Q293:AA293">
    <cfRule type="expression" dxfId="2925" priority="1119">
      <formula>Q$1=""</formula>
    </cfRule>
  </conditionalFormatting>
  <conditionalFormatting sqref="Q293:AA293">
    <cfRule type="expression" dxfId="2924" priority="1118">
      <formula>Q$1=""</formula>
    </cfRule>
  </conditionalFormatting>
  <conditionalFormatting sqref="Q297:AA297 Q295:AA295 Q293:AA293">
    <cfRule type="expression" dxfId="2923" priority="1117">
      <formula>Q$1=""</formula>
    </cfRule>
  </conditionalFormatting>
  <conditionalFormatting sqref="Q297:AA297 Q295:AA295 Q293:AA293">
    <cfRule type="expression" dxfId="2922" priority="1116">
      <formula>Q$1=""</formula>
    </cfRule>
  </conditionalFormatting>
  <conditionalFormatting sqref="Q297:AA297 Q295:AA295 Q293:AA293">
    <cfRule type="expression" dxfId="2921" priority="1115">
      <formula>Q$1=""</formula>
    </cfRule>
  </conditionalFormatting>
  <conditionalFormatting sqref="Q297:AA297 Q295:AA295 Q293:AA293">
    <cfRule type="expression" dxfId="2920" priority="1114">
      <formula>Q$1=""</formula>
    </cfRule>
  </conditionalFormatting>
  <conditionalFormatting sqref="Q297:AA297 Q295:AA295 Q293:AA293">
    <cfRule type="expression" dxfId="2919" priority="1113">
      <formula>Q$1=""</formula>
    </cfRule>
  </conditionalFormatting>
  <conditionalFormatting sqref="Q293:AA293">
    <cfRule type="expression" dxfId="2918" priority="1112">
      <formula>Q$1=""</formula>
    </cfRule>
  </conditionalFormatting>
  <conditionalFormatting sqref="Q297:AA297 Q295:AA295 Q293:AA293">
    <cfRule type="expression" dxfId="2917" priority="1111">
      <formula>Q$1=""</formula>
    </cfRule>
  </conditionalFormatting>
  <conditionalFormatting sqref="Q297:AA297 Q295:AA295 Q293:AA293">
    <cfRule type="expression" dxfId="2916" priority="1110">
      <formula>Q$1=""</formula>
    </cfRule>
  </conditionalFormatting>
  <conditionalFormatting sqref="Q297:AA297 Q295:AA295 Q293:AA293">
    <cfRule type="expression" dxfId="2915" priority="1109">
      <formula>Q$1=""</formula>
    </cfRule>
  </conditionalFormatting>
  <conditionalFormatting sqref="Q297:AA297 Q295:AA295 Q293:AA293">
    <cfRule type="expression" dxfId="2914" priority="1108">
      <formula>Q$1=""</formula>
    </cfRule>
  </conditionalFormatting>
  <conditionalFormatting sqref="Q297:AA297 Q295:AA295 Q293:AA293">
    <cfRule type="expression" dxfId="2913" priority="1107">
      <formula>Q$1=""</formula>
    </cfRule>
  </conditionalFormatting>
  <conditionalFormatting sqref="Q297:AA297 Q295:AA295 Q293:AA293">
    <cfRule type="expression" dxfId="2912" priority="1106">
      <formula>Q$1=""</formula>
    </cfRule>
  </conditionalFormatting>
  <conditionalFormatting sqref="Q297:AA297 Q295:AA295 Q293:AA293">
    <cfRule type="expression" dxfId="2911" priority="1105">
      <formula>Q$1=""</formula>
    </cfRule>
  </conditionalFormatting>
  <conditionalFormatting sqref="Q297:AA297 Q295:AA295 Q293:AA293">
    <cfRule type="expression" dxfId="2910" priority="1104">
      <formula>Q$1=""</formula>
    </cfRule>
  </conditionalFormatting>
  <conditionalFormatting sqref="Q297:AA297 Q295:AA295 Q293:AA293">
    <cfRule type="expression" dxfId="2909" priority="1103">
      <formula>Q$1=""</formula>
    </cfRule>
  </conditionalFormatting>
  <conditionalFormatting sqref="Q297:AA297 Q295:AA295 Q293:AA293">
    <cfRule type="expression" dxfId="2908" priority="1102">
      <formula>Q$1=""</formula>
    </cfRule>
  </conditionalFormatting>
  <conditionalFormatting sqref="Q297:AA297 Q295:AA295 Q293:AA293">
    <cfRule type="expression" dxfId="2907" priority="1101">
      <formula>Q$1=""</formula>
    </cfRule>
  </conditionalFormatting>
  <conditionalFormatting sqref="Q297:AA297 Q295:AA295 Q293:AA293">
    <cfRule type="expression" dxfId="2906" priority="1100">
      <formula>Q$1=""</formula>
    </cfRule>
  </conditionalFormatting>
  <conditionalFormatting sqref="Q297:AA297 Q295:AA295 Q293:AA293">
    <cfRule type="expression" dxfId="2905" priority="1099">
      <formula>Q$1=""</formula>
    </cfRule>
  </conditionalFormatting>
  <conditionalFormatting sqref="Q297:AA297 Q295:AA295 Q293:AA293">
    <cfRule type="expression" dxfId="2904" priority="1098">
      <formula>Q$1=""</formula>
    </cfRule>
  </conditionalFormatting>
  <conditionalFormatting sqref="Q297:AA297 Q295:AA295 Q293:AA293">
    <cfRule type="expression" dxfId="2903" priority="1097">
      <formula>Q$1=""</formula>
    </cfRule>
  </conditionalFormatting>
  <conditionalFormatting sqref="Q297:AA297 Q295:AA295 Q293:AA293">
    <cfRule type="expression" dxfId="2902" priority="1096">
      <formula>Q$1=""</formula>
    </cfRule>
  </conditionalFormatting>
  <conditionalFormatting sqref="Q293:AA293">
    <cfRule type="expression" dxfId="2901" priority="1095">
      <formula>Q$1=""</formula>
    </cfRule>
  </conditionalFormatting>
  <conditionalFormatting sqref="Q297:AA297 Q295:AA295 Q293:AA293">
    <cfRule type="expression" dxfId="2900" priority="1094">
      <formula>Q$1=""</formula>
    </cfRule>
  </conditionalFormatting>
  <conditionalFormatting sqref="Q297:AA297 Q295:AA295 Q293:AA293">
    <cfRule type="expression" dxfId="2899" priority="1093">
      <formula>Q$1=""</formula>
    </cfRule>
  </conditionalFormatting>
  <conditionalFormatting sqref="Q297:AA297 Q295:AA295 Q293:AA293">
    <cfRule type="expression" dxfId="2898" priority="1092">
      <formula>Q$1=""</formula>
    </cfRule>
  </conditionalFormatting>
  <conditionalFormatting sqref="Q297:AA297 Q295:AA295 Q293:AA293">
    <cfRule type="expression" dxfId="2897" priority="1091">
      <formula>Q$1=""</formula>
    </cfRule>
  </conditionalFormatting>
  <conditionalFormatting sqref="Q297:AA297 Q295:AA295 Q293:AA293">
    <cfRule type="expression" dxfId="2896" priority="1090">
      <formula>Q$1=""</formula>
    </cfRule>
  </conditionalFormatting>
  <conditionalFormatting sqref="Q293:AA293">
    <cfRule type="expression" dxfId="2895" priority="1089">
      <formula>Q$1=""</formula>
    </cfRule>
  </conditionalFormatting>
  <conditionalFormatting sqref="Q297:AA297 Q295:AA295 Q293:AA293">
    <cfRule type="expression" dxfId="2894" priority="1088">
      <formula>Q$1=""</formula>
    </cfRule>
  </conditionalFormatting>
  <conditionalFormatting sqref="Q297:AA297 Q295:AA295 Q293:AA293">
    <cfRule type="expression" dxfId="2893" priority="1087">
      <formula>Q$1=""</formula>
    </cfRule>
  </conditionalFormatting>
  <conditionalFormatting sqref="Q297:AA297 Q295:AA295 Q293:AA293">
    <cfRule type="expression" dxfId="2892" priority="1086">
      <formula>Q$1=""</formula>
    </cfRule>
  </conditionalFormatting>
  <conditionalFormatting sqref="Q297:AA297 Q295:AA295 Q293:AA293">
    <cfRule type="expression" dxfId="2891" priority="1085">
      <formula>Q$1=""</formula>
    </cfRule>
  </conditionalFormatting>
  <conditionalFormatting sqref="Q297:AA297 Q295:AA295 Q293:AA293">
    <cfRule type="expression" dxfId="2890" priority="1084">
      <formula>Q$1=""</formula>
    </cfRule>
  </conditionalFormatting>
  <conditionalFormatting sqref="Q297:AA297 Q295:AA295 Q293:AA293">
    <cfRule type="expression" dxfId="2889" priority="1083">
      <formula>Q$1=""</formula>
    </cfRule>
  </conditionalFormatting>
  <conditionalFormatting sqref="Q297:AA297 Q295:AA295 Q293:AA293">
    <cfRule type="expression" dxfId="2888" priority="1082">
      <formula>Q$1=""</formula>
    </cfRule>
  </conditionalFormatting>
  <conditionalFormatting sqref="Q297:AA297 Q295:AA295 Q293:AA293">
    <cfRule type="expression" dxfId="2887" priority="1081">
      <formula>Q$1=""</formula>
    </cfRule>
  </conditionalFormatting>
  <conditionalFormatting sqref="P297 P295 P293">
    <cfRule type="expression" dxfId="2886" priority="1080">
      <formula>P$1=""</formula>
    </cfRule>
  </conditionalFormatting>
  <conditionalFormatting sqref="P297 P295 P293">
    <cfRule type="expression" dxfId="2885" priority="1079">
      <formula>P$1=""</formula>
    </cfRule>
  </conditionalFormatting>
  <conditionalFormatting sqref="P297 P295 P293">
    <cfRule type="expression" dxfId="2884" priority="1078">
      <formula>P$1=""</formula>
    </cfRule>
  </conditionalFormatting>
  <conditionalFormatting sqref="P297 P295 P293">
    <cfRule type="expression" dxfId="2883" priority="1077">
      <formula>P$1=""</formula>
    </cfRule>
  </conditionalFormatting>
  <conditionalFormatting sqref="P297 P295 P293">
    <cfRule type="expression" dxfId="2882" priority="1076">
      <formula>P$1=""</formula>
    </cfRule>
  </conditionalFormatting>
  <conditionalFormatting sqref="P297 P295 P293">
    <cfRule type="expression" dxfId="2881" priority="1075">
      <formula>P$1=""</formula>
    </cfRule>
  </conditionalFormatting>
  <conditionalFormatting sqref="P297 P295 P293">
    <cfRule type="expression" dxfId="2880" priority="1074">
      <formula>P$1=""</formula>
    </cfRule>
  </conditionalFormatting>
  <conditionalFormatting sqref="P297 P295 P293">
    <cfRule type="expression" dxfId="2879" priority="1073">
      <formula>P$1=""</formula>
    </cfRule>
  </conditionalFormatting>
  <conditionalFormatting sqref="P293">
    <cfRule type="expression" dxfId="2878" priority="1072">
      <formula>P$1=""</formula>
    </cfRule>
  </conditionalFormatting>
  <conditionalFormatting sqref="P297 P295 P293">
    <cfRule type="expression" dxfId="2877" priority="1071">
      <formula>P$1=""</formula>
    </cfRule>
  </conditionalFormatting>
  <conditionalFormatting sqref="P297 P295 P293">
    <cfRule type="expression" dxfId="2876" priority="1070">
      <formula>P$1=""</formula>
    </cfRule>
  </conditionalFormatting>
  <conditionalFormatting sqref="P297 P295 P293">
    <cfRule type="expression" dxfId="2875" priority="1069">
      <formula>P$1=""</formula>
    </cfRule>
  </conditionalFormatting>
  <conditionalFormatting sqref="P297 P295 P293">
    <cfRule type="expression" dxfId="2874" priority="1068">
      <formula>P$1=""</formula>
    </cfRule>
  </conditionalFormatting>
  <conditionalFormatting sqref="P297 P295 P293">
    <cfRule type="expression" dxfId="2873" priority="1067">
      <formula>P$1=""</formula>
    </cfRule>
  </conditionalFormatting>
  <conditionalFormatting sqref="P293">
    <cfRule type="expression" dxfId="2872" priority="1066">
      <formula>P$1=""</formula>
    </cfRule>
  </conditionalFormatting>
  <conditionalFormatting sqref="P297 P295 P293">
    <cfRule type="expression" dxfId="2871" priority="1065">
      <formula>P$1=""</formula>
    </cfRule>
  </conditionalFormatting>
  <conditionalFormatting sqref="P297 P295 P293">
    <cfRule type="expression" dxfId="2870" priority="1064">
      <formula>P$1=""</formula>
    </cfRule>
  </conditionalFormatting>
  <conditionalFormatting sqref="P297 P295 P293">
    <cfRule type="expression" dxfId="2869" priority="1063">
      <formula>P$1=""</formula>
    </cfRule>
  </conditionalFormatting>
  <conditionalFormatting sqref="P297 P295 P293">
    <cfRule type="expression" dxfId="2868" priority="1062">
      <formula>P$1=""</formula>
    </cfRule>
  </conditionalFormatting>
  <conditionalFormatting sqref="P297 P295 P293">
    <cfRule type="expression" dxfId="2867" priority="1061">
      <formula>P$1=""</formula>
    </cfRule>
  </conditionalFormatting>
  <conditionalFormatting sqref="P297 P295 P293">
    <cfRule type="expression" dxfId="2866" priority="1060">
      <formula>P$1=""</formula>
    </cfRule>
  </conditionalFormatting>
  <conditionalFormatting sqref="P297 P295 P293">
    <cfRule type="expression" dxfId="2865" priority="1059">
      <formula>P$1=""</formula>
    </cfRule>
  </conditionalFormatting>
  <conditionalFormatting sqref="P297 P295 P293">
    <cfRule type="expression" dxfId="2864" priority="1058">
      <formula>P$1=""</formula>
    </cfRule>
  </conditionalFormatting>
  <conditionalFormatting sqref="Q297:AA297 Q295:AA295 Q293:AA293">
    <cfRule type="expression" dxfId="2863" priority="1057">
      <formula>Q$1=""</formula>
    </cfRule>
  </conditionalFormatting>
  <conditionalFormatting sqref="Q297:AA297 Q295:AA295 Q293:AA293">
    <cfRule type="expression" dxfId="2862" priority="1056">
      <formula>Q$1=""</formula>
    </cfRule>
  </conditionalFormatting>
  <conditionalFormatting sqref="Q297:AA297 Q295:AA295 Q293:AA293">
    <cfRule type="expression" dxfId="2861" priority="1055">
      <formula>Q$1=""</formula>
    </cfRule>
  </conditionalFormatting>
  <conditionalFormatting sqref="Q297:AA297 Q295:AA295 Q293:AA293">
    <cfRule type="expression" dxfId="2860" priority="1054">
      <formula>Q$1=""</formula>
    </cfRule>
  </conditionalFormatting>
  <conditionalFormatting sqref="Q297:AA297 Q295:AA295 Q293:AA293">
    <cfRule type="expression" dxfId="2859" priority="1053">
      <formula>Q$1=""</formula>
    </cfRule>
  </conditionalFormatting>
  <conditionalFormatting sqref="Q297:AA297 Q295:AA295 Q293:AA293">
    <cfRule type="expression" dxfId="2858" priority="1052">
      <formula>Q$1=""</formula>
    </cfRule>
  </conditionalFormatting>
  <conditionalFormatting sqref="Q297:AA297 Q295:AA295 Q293:AA293">
    <cfRule type="expression" dxfId="2857" priority="1051">
      <formula>Q$1=""</formula>
    </cfRule>
  </conditionalFormatting>
  <conditionalFormatting sqref="Q297:AA297 Q295:AA295 Q293:AA293">
    <cfRule type="expression" dxfId="2856" priority="1050">
      <formula>Q$1=""</formula>
    </cfRule>
  </conditionalFormatting>
  <conditionalFormatting sqref="Q293:AA293">
    <cfRule type="expression" dxfId="2855" priority="1049">
      <formula>Q$1=""</formula>
    </cfRule>
  </conditionalFormatting>
  <conditionalFormatting sqref="Q297:AA297 Q295:AA295 Q293:AA293">
    <cfRule type="expression" dxfId="2854" priority="1048">
      <formula>Q$1=""</formula>
    </cfRule>
  </conditionalFormatting>
  <conditionalFormatting sqref="Q297:AA297 Q295:AA295 Q293:AA293">
    <cfRule type="expression" dxfId="2853" priority="1047">
      <formula>Q$1=""</formula>
    </cfRule>
  </conditionalFormatting>
  <conditionalFormatting sqref="Q297:AA297 Q295:AA295 Q293:AA293">
    <cfRule type="expression" dxfId="2852" priority="1046">
      <formula>Q$1=""</formula>
    </cfRule>
  </conditionalFormatting>
  <conditionalFormatting sqref="Q297:AA297 Q295:AA295 Q293:AA293">
    <cfRule type="expression" dxfId="2851" priority="1045">
      <formula>Q$1=""</formula>
    </cfRule>
  </conditionalFormatting>
  <conditionalFormatting sqref="Q297:AA297 Q295:AA295 Q293:AA293">
    <cfRule type="expression" dxfId="2850" priority="1044">
      <formula>Q$1=""</formula>
    </cfRule>
  </conditionalFormatting>
  <conditionalFormatting sqref="Q293:AA293">
    <cfRule type="expression" dxfId="2849" priority="1043">
      <formula>Q$1=""</formula>
    </cfRule>
  </conditionalFormatting>
  <conditionalFormatting sqref="Q297:AA297 Q295:AA295 Q293:AA293">
    <cfRule type="expression" dxfId="2848" priority="1042">
      <formula>Q$1=""</formula>
    </cfRule>
  </conditionalFormatting>
  <conditionalFormatting sqref="Q297:AA297 Q295:AA295 Q293:AA293">
    <cfRule type="expression" dxfId="2847" priority="1041">
      <formula>Q$1=""</formula>
    </cfRule>
  </conditionalFormatting>
  <conditionalFormatting sqref="Q297:AA297 Q295:AA295 Q293:AA293">
    <cfRule type="expression" dxfId="2846" priority="1040">
      <formula>Q$1=""</formula>
    </cfRule>
  </conditionalFormatting>
  <conditionalFormatting sqref="Q297:AA297 Q295:AA295 Q293:AA293">
    <cfRule type="expression" dxfId="2845" priority="1039">
      <formula>Q$1=""</formula>
    </cfRule>
  </conditionalFormatting>
  <conditionalFormatting sqref="Q297:AA297 Q295:AA295 Q293:AA293">
    <cfRule type="expression" dxfId="2844" priority="1038">
      <formula>Q$1=""</formula>
    </cfRule>
  </conditionalFormatting>
  <conditionalFormatting sqref="Q297:AA297 Q295:AA295 Q293:AA293">
    <cfRule type="expression" dxfId="2843" priority="1037">
      <formula>Q$1=""</formula>
    </cfRule>
  </conditionalFormatting>
  <conditionalFormatting sqref="Q297:AA297 Q295:AA295 Q293:AA293">
    <cfRule type="expression" dxfId="2842" priority="1036">
      <formula>Q$1=""</formula>
    </cfRule>
  </conditionalFormatting>
  <conditionalFormatting sqref="Q297:AA297 Q295:AA295 Q293:AA293">
    <cfRule type="expression" dxfId="2841" priority="1035">
      <formula>Q$1=""</formula>
    </cfRule>
  </conditionalFormatting>
  <conditionalFormatting sqref="Q297:AA297 Q295:AA295 Q293:AA293">
    <cfRule type="expression" dxfId="2840" priority="1034">
      <formula>Q$1=""</formula>
    </cfRule>
  </conditionalFormatting>
  <conditionalFormatting sqref="Q297:AA297 Q295:AA295 Q293:AA293">
    <cfRule type="expression" dxfId="2839" priority="1033">
      <formula>Q$1=""</formula>
    </cfRule>
  </conditionalFormatting>
  <conditionalFormatting sqref="Q297:AA297 Q295:AA295 Q293:AA293">
    <cfRule type="expression" dxfId="2838" priority="1032">
      <formula>Q$1=""</formula>
    </cfRule>
  </conditionalFormatting>
  <conditionalFormatting sqref="Q297:AA297 Q295:AA295 Q293:AA293">
    <cfRule type="expression" dxfId="2837" priority="1031">
      <formula>Q$1=""</formula>
    </cfRule>
  </conditionalFormatting>
  <conditionalFormatting sqref="Q297:AA297 Q295:AA295 Q293:AA293">
    <cfRule type="expression" dxfId="2836" priority="1030">
      <formula>Q$1=""</formula>
    </cfRule>
  </conditionalFormatting>
  <conditionalFormatting sqref="Q297:AA297 Q295:AA295 Q293:AA293">
    <cfRule type="expression" dxfId="2835" priority="1029">
      <formula>Q$1=""</formula>
    </cfRule>
  </conditionalFormatting>
  <conditionalFormatting sqref="Q297:AA297 Q295:AA295 Q293:AA293">
    <cfRule type="expression" dxfId="2834" priority="1028">
      <formula>Q$1=""</formula>
    </cfRule>
  </conditionalFormatting>
  <conditionalFormatting sqref="Q297:AA297 Q295:AA295 Q293:AA293">
    <cfRule type="expression" dxfId="2833" priority="1027">
      <formula>Q$1=""</formula>
    </cfRule>
  </conditionalFormatting>
  <conditionalFormatting sqref="Q293:AA293">
    <cfRule type="expression" dxfId="2832" priority="1026">
      <formula>Q$1=""</formula>
    </cfRule>
  </conditionalFormatting>
  <conditionalFormatting sqref="Q297:AA297 Q295:AA295 Q293:AA293">
    <cfRule type="expression" dxfId="2831" priority="1025">
      <formula>Q$1=""</formula>
    </cfRule>
  </conditionalFormatting>
  <conditionalFormatting sqref="Q297:AA297 Q295:AA295 Q293:AA293">
    <cfRule type="expression" dxfId="2830" priority="1024">
      <formula>Q$1=""</formula>
    </cfRule>
  </conditionalFormatting>
  <conditionalFormatting sqref="Q297:AA297 Q295:AA295 Q293:AA293">
    <cfRule type="expression" dxfId="2829" priority="1023">
      <formula>Q$1=""</formula>
    </cfRule>
  </conditionalFormatting>
  <conditionalFormatting sqref="Q297:AA297 Q295:AA295 Q293:AA293">
    <cfRule type="expression" dxfId="2828" priority="1022">
      <formula>Q$1=""</formula>
    </cfRule>
  </conditionalFormatting>
  <conditionalFormatting sqref="Q297:AA297 Q295:AA295 Q293:AA293">
    <cfRule type="expression" dxfId="2827" priority="1021">
      <formula>Q$1=""</formula>
    </cfRule>
  </conditionalFormatting>
  <conditionalFormatting sqref="Q293:AA293">
    <cfRule type="expression" dxfId="2826" priority="1020">
      <formula>Q$1=""</formula>
    </cfRule>
  </conditionalFormatting>
  <conditionalFormatting sqref="Q297:AA297 Q295:AA295 Q293:AA293">
    <cfRule type="expression" dxfId="2825" priority="1019">
      <formula>Q$1=""</formula>
    </cfRule>
  </conditionalFormatting>
  <conditionalFormatting sqref="Q297:AA297 Q295:AA295 Q293:AA293">
    <cfRule type="expression" dxfId="2824" priority="1018">
      <formula>Q$1=""</formula>
    </cfRule>
  </conditionalFormatting>
  <conditionalFormatting sqref="Q297:AA297 Q295:AA295 Q293:AA293">
    <cfRule type="expression" dxfId="2823" priority="1017">
      <formula>Q$1=""</formula>
    </cfRule>
  </conditionalFormatting>
  <conditionalFormatting sqref="Q297:AA297 Q295:AA295 Q293:AA293">
    <cfRule type="expression" dxfId="2822" priority="1016">
      <formula>Q$1=""</formula>
    </cfRule>
  </conditionalFormatting>
  <conditionalFormatting sqref="Q297:AA297 Q295:AA295 Q293:AA293">
    <cfRule type="expression" dxfId="2821" priority="1015">
      <formula>Q$1=""</formula>
    </cfRule>
  </conditionalFormatting>
  <conditionalFormatting sqref="Q297:AA297 Q295:AA295 Q293:AA293">
    <cfRule type="expression" dxfId="2820" priority="1014">
      <formula>Q$1=""</formula>
    </cfRule>
  </conditionalFormatting>
  <conditionalFormatting sqref="Q297:AA297 Q295:AA295 Q293:AA293">
    <cfRule type="expression" dxfId="2819" priority="1013">
      <formula>Q$1=""</formula>
    </cfRule>
  </conditionalFormatting>
  <conditionalFormatting sqref="Q297:AA297 Q295:AA295 Q293:AA293">
    <cfRule type="expression" dxfId="2818" priority="1012">
      <formula>Q$1=""</formula>
    </cfRule>
  </conditionalFormatting>
  <conditionalFormatting sqref="P301:AA301">
    <cfRule type="expression" dxfId="2817" priority="1011">
      <formula>P$1=""</formula>
    </cfRule>
  </conditionalFormatting>
  <conditionalFormatting sqref="P303:AA303">
    <cfRule type="expression" dxfId="2816" priority="1010">
      <formula>P$1=""</formula>
    </cfRule>
  </conditionalFormatting>
  <conditionalFormatting sqref="P305:AA305">
    <cfRule type="expression" dxfId="2815" priority="1009">
      <formula>P$1=""</formula>
    </cfRule>
  </conditionalFormatting>
  <conditionalFormatting sqref="P307:AA307">
    <cfRule type="expression" dxfId="2814" priority="1008">
      <formula>P$1=""</formula>
    </cfRule>
  </conditionalFormatting>
  <conditionalFormatting sqref="P303:AA303 P305:AA305 P307:AA307">
    <cfRule type="expression" dxfId="2813" priority="1007">
      <formula>P$1=""</formula>
    </cfRule>
  </conditionalFormatting>
  <conditionalFormatting sqref="P303:AA303 P305:AA305 P307:AA307">
    <cfRule type="expression" dxfId="2812" priority="1006">
      <formula>P$1=""</formula>
    </cfRule>
  </conditionalFormatting>
  <conditionalFormatting sqref="P303:AA303 P305:AA305 P307:AA307">
    <cfRule type="expression" dxfId="2811" priority="1005">
      <formula>P$1=""</formula>
    </cfRule>
  </conditionalFormatting>
  <conditionalFormatting sqref="P303:AA303 P305:AA305 P307:AA307">
    <cfRule type="expression" dxfId="2810" priority="1004">
      <formula>P$1=""</formula>
    </cfRule>
  </conditionalFormatting>
  <conditionalFormatting sqref="P303:AA303 P305:AA305 P307:AA307">
    <cfRule type="expression" dxfId="2809" priority="1003">
      <formula>P$1=""</formula>
    </cfRule>
  </conditionalFormatting>
  <conditionalFormatting sqref="P305:AA305 P307:AA307">
    <cfRule type="expression" dxfId="2808" priority="1002">
      <formula>P$1=""</formula>
    </cfRule>
  </conditionalFormatting>
  <conditionalFormatting sqref="P303:AA303">
    <cfRule type="expression" dxfId="2807" priority="1001">
      <formula>P$1=""</formula>
    </cfRule>
  </conditionalFormatting>
  <conditionalFormatting sqref="P305:AA305 P307:AA307">
    <cfRule type="expression" dxfId="2806" priority="1000">
      <formula>P$1=""</formula>
    </cfRule>
  </conditionalFormatting>
  <conditionalFormatting sqref="P305:AA305 P307:AA307">
    <cfRule type="expression" dxfId="2805" priority="999">
      <formula>P$1=""</formula>
    </cfRule>
  </conditionalFormatting>
  <conditionalFormatting sqref="P307:AA307">
    <cfRule type="expression" dxfId="2804" priority="998">
      <formula>P$1=""</formula>
    </cfRule>
  </conditionalFormatting>
  <conditionalFormatting sqref="P307:AA307">
    <cfRule type="expression" dxfId="2803" priority="997">
      <formula>P$1=""</formula>
    </cfRule>
  </conditionalFormatting>
  <conditionalFormatting sqref="P307:AA307">
    <cfRule type="expression" dxfId="2802" priority="996">
      <formula>P$1=""</formula>
    </cfRule>
  </conditionalFormatting>
  <conditionalFormatting sqref="P307:AA307">
    <cfRule type="expression" dxfId="2801" priority="995">
      <formula>P$1=""</formula>
    </cfRule>
  </conditionalFormatting>
  <conditionalFormatting sqref="P301:AA301">
    <cfRule type="expression" dxfId="2800" priority="994">
      <formula>P$1=""</formula>
    </cfRule>
  </conditionalFormatting>
  <conditionalFormatting sqref="P301:AA301">
    <cfRule type="expression" dxfId="2799" priority="993">
      <formula>P$1=""</formula>
    </cfRule>
  </conditionalFormatting>
  <conditionalFormatting sqref="P301:AA301">
    <cfRule type="expression" dxfId="2798" priority="992">
      <formula>P$1=""</formula>
    </cfRule>
  </conditionalFormatting>
  <conditionalFormatting sqref="P301:AA301">
    <cfRule type="expression" dxfId="2797" priority="991">
      <formula>P$1=""</formula>
    </cfRule>
  </conditionalFormatting>
  <conditionalFormatting sqref="P301:AA301">
    <cfRule type="expression" dxfId="2796" priority="990">
      <formula>P$1=""</formula>
    </cfRule>
  </conditionalFormatting>
  <conditionalFormatting sqref="P301:AA301">
    <cfRule type="expression" dxfId="2795" priority="989">
      <formula>P$1=""</formula>
    </cfRule>
  </conditionalFormatting>
  <conditionalFormatting sqref="P301:AA301">
    <cfRule type="expression" dxfId="2794" priority="988">
      <formula>P$1=""</formula>
    </cfRule>
  </conditionalFormatting>
  <conditionalFormatting sqref="P305:AA305 P307:AA307">
    <cfRule type="expression" dxfId="2793" priority="987">
      <formula>P$1=""</formula>
    </cfRule>
  </conditionalFormatting>
  <conditionalFormatting sqref="P305:AA305 P307:AA307">
    <cfRule type="expression" dxfId="2792" priority="986">
      <formula>P$1=""</formula>
    </cfRule>
  </conditionalFormatting>
  <conditionalFormatting sqref="P305:AA305 P307:AA307">
    <cfRule type="expression" dxfId="2791" priority="985">
      <formula>P$1=""</formula>
    </cfRule>
  </conditionalFormatting>
  <conditionalFormatting sqref="P305:AA305 P307:AA307">
    <cfRule type="expression" dxfId="2790" priority="984">
      <formula>P$1=""</formula>
    </cfRule>
  </conditionalFormatting>
  <conditionalFormatting sqref="P303:AA303 P305 P307">
    <cfRule type="expression" dxfId="2789" priority="983">
      <formula>P$1=""</formula>
    </cfRule>
  </conditionalFormatting>
  <conditionalFormatting sqref="P303:AA303 P305 P307">
    <cfRule type="expression" dxfId="2788" priority="982">
      <formula>P$1=""</formula>
    </cfRule>
  </conditionalFormatting>
  <conditionalFormatting sqref="P303:AA303 P305 P307">
    <cfRule type="expression" dxfId="2787" priority="981">
      <formula>P$1=""</formula>
    </cfRule>
  </conditionalFormatting>
  <conditionalFormatting sqref="P303:AA303 P305 P307">
    <cfRule type="expression" dxfId="2786" priority="980">
      <formula>P$1=""</formula>
    </cfRule>
  </conditionalFormatting>
  <conditionalFormatting sqref="P303:AA303 P305 P307">
    <cfRule type="expression" dxfId="2785" priority="979">
      <formula>P$1=""</formula>
    </cfRule>
  </conditionalFormatting>
  <conditionalFormatting sqref="P303:AA303 P305 P307">
    <cfRule type="expression" dxfId="2784" priority="978">
      <formula>P$1=""</formula>
    </cfRule>
  </conditionalFormatting>
  <conditionalFormatting sqref="P303:AA303 P305 P307">
    <cfRule type="expression" dxfId="2783" priority="977">
      <formula>P$1=""</formula>
    </cfRule>
  </conditionalFormatting>
  <conditionalFormatting sqref="P303:AA303 P305 P307">
    <cfRule type="expression" dxfId="2782" priority="976">
      <formula>P$1=""</formula>
    </cfRule>
  </conditionalFormatting>
  <conditionalFormatting sqref="Q303:AA303">
    <cfRule type="expression" dxfId="2781" priority="975">
      <formula>Q$1=""</formula>
    </cfRule>
  </conditionalFormatting>
  <conditionalFormatting sqref="Q303:AA303">
    <cfRule type="expression" dxfId="2780" priority="974">
      <formula>Q$1=""</formula>
    </cfRule>
  </conditionalFormatting>
  <conditionalFormatting sqref="Q303:AA303">
    <cfRule type="expression" dxfId="2779" priority="973">
      <formula>Q$1=""</formula>
    </cfRule>
  </conditionalFormatting>
  <conditionalFormatting sqref="Q303:AA303">
    <cfRule type="expression" dxfId="2778" priority="972">
      <formula>Q$1=""</formula>
    </cfRule>
  </conditionalFormatting>
  <conditionalFormatting sqref="Q303:AA303">
    <cfRule type="expression" dxfId="2777" priority="971">
      <formula>Q$1=""</formula>
    </cfRule>
  </conditionalFormatting>
  <conditionalFormatting sqref="Q303:AA303">
    <cfRule type="expression" dxfId="2776" priority="970">
      <formula>Q$1=""</formula>
    </cfRule>
  </conditionalFormatting>
  <conditionalFormatting sqref="Q303:AA303">
    <cfRule type="expression" dxfId="2775" priority="969">
      <formula>Q$1=""</formula>
    </cfRule>
  </conditionalFormatting>
  <conditionalFormatting sqref="Q303:AA303">
    <cfRule type="expression" dxfId="2774" priority="968">
      <formula>Q$1=""</formula>
    </cfRule>
  </conditionalFormatting>
  <conditionalFormatting sqref="Q305:AA305 Q307:AA307">
    <cfRule type="expression" dxfId="2773" priority="967">
      <formula>Q$1=""</formula>
    </cfRule>
  </conditionalFormatting>
  <conditionalFormatting sqref="Q305:AA305 Q307:AA307">
    <cfRule type="expression" dxfId="2772" priority="966">
      <formula>Q$1=""</formula>
    </cfRule>
  </conditionalFormatting>
  <conditionalFormatting sqref="Q305:AA305 Q307:AA307">
    <cfRule type="expression" dxfId="2771" priority="965">
      <formula>Q$1=""</formula>
    </cfRule>
  </conditionalFormatting>
  <conditionalFormatting sqref="Q305:AA305 Q307:AA307">
    <cfRule type="expression" dxfId="2770" priority="964">
      <formula>Q$1=""</formula>
    </cfRule>
  </conditionalFormatting>
  <conditionalFormatting sqref="Q305:AA305 Q307:AA307">
    <cfRule type="expression" dxfId="2769" priority="963">
      <formula>Q$1=""</formula>
    </cfRule>
  </conditionalFormatting>
  <conditionalFormatting sqref="Q305:AA305 Q307:AA307">
    <cfRule type="expression" dxfId="2768" priority="962">
      <formula>Q$1=""</formula>
    </cfRule>
  </conditionalFormatting>
  <conditionalFormatting sqref="Q305:AA305 Q307:AA307">
    <cfRule type="expression" dxfId="2767" priority="961">
      <formula>Q$1=""</formula>
    </cfRule>
  </conditionalFormatting>
  <conditionalFormatting sqref="Q305:AA305 Q307:AA307">
    <cfRule type="expression" dxfId="2766" priority="960">
      <formula>Q$1=""</formula>
    </cfRule>
  </conditionalFormatting>
  <conditionalFormatting sqref="Q305:AA305 Q307:AA307">
    <cfRule type="expression" dxfId="2765" priority="959">
      <formula>Q$1=""</formula>
    </cfRule>
  </conditionalFormatting>
  <conditionalFormatting sqref="Q305:AA305 Q307:AA307">
    <cfRule type="expression" dxfId="2764" priority="958">
      <formula>Q$1=""</formula>
    </cfRule>
  </conditionalFormatting>
  <conditionalFormatting sqref="P301:AA301">
    <cfRule type="expression" dxfId="2763" priority="957">
      <formula>P$1=""</formula>
    </cfRule>
  </conditionalFormatting>
  <conditionalFormatting sqref="P301:AA301">
    <cfRule type="expression" dxfId="2762" priority="956">
      <formula>P$1=""</formula>
    </cfRule>
  </conditionalFormatting>
  <conditionalFormatting sqref="P301:AA301">
    <cfRule type="expression" dxfId="2761" priority="955">
      <formula>P$1=""</formula>
    </cfRule>
  </conditionalFormatting>
  <conditionalFormatting sqref="P301:AA301">
    <cfRule type="expression" dxfId="2760" priority="954">
      <formula>P$1=""</formula>
    </cfRule>
  </conditionalFormatting>
  <conditionalFormatting sqref="P301:AA301">
    <cfRule type="expression" dxfId="2759" priority="953">
      <formula>P$1=""</formula>
    </cfRule>
  </conditionalFormatting>
  <conditionalFormatting sqref="P301:AA301">
    <cfRule type="expression" dxfId="2758" priority="952">
      <formula>P$1=""</formula>
    </cfRule>
  </conditionalFormatting>
  <conditionalFormatting sqref="P301:AA301">
    <cfRule type="expression" dxfId="2757" priority="951">
      <formula>P$1=""</formula>
    </cfRule>
  </conditionalFormatting>
  <conditionalFormatting sqref="P301:AA301">
    <cfRule type="expression" dxfId="2756" priority="950">
      <formula>P$1=""</formula>
    </cfRule>
  </conditionalFormatting>
  <conditionalFormatting sqref="P303:AA303">
    <cfRule type="expression" dxfId="2755" priority="949">
      <formula>P$1=""</formula>
    </cfRule>
  </conditionalFormatting>
  <conditionalFormatting sqref="P303:AA303">
    <cfRule type="expression" dxfId="2754" priority="948">
      <formula>P$1=""</formula>
    </cfRule>
  </conditionalFormatting>
  <conditionalFormatting sqref="P303:AA303">
    <cfRule type="expression" dxfId="2753" priority="947">
      <formula>P$1=""</formula>
    </cfRule>
  </conditionalFormatting>
  <conditionalFormatting sqref="P303:AA303">
    <cfRule type="expression" dxfId="2752" priority="946">
      <formula>P$1=""</formula>
    </cfRule>
  </conditionalFormatting>
  <conditionalFormatting sqref="P303:AA303">
    <cfRule type="expression" dxfId="2751" priority="945">
      <formula>P$1=""</formula>
    </cfRule>
  </conditionalFormatting>
  <conditionalFormatting sqref="P303:AA303">
    <cfRule type="expression" dxfId="2750" priority="944">
      <formula>P$1=""</formula>
    </cfRule>
  </conditionalFormatting>
  <conditionalFormatting sqref="P303:AA303">
    <cfRule type="expression" dxfId="2749" priority="943">
      <formula>P$1=""</formula>
    </cfRule>
  </conditionalFormatting>
  <conditionalFormatting sqref="P303:AA303">
    <cfRule type="expression" dxfId="2748" priority="942">
      <formula>P$1=""</formula>
    </cfRule>
  </conditionalFormatting>
  <conditionalFormatting sqref="P303:AA303">
    <cfRule type="expression" dxfId="2747" priority="941">
      <formula>P$1=""</formula>
    </cfRule>
  </conditionalFormatting>
  <conditionalFormatting sqref="P303:AA303">
    <cfRule type="expression" dxfId="2746" priority="940">
      <formula>P$1=""</formula>
    </cfRule>
  </conditionalFormatting>
  <conditionalFormatting sqref="P303:AA303">
    <cfRule type="expression" dxfId="2745" priority="939">
      <formula>P$1=""</formula>
    </cfRule>
  </conditionalFormatting>
  <conditionalFormatting sqref="P303:AA303">
    <cfRule type="expression" dxfId="2744" priority="938">
      <formula>P$1=""</formula>
    </cfRule>
  </conditionalFormatting>
  <conditionalFormatting sqref="P303:AA303">
    <cfRule type="expression" dxfId="2743" priority="937">
      <formula>P$1=""</formula>
    </cfRule>
  </conditionalFormatting>
  <conditionalFormatting sqref="P303:AA303">
    <cfRule type="expression" dxfId="2742" priority="936">
      <formula>P$1=""</formula>
    </cfRule>
  </conditionalFormatting>
  <conditionalFormatting sqref="P303:AA303">
    <cfRule type="expression" dxfId="2741" priority="935">
      <formula>P$1=""</formula>
    </cfRule>
  </conditionalFormatting>
  <conditionalFormatting sqref="P303:AA303">
    <cfRule type="expression" dxfId="2740" priority="934">
      <formula>P$1=""</formula>
    </cfRule>
  </conditionalFormatting>
  <conditionalFormatting sqref="P307 P305">
    <cfRule type="expression" dxfId="2739" priority="933">
      <formula>P$1=""</formula>
    </cfRule>
  </conditionalFormatting>
  <conditionalFormatting sqref="P307 P305">
    <cfRule type="expression" dxfId="2738" priority="932">
      <formula>P$1=""</formula>
    </cfRule>
  </conditionalFormatting>
  <conditionalFormatting sqref="P307 P305">
    <cfRule type="expression" dxfId="2737" priority="931">
      <formula>P$1=""</formula>
    </cfRule>
  </conditionalFormatting>
  <conditionalFormatting sqref="P307 P305">
    <cfRule type="expression" dxfId="2736" priority="930">
      <formula>P$1=""</formula>
    </cfRule>
  </conditionalFormatting>
  <conditionalFormatting sqref="P307 P305">
    <cfRule type="expression" dxfId="2735" priority="929">
      <formula>P$1=""</formula>
    </cfRule>
  </conditionalFormatting>
  <conditionalFormatting sqref="P307 P305">
    <cfRule type="expression" dxfId="2734" priority="928">
      <formula>P$1=""</formula>
    </cfRule>
  </conditionalFormatting>
  <conditionalFormatting sqref="P307 P305">
    <cfRule type="expression" dxfId="2733" priority="927">
      <formula>P$1=""</formula>
    </cfRule>
  </conditionalFormatting>
  <conditionalFormatting sqref="P307 P305">
    <cfRule type="expression" dxfId="2732" priority="926">
      <formula>P$1=""</formula>
    </cfRule>
  </conditionalFormatting>
  <conditionalFormatting sqref="P307 P305">
    <cfRule type="expression" dxfId="2731" priority="925">
      <formula>P$1=""</formula>
    </cfRule>
  </conditionalFormatting>
  <conditionalFormatting sqref="P307 P305">
    <cfRule type="expression" dxfId="2730" priority="924">
      <formula>P$1=""</formula>
    </cfRule>
  </conditionalFormatting>
  <conditionalFormatting sqref="P307 P305">
    <cfRule type="expression" dxfId="2729" priority="923">
      <formula>P$1=""</formula>
    </cfRule>
  </conditionalFormatting>
  <conditionalFormatting sqref="P307 P305">
    <cfRule type="expression" dxfId="2728" priority="922">
      <formula>P$1=""</formula>
    </cfRule>
  </conditionalFormatting>
  <conditionalFormatting sqref="P307 P305">
    <cfRule type="expression" dxfId="2727" priority="921">
      <formula>P$1=""</formula>
    </cfRule>
  </conditionalFormatting>
  <conditionalFormatting sqref="P307 P305">
    <cfRule type="expression" dxfId="2726" priority="920">
      <formula>P$1=""</formula>
    </cfRule>
  </conditionalFormatting>
  <conditionalFormatting sqref="P307 P305">
    <cfRule type="expression" dxfId="2725" priority="919">
      <formula>P$1=""</formula>
    </cfRule>
  </conditionalFormatting>
  <conditionalFormatting sqref="P307 P305">
    <cfRule type="expression" dxfId="2724" priority="918">
      <formula>P$1=""</formula>
    </cfRule>
  </conditionalFormatting>
  <conditionalFormatting sqref="P307 P305">
    <cfRule type="expression" dxfId="2723" priority="917">
      <formula>P$1=""</formula>
    </cfRule>
  </conditionalFormatting>
  <conditionalFormatting sqref="P307 P305">
    <cfRule type="expression" dxfId="2722" priority="916">
      <formula>P$1=""</formula>
    </cfRule>
  </conditionalFormatting>
  <conditionalFormatting sqref="Q307:AA307 Q305:AA305">
    <cfRule type="expression" dxfId="2721" priority="915">
      <formula>Q$1=""</formula>
    </cfRule>
  </conditionalFormatting>
  <conditionalFormatting sqref="Q307:AA307 Q305:AA305">
    <cfRule type="expression" dxfId="2720" priority="914">
      <formula>Q$1=""</formula>
    </cfRule>
  </conditionalFormatting>
  <conditionalFormatting sqref="Q307:AA307 Q305:AA305">
    <cfRule type="expression" dxfId="2719" priority="913">
      <formula>Q$1=""</formula>
    </cfRule>
  </conditionalFormatting>
  <conditionalFormatting sqref="Q307:AA307 Q305:AA305">
    <cfRule type="expression" dxfId="2718" priority="912">
      <formula>Q$1=""</formula>
    </cfRule>
  </conditionalFormatting>
  <conditionalFormatting sqref="Q307:AA307 Q305:AA305">
    <cfRule type="expression" dxfId="2717" priority="911">
      <formula>Q$1=""</formula>
    </cfRule>
  </conditionalFormatting>
  <conditionalFormatting sqref="Q307:AA307 Q305:AA305">
    <cfRule type="expression" dxfId="2716" priority="910">
      <formula>Q$1=""</formula>
    </cfRule>
  </conditionalFormatting>
  <conditionalFormatting sqref="Q307:AA307 Q305:AA305">
    <cfRule type="expression" dxfId="2715" priority="909">
      <formula>Q$1=""</formula>
    </cfRule>
  </conditionalFormatting>
  <conditionalFormatting sqref="Q307:AA307 Q305:AA305">
    <cfRule type="expression" dxfId="2714" priority="908">
      <formula>Q$1=""</formula>
    </cfRule>
  </conditionalFormatting>
  <conditionalFormatting sqref="Q307:AA307 Q305:AA305">
    <cfRule type="expression" dxfId="2713" priority="907">
      <formula>Q$1=""</formula>
    </cfRule>
  </conditionalFormatting>
  <conditionalFormatting sqref="Q307:AA307 Q305:AA305">
    <cfRule type="expression" dxfId="2712" priority="906">
      <formula>Q$1=""</formula>
    </cfRule>
  </conditionalFormatting>
  <conditionalFormatting sqref="Q307:AA307 Q305:AA305">
    <cfRule type="expression" dxfId="2711" priority="905">
      <formula>Q$1=""</formula>
    </cfRule>
  </conditionalFormatting>
  <conditionalFormatting sqref="Q307:AA307 Q305:AA305">
    <cfRule type="expression" dxfId="2710" priority="904">
      <formula>Q$1=""</formula>
    </cfRule>
  </conditionalFormatting>
  <conditionalFormatting sqref="Q307:AA307 Q305:AA305">
    <cfRule type="expression" dxfId="2709" priority="903">
      <formula>Q$1=""</formula>
    </cfRule>
  </conditionalFormatting>
  <conditionalFormatting sqref="Q307:AA307 Q305:AA305">
    <cfRule type="expression" dxfId="2708" priority="902">
      <formula>Q$1=""</formula>
    </cfRule>
  </conditionalFormatting>
  <conditionalFormatting sqref="Q307:AA307 Q305:AA305">
    <cfRule type="expression" dxfId="2707" priority="901">
      <formula>Q$1=""</formula>
    </cfRule>
  </conditionalFormatting>
  <conditionalFormatting sqref="Q307:AA307 Q305:AA305">
    <cfRule type="expression" dxfId="2706" priority="900">
      <formula>Q$1=""</formula>
    </cfRule>
  </conditionalFormatting>
  <conditionalFormatting sqref="Q307:AA307 Q305:AA305">
    <cfRule type="expression" dxfId="2705" priority="899">
      <formula>Q$1=""</formula>
    </cfRule>
  </conditionalFormatting>
  <conditionalFormatting sqref="Q307:AA307 Q305:AA305">
    <cfRule type="expression" dxfId="2704" priority="898">
      <formula>Q$1=""</formula>
    </cfRule>
  </conditionalFormatting>
  <conditionalFormatting sqref="Q307:AA307 Q305:AA305">
    <cfRule type="expression" dxfId="2703" priority="897">
      <formula>Q$1=""</formula>
    </cfRule>
  </conditionalFormatting>
  <conditionalFormatting sqref="Q307:AA307 Q305:AA305">
    <cfRule type="expression" dxfId="2702" priority="896">
      <formula>Q$1=""</formula>
    </cfRule>
  </conditionalFormatting>
  <conditionalFormatting sqref="Q307:AA307 Q305:AA305">
    <cfRule type="expression" dxfId="2701" priority="895">
      <formula>Q$1=""</formula>
    </cfRule>
  </conditionalFormatting>
  <conditionalFormatting sqref="Q307:AA307 Q305:AA305">
    <cfRule type="expression" dxfId="2700" priority="894">
      <formula>Q$1=""</formula>
    </cfRule>
  </conditionalFormatting>
  <conditionalFormatting sqref="Q307:AA307 Q305:AA305">
    <cfRule type="expression" dxfId="2699" priority="893">
      <formula>Q$1=""</formula>
    </cfRule>
  </conditionalFormatting>
  <conditionalFormatting sqref="Q307:AA307 Q305:AA305">
    <cfRule type="expression" dxfId="2698" priority="892">
      <formula>Q$1=""</formula>
    </cfRule>
  </conditionalFormatting>
  <conditionalFormatting sqref="Q307:AA307 Q305:AA305">
    <cfRule type="expression" dxfId="2697" priority="891">
      <formula>Q$1=""</formula>
    </cfRule>
  </conditionalFormatting>
  <conditionalFormatting sqref="Q307:AA307 Q305:AA305">
    <cfRule type="expression" dxfId="2696" priority="890">
      <formula>Q$1=""</formula>
    </cfRule>
  </conditionalFormatting>
  <conditionalFormatting sqref="Q307:AA307 Q305:AA305">
    <cfRule type="expression" dxfId="2695" priority="889">
      <formula>Q$1=""</formula>
    </cfRule>
  </conditionalFormatting>
  <conditionalFormatting sqref="Q307:AA307 Q305:AA305">
    <cfRule type="expression" dxfId="2694" priority="888">
      <formula>Q$1=""</formula>
    </cfRule>
  </conditionalFormatting>
  <conditionalFormatting sqref="Q307:AA307 Q305:AA305">
    <cfRule type="expression" dxfId="2693" priority="887">
      <formula>Q$1=""</formula>
    </cfRule>
  </conditionalFormatting>
  <conditionalFormatting sqref="Q307:AA307 Q305:AA305">
    <cfRule type="expression" dxfId="2692" priority="886">
      <formula>Q$1=""</formula>
    </cfRule>
  </conditionalFormatting>
  <conditionalFormatting sqref="Q307:AA307 Q305:AA305">
    <cfRule type="expression" dxfId="2691" priority="885">
      <formula>Q$1=""</formula>
    </cfRule>
  </conditionalFormatting>
  <conditionalFormatting sqref="Q307:AA307 Q305:AA305">
    <cfRule type="expression" dxfId="2690" priority="884">
      <formula>Q$1=""</formula>
    </cfRule>
  </conditionalFormatting>
  <conditionalFormatting sqref="Q307:AA307 Q305:AA305">
    <cfRule type="expression" dxfId="2689" priority="883">
      <formula>Q$1=""</formula>
    </cfRule>
  </conditionalFormatting>
  <conditionalFormatting sqref="Q307:AA307 Q305:AA305">
    <cfRule type="expression" dxfId="2688" priority="882">
      <formula>Q$1=""</formula>
    </cfRule>
  </conditionalFormatting>
  <conditionalFormatting sqref="P301:AA301">
    <cfRule type="expression" dxfId="2687" priority="881">
      <formula>P$1=""</formula>
    </cfRule>
  </conditionalFormatting>
  <conditionalFormatting sqref="P301:AA301">
    <cfRule type="expression" dxfId="2686" priority="880">
      <formula>P$1=""</formula>
    </cfRule>
  </conditionalFormatting>
  <conditionalFormatting sqref="P301:AA301">
    <cfRule type="expression" dxfId="2685" priority="879">
      <formula>P$1=""</formula>
    </cfRule>
  </conditionalFormatting>
  <conditionalFormatting sqref="P301:AA301">
    <cfRule type="expression" dxfId="2684" priority="878">
      <formula>P$1=""</formula>
    </cfRule>
  </conditionalFormatting>
  <conditionalFormatting sqref="P301:AA301">
    <cfRule type="expression" dxfId="2683" priority="877">
      <formula>P$1=""</formula>
    </cfRule>
  </conditionalFormatting>
  <conditionalFormatting sqref="P301:AA301">
    <cfRule type="expression" dxfId="2682" priority="876">
      <formula>P$1=""</formula>
    </cfRule>
  </conditionalFormatting>
  <conditionalFormatting sqref="P301:AA301">
    <cfRule type="expression" dxfId="2681" priority="875">
      <formula>P$1=""</formula>
    </cfRule>
  </conditionalFormatting>
  <conditionalFormatting sqref="P301:AA301">
    <cfRule type="expression" dxfId="2680" priority="874">
      <formula>P$1=""</formula>
    </cfRule>
  </conditionalFormatting>
  <conditionalFormatting sqref="P301:AA301">
    <cfRule type="expression" dxfId="2679" priority="873">
      <formula>P$1=""</formula>
    </cfRule>
  </conditionalFormatting>
  <conditionalFormatting sqref="P301:AA301">
    <cfRule type="expression" dxfId="2678" priority="872">
      <formula>P$1=""</formula>
    </cfRule>
  </conditionalFormatting>
  <conditionalFormatting sqref="P301:AA301">
    <cfRule type="expression" dxfId="2677" priority="871">
      <formula>P$1=""</formula>
    </cfRule>
  </conditionalFormatting>
  <conditionalFormatting sqref="P301:AA301">
    <cfRule type="expression" dxfId="2676" priority="870">
      <formula>P$1=""</formula>
    </cfRule>
  </conditionalFormatting>
  <conditionalFormatting sqref="P301:AA301">
    <cfRule type="expression" dxfId="2675" priority="869">
      <formula>P$1=""</formula>
    </cfRule>
  </conditionalFormatting>
  <conditionalFormatting sqref="P301:AA301">
    <cfRule type="expression" dxfId="2674" priority="868">
      <formula>P$1=""</formula>
    </cfRule>
  </conditionalFormatting>
  <conditionalFormatting sqref="P301:AA301">
    <cfRule type="expression" dxfId="2673" priority="867">
      <formula>P$1=""</formula>
    </cfRule>
  </conditionalFormatting>
  <conditionalFormatting sqref="P301:AA301">
    <cfRule type="expression" dxfId="2672" priority="866">
      <formula>P$1=""</formula>
    </cfRule>
  </conditionalFormatting>
  <conditionalFormatting sqref="P311:AA311">
    <cfRule type="expression" dxfId="2671" priority="865">
      <formula>P$1=""</formula>
    </cfRule>
  </conditionalFormatting>
  <conditionalFormatting sqref="P313:AA313">
    <cfRule type="expression" dxfId="2670" priority="864">
      <formula>P$1=""</formula>
    </cfRule>
  </conditionalFormatting>
  <conditionalFormatting sqref="P315:AA315">
    <cfRule type="expression" dxfId="2669" priority="863">
      <formula>P$1=""</formula>
    </cfRule>
  </conditionalFormatting>
  <conditionalFormatting sqref="P317:AA317">
    <cfRule type="expression" dxfId="2668" priority="862">
      <formula>P$1=""</formula>
    </cfRule>
  </conditionalFormatting>
  <conditionalFormatting sqref="P313:AA313 P315:AA315 P317:AA317">
    <cfRule type="expression" dxfId="2667" priority="861">
      <formula>P$1=""</formula>
    </cfRule>
  </conditionalFormatting>
  <conditionalFormatting sqref="P313:AA313 P315:AA315 P317:AA317">
    <cfRule type="expression" dxfId="2666" priority="860">
      <formula>P$1=""</formula>
    </cfRule>
  </conditionalFormatting>
  <conditionalFormatting sqref="P313:AA313 P315:AA315 P317:AA317">
    <cfRule type="expression" dxfId="2665" priority="859">
      <formula>P$1=""</formula>
    </cfRule>
  </conditionalFormatting>
  <conditionalFormatting sqref="P313:AA313 P315:AA315 P317:AA317">
    <cfRule type="expression" dxfId="2664" priority="858">
      <formula>P$1=""</formula>
    </cfRule>
  </conditionalFormatting>
  <conditionalFormatting sqref="P313:AA313 P315:AA315 P317:AA317">
    <cfRule type="expression" dxfId="2663" priority="857">
      <formula>P$1=""</formula>
    </cfRule>
  </conditionalFormatting>
  <conditionalFormatting sqref="P315:AA315 P317:AA317">
    <cfRule type="expression" dxfId="2662" priority="856">
      <formula>P$1=""</formula>
    </cfRule>
  </conditionalFormatting>
  <conditionalFormatting sqref="P313:AA313">
    <cfRule type="expression" dxfId="2661" priority="855">
      <formula>P$1=""</formula>
    </cfRule>
  </conditionalFormatting>
  <conditionalFormatting sqref="P315:AA315 P317:AA317">
    <cfRule type="expression" dxfId="2660" priority="854">
      <formula>P$1=""</formula>
    </cfRule>
  </conditionalFormatting>
  <conditionalFormatting sqref="P315:AA315 P317:AA317">
    <cfRule type="expression" dxfId="2659" priority="853">
      <formula>P$1=""</formula>
    </cfRule>
  </conditionalFormatting>
  <conditionalFormatting sqref="P317:AA317">
    <cfRule type="expression" dxfId="2658" priority="852">
      <formula>P$1=""</formula>
    </cfRule>
  </conditionalFormatting>
  <conditionalFormatting sqref="P317:AA317">
    <cfRule type="expression" dxfId="2657" priority="851">
      <formula>P$1=""</formula>
    </cfRule>
  </conditionalFormatting>
  <conditionalFormatting sqref="P317:AA317">
    <cfRule type="expression" dxfId="2656" priority="850">
      <formula>P$1=""</formula>
    </cfRule>
  </conditionalFormatting>
  <conditionalFormatting sqref="P317:AA317">
    <cfRule type="expression" dxfId="2655" priority="849">
      <formula>P$1=""</formula>
    </cfRule>
  </conditionalFormatting>
  <conditionalFormatting sqref="P311:AA311">
    <cfRule type="expression" dxfId="2654" priority="848">
      <formula>P$1=""</formula>
    </cfRule>
  </conditionalFormatting>
  <conditionalFormatting sqref="P311:AA311">
    <cfRule type="expression" dxfId="2653" priority="847">
      <formula>P$1=""</formula>
    </cfRule>
  </conditionalFormatting>
  <conditionalFormatting sqref="P311:AA311">
    <cfRule type="expression" dxfId="2652" priority="846">
      <formula>P$1=""</formula>
    </cfRule>
  </conditionalFormatting>
  <conditionalFormatting sqref="P311:AA311">
    <cfRule type="expression" dxfId="2651" priority="845">
      <formula>P$1=""</formula>
    </cfRule>
  </conditionalFormatting>
  <conditionalFormatting sqref="P311:AA311">
    <cfRule type="expression" dxfId="2650" priority="844">
      <formula>P$1=""</formula>
    </cfRule>
  </conditionalFormatting>
  <conditionalFormatting sqref="P311:AA311">
    <cfRule type="expression" dxfId="2649" priority="843">
      <formula>P$1=""</formula>
    </cfRule>
  </conditionalFormatting>
  <conditionalFormatting sqref="P311:AA311">
    <cfRule type="expression" dxfId="2648" priority="842">
      <formula>P$1=""</formula>
    </cfRule>
  </conditionalFormatting>
  <conditionalFormatting sqref="P315:AA315 P317:AA317">
    <cfRule type="expression" dxfId="2647" priority="841">
      <formula>P$1=""</formula>
    </cfRule>
  </conditionalFormatting>
  <conditionalFormatting sqref="P315:AA315 P317:AA317">
    <cfRule type="expression" dxfId="2646" priority="840">
      <formula>P$1=""</formula>
    </cfRule>
  </conditionalFormatting>
  <conditionalFormatting sqref="P315:AA315 P317:AA317">
    <cfRule type="expression" dxfId="2645" priority="839">
      <formula>P$1=""</formula>
    </cfRule>
  </conditionalFormatting>
  <conditionalFormatting sqref="P315:AA315 P317:AA317">
    <cfRule type="expression" dxfId="2644" priority="838">
      <formula>P$1=""</formula>
    </cfRule>
  </conditionalFormatting>
  <conditionalFormatting sqref="P313:AA313 P315:AA315 P317:AA317">
    <cfRule type="expression" dxfId="2643" priority="837">
      <formula>P$1=""</formula>
    </cfRule>
  </conditionalFormatting>
  <conditionalFormatting sqref="P313:AA313 P315:AA315 P317:AA317">
    <cfRule type="expression" dxfId="2642" priority="836">
      <formula>P$1=""</formula>
    </cfRule>
  </conditionalFormatting>
  <conditionalFormatting sqref="P313:AA313 P315:AA315 P317:AA317">
    <cfRule type="expression" dxfId="2641" priority="835">
      <formula>P$1=""</formula>
    </cfRule>
  </conditionalFormatting>
  <conditionalFormatting sqref="P313:AA313 P315:AA315 P317:AA317">
    <cfRule type="expression" dxfId="2640" priority="834">
      <formula>P$1=""</formula>
    </cfRule>
  </conditionalFormatting>
  <conditionalFormatting sqref="P313:AA313 P315:AA315 P317:AA317">
    <cfRule type="expression" dxfId="2639" priority="833">
      <formula>P$1=""</formula>
    </cfRule>
  </conditionalFormatting>
  <conditionalFormatting sqref="P313:AA313 P315:AA315 P317:AA317">
    <cfRule type="expression" dxfId="2638" priority="832">
      <formula>P$1=""</formula>
    </cfRule>
  </conditionalFormatting>
  <conditionalFormatting sqref="P313:AA313 P315:AA315 P317:AA317">
    <cfRule type="expression" dxfId="2637" priority="831">
      <formula>P$1=""</formula>
    </cfRule>
  </conditionalFormatting>
  <conditionalFormatting sqref="P313:AA313 P315:AA315 P317:AA317">
    <cfRule type="expression" dxfId="2636" priority="830">
      <formula>P$1=""</formula>
    </cfRule>
  </conditionalFormatting>
  <conditionalFormatting sqref="Q313:AA313">
    <cfRule type="expression" dxfId="2635" priority="829">
      <formula>Q$1=""</formula>
    </cfRule>
  </conditionalFormatting>
  <conditionalFormatting sqref="Q313:AA313">
    <cfRule type="expression" dxfId="2634" priority="828">
      <formula>Q$1=""</formula>
    </cfRule>
  </conditionalFormatting>
  <conditionalFormatting sqref="Q313:AA313">
    <cfRule type="expression" dxfId="2633" priority="827">
      <formula>Q$1=""</formula>
    </cfRule>
  </conditionalFormatting>
  <conditionalFormatting sqref="Q313:AA313">
    <cfRule type="expression" dxfId="2632" priority="826">
      <formula>Q$1=""</formula>
    </cfRule>
  </conditionalFormatting>
  <conditionalFormatting sqref="Q313:AA313">
    <cfRule type="expression" dxfId="2631" priority="825">
      <formula>Q$1=""</formula>
    </cfRule>
  </conditionalFormatting>
  <conditionalFormatting sqref="Q313:AA313">
    <cfRule type="expression" dxfId="2630" priority="824">
      <formula>Q$1=""</formula>
    </cfRule>
  </conditionalFormatting>
  <conditionalFormatting sqref="Q313:AA313">
    <cfRule type="expression" dxfId="2629" priority="823">
      <formula>Q$1=""</formula>
    </cfRule>
  </conditionalFormatting>
  <conditionalFormatting sqref="Q313:AA313">
    <cfRule type="expression" dxfId="2628" priority="822">
      <formula>Q$1=""</formula>
    </cfRule>
  </conditionalFormatting>
  <conditionalFormatting sqref="Q315:AA315 Q317:AA317">
    <cfRule type="expression" dxfId="2627" priority="821">
      <formula>Q$1=""</formula>
    </cfRule>
  </conditionalFormatting>
  <conditionalFormatting sqref="Q315:AA315 Q317:AA317">
    <cfRule type="expression" dxfId="2626" priority="820">
      <formula>Q$1=""</formula>
    </cfRule>
  </conditionalFormatting>
  <conditionalFormatting sqref="Q315:AA315 Q317:AA317">
    <cfRule type="expression" dxfId="2625" priority="819">
      <formula>Q$1=""</formula>
    </cfRule>
  </conditionalFormatting>
  <conditionalFormatting sqref="Q315:AA315 Q317:AA317">
    <cfRule type="expression" dxfId="2624" priority="818">
      <formula>Q$1=""</formula>
    </cfRule>
  </conditionalFormatting>
  <conditionalFormatting sqref="Q315:AA315 Q317:AA317">
    <cfRule type="expression" dxfId="2623" priority="817">
      <formula>Q$1=""</formula>
    </cfRule>
  </conditionalFormatting>
  <conditionalFormatting sqref="Q315:AA315 Q317:AA317">
    <cfRule type="expression" dxfId="2622" priority="816">
      <formula>Q$1=""</formula>
    </cfRule>
  </conditionalFormatting>
  <conditionalFormatting sqref="Q315:AA315 Q317:AA317">
    <cfRule type="expression" dxfId="2621" priority="815">
      <formula>Q$1=""</formula>
    </cfRule>
  </conditionalFormatting>
  <conditionalFormatting sqref="Q315:AA315 Q317:AA317">
    <cfRule type="expression" dxfId="2620" priority="814">
      <formula>Q$1=""</formula>
    </cfRule>
  </conditionalFormatting>
  <conditionalFormatting sqref="Q315:AA315 Q317:AA317">
    <cfRule type="expression" dxfId="2619" priority="813">
      <formula>Q$1=""</formula>
    </cfRule>
  </conditionalFormatting>
  <conditionalFormatting sqref="Q315:AA315 Q317:AA317">
    <cfRule type="expression" dxfId="2618" priority="812">
      <formula>Q$1=""</formula>
    </cfRule>
  </conditionalFormatting>
  <conditionalFormatting sqref="P311:AA311">
    <cfRule type="expression" dxfId="2617" priority="811">
      <formula>P$1=""</formula>
    </cfRule>
  </conditionalFormatting>
  <conditionalFormatting sqref="P311:AA311">
    <cfRule type="expression" dxfId="2616" priority="810">
      <formula>P$1=""</formula>
    </cfRule>
  </conditionalFormatting>
  <conditionalFormatting sqref="P311:AA311">
    <cfRule type="expression" dxfId="2615" priority="809">
      <formula>P$1=""</formula>
    </cfRule>
  </conditionalFormatting>
  <conditionalFormatting sqref="P311:AA311">
    <cfRule type="expression" dxfId="2614" priority="808">
      <formula>P$1=""</formula>
    </cfRule>
  </conditionalFormatting>
  <conditionalFormatting sqref="P311:AA311">
    <cfRule type="expression" dxfId="2613" priority="807">
      <formula>P$1=""</formula>
    </cfRule>
  </conditionalFormatting>
  <conditionalFormatting sqref="P311:AA311">
    <cfRule type="expression" dxfId="2612" priority="806">
      <formula>P$1=""</formula>
    </cfRule>
  </conditionalFormatting>
  <conditionalFormatting sqref="P311:AA311">
    <cfRule type="expression" dxfId="2611" priority="805">
      <formula>P$1=""</formula>
    </cfRule>
  </conditionalFormatting>
  <conditionalFormatting sqref="P311:AA311">
    <cfRule type="expression" dxfId="2610" priority="804">
      <formula>P$1=""</formula>
    </cfRule>
  </conditionalFormatting>
  <conditionalFormatting sqref="P313:AA313">
    <cfRule type="expression" dxfId="2609" priority="803">
      <formula>P$1=""</formula>
    </cfRule>
  </conditionalFormatting>
  <conditionalFormatting sqref="P313:AA313">
    <cfRule type="expression" dxfId="2608" priority="802">
      <formula>P$1=""</formula>
    </cfRule>
  </conditionalFormatting>
  <conditionalFormatting sqref="P313:AA313">
    <cfRule type="expression" dxfId="2607" priority="801">
      <formula>P$1=""</formula>
    </cfRule>
  </conditionalFormatting>
  <conditionalFormatting sqref="P313:AA313">
    <cfRule type="expression" dxfId="2606" priority="800">
      <formula>P$1=""</formula>
    </cfRule>
  </conditionalFormatting>
  <conditionalFormatting sqref="P313:AA313">
    <cfRule type="expression" dxfId="2605" priority="799">
      <formula>P$1=""</formula>
    </cfRule>
  </conditionalFormatting>
  <conditionalFormatting sqref="P313:AA313">
    <cfRule type="expression" dxfId="2604" priority="798">
      <formula>P$1=""</formula>
    </cfRule>
  </conditionalFormatting>
  <conditionalFormatting sqref="P313:AA313">
    <cfRule type="expression" dxfId="2603" priority="797">
      <formula>P$1=""</formula>
    </cfRule>
  </conditionalFormatting>
  <conditionalFormatting sqref="P313:AA313">
    <cfRule type="expression" dxfId="2602" priority="796">
      <formula>P$1=""</formula>
    </cfRule>
  </conditionalFormatting>
  <conditionalFormatting sqref="P313:AA313">
    <cfRule type="expression" dxfId="2601" priority="795">
      <formula>P$1=""</formula>
    </cfRule>
  </conditionalFormatting>
  <conditionalFormatting sqref="P313:AA313">
    <cfRule type="expression" dxfId="2600" priority="794">
      <formula>P$1=""</formula>
    </cfRule>
  </conditionalFormatting>
  <conditionalFormatting sqref="P313:AA313">
    <cfRule type="expression" dxfId="2599" priority="793">
      <formula>P$1=""</formula>
    </cfRule>
  </conditionalFormatting>
  <conditionalFormatting sqref="P313:AA313">
    <cfRule type="expression" dxfId="2598" priority="792">
      <formula>P$1=""</formula>
    </cfRule>
  </conditionalFormatting>
  <conditionalFormatting sqref="P313:AA313">
    <cfRule type="expression" dxfId="2597" priority="791">
      <formula>P$1=""</formula>
    </cfRule>
  </conditionalFormatting>
  <conditionalFormatting sqref="P313:AA313">
    <cfRule type="expression" dxfId="2596" priority="790">
      <formula>P$1=""</formula>
    </cfRule>
  </conditionalFormatting>
  <conditionalFormatting sqref="P313:AA313">
    <cfRule type="expression" dxfId="2595" priority="789">
      <formula>P$1=""</formula>
    </cfRule>
  </conditionalFormatting>
  <conditionalFormatting sqref="P313:AA313">
    <cfRule type="expression" dxfId="2594" priority="788">
      <formula>P$1=""</formula>
    </cfRule>
  </conditionalFormatting>
  <conditionalFormatting sqref="P317 P315">
    <cfRule type="expression" dxfId="2593" priority="787">
      <formula>P$1=""</formula>
    </cfRule>
  </conditionalFormatting>
  <conditionalFormatting sqref="P317 P315">
    <cfRule type="expression" dxfId="2592" priority="786">
      <formula>P$1=""</formula>
    </cfRule>
  </conditionalFormatting>
  <conditionalFormatting sqref="P317 P315">
    <cfRule type="expression" dxfId="2591" priority="785">
      <formula>P$1=""</formula>
    </cfRule>
  </conditionalFormatting>
  <conditionalFormatting sqref="P317 P315">
    <cfRule type="expression" dxfId="2590" priority="784">
      <formula>P$1=""</formula>
    </cfRule>
  </conditionalFormatting>
  <conditionalFormatting sqref="P317 P315">
    <cfRule type="expression" dxfId="2589" priority="783">
      <formula>P$1=""</formula>
    </cfRule>
  </conditionalFormatting>
  <conditionalFormatting sqref="P317 P315">
    <cfRule type="expression" dxfId="2588" priority="782">
      <formula>P$1=""</formula>
    </cfRule>
  </conditionalFormatting>
  <conditionalFormatting sqref="P317 P315">
    <cfRule type="expression" dxfId="2587" priority="781">
      <formula>P$1=""</formula>
    </cfRule>
  </conditionalFormatting>
  <conditionalFormatting sqref="P317 P315">
    <cfRule type="expression" dxfId="2586" priority="780">
      <formula>P$1=""</formula>
    </cfRule>
  </conditionalFormatting>
  <conditionalFormatting sqref="P317 P315">
    <cfRule type="expression" dxfId="2585" priority="779">
      <formula>P$1=""</formula>
    </cfRule>
  </conditionalFormatting>
  <conditionalFormatting sqref="P317 P315">
    <cfRule type="expression" dxfId="2584" priority="778">
      <formula>P$1=""</formula>
    </cfRule>
  </conditionalFormatting>
  <conditionalFormatting sqref="P317 P315">
    <cfRule type="expression" dxfId="2583" priority="777">
      <formula>P$1=""</formula>
    </cfRule>
  </conditionalFormatting>
  <conditionalFormatting sqref="P317 P315">
    <cfRule type="expression" dxfId="2582" priority="776">
      <formula>P$1=""</formula>
    </cfRule>
  </conditionalFormatting>
  <conditionalFormatting sqref="P317 P315">
    <cfRule type="expression" dxfId="2581" priority="775">
      <formula>P$1=""</formula>
    </cfRule>
  </conditionalFormatting>
  <conditionalFormatting sqref="P317 P315">
    <cfRule type="expression" dxfId="2580" priority="774">
      <formula>P$1=""</formula>
    </cfRule>
  </conditionalFormatting>
  <conditionalFormatting sqref="P317 P315">
    <cfRule type="expression" dxfId="2579" priority="773">
      <formula>P$1=""</formula>
    </cfRule>
  </conditionalFormatting>
  <conditionalFormatting sqref="P317 P315">
    <cfRule type="expression" dxfId="2578" priority="772">
      <formula>P$1=""</formula>
    </cfRule>
  </conditionalFormatting>
  <conditionalFormatting sqref="P317 P315">
    <cfRule type="expression" dxfId="2577" priority="771">
      <formula>P$1=""</formula>
    </cfRule>
  </conditionalFormatting>
  <conditionalFormatting sqref="P317 P315">
    <cfRule type="expression" dxfId="2576" priority="770">
      <formula>P$1=""</formula>
    </cfRule>
  </conditionalFormatting>
  <conditionalFormatting sqref="Q317:AA317 Q315:AA315">
    <cfRule type="expression" dxfId="2575" priority="769">
      <formula>Q$1=""</formula>
    </cfRule>
  </conditionalFormatting>
  <conditionalFormatting sqref="Q317:AA317 Q315:AA315">
    <cfRule type="expression" dxfId="2574" priority="768">
      <formula>Q$1=""</formula>
    </cfRule>
  </conditionalFormatting>
  <conditionalFormatting sqref="Q317:AA317 Q315:AA315">
    <cfRule type="expression" dxfId="2573" priority="767">
      <formula>Q$1=""</formula>
    </cfRule>
  </conditionalFormatting>
  <conditionalFormatting sqref="Q317:AA317 Q315:AA315">
    <cfRule type="expression" dxfId="2572" priority="766">
      <formula>Q$1=""</formula>
    </cfRule>
  </conditionalFormatting>
  <conditionalFormatting sqref="Q317:AA317 Q315:AA315">
    <cfRule type="expression" dxfId="2571" priority="765">
      <formula>Q$1=""</formula>
    </cfRule>
  </conditionalFormatting>
  <conditionalFormatting sqref="Q317:AA317 Q315:AA315">
    <cfRule type="expression" dxfId="2570" priority="764">
      <formula>Q$1=""</formula>
    </cfRule>
  </conditionalFormatting>
  <conditionalFormatting sqref="Q317:AA317 Q315:AA315">
    <cfRule type="expression" dxfId="2569" priority="763">
      <formula>Q$1=""</formula>
    </cfRule>
  </conditionalFormatting>
  <conditionalFormatting sqref="Q317:AA317 Q315:AA315">
    <cfRule type="expression" dxfId="2568" priority="762">
      <formula>Q$1=""</formula>
    </cfRule>
  </conditionalFormatting>
  <conditionalFormatting sqref="Q317:AA317 Q315:AA315">
    <cfRule type="expression" dxfId="2567" priority="761">
      <formula>Q$1=""</formula>
    </cfRule>
  </conditionalFormatting>
  <conditionalFormatting sqref="Q317:AA317 Q315:AA315">
    <cfRule type="expression" dxfId="2566" priority="760">
      <formula>Q$1=""</formula>
    </cfRule>
  </conditionalFormatting>
  <conditionalFormatting sqref="Q317:AA317 Q315:AA315">
    <cfRule type="expression" dxfId="2565" priority="759">
      <formula>Q$1=""</formula>
    </cfRule>
  </conditionalFormatting>
  <conditionalFormatting sqref="Q317:AA317 Q315:AA315">
    <cfRule type="expression" dxfId="2564" priority="758">
      <formula>Q$1=""</formula>
    </cfRule>
  </conditionalFormatting>
  <conditionalFormatting sqref="Q317:AA317 Q315:AA315">
    <cfRule type="expression" dxfId="2563" priority="757">
      <formula>Q$1=""</formula>
    </cfRule>
  </conditionalFormatting>
  <conditionalFormatting sqref="Q317:AA317 Q315:AA315">
    <cfRule type="expression" dxfId="2562" priority="756">
      <formula>Q$1=""</formula>
    </cfRule>
  </conditionalFormatting>
  <conditionalFormatting sqref="Q317:AA317 Q315:AA315">
    <cfRule type="expression" dxfId="2561" priority="755">
      <formula>Q$1=""</formula>
    </cfRule>
  </conditionalFormatting>
  <conditionalFormatting sqref="Q317:AA317 Q315:AA315">
    <cfRule type="expression" dxfId="2560" priority="754">
      <formula>Q$1=""</formula>
    </cfRule>
  </conditionalFormatting>
  <conditionalFormatting sqref="Q317:AA317 Q315:AA315">
    <cfRule type="expression" dxfId="2559" priority="753">
      <formula>Q$1=""</formula>
    </cfRule>
  </conditionalFormatting>
  <conditionalFormatting sqref="Q317:AA317 Q315:AA315">
    <cfRule type="expression" dxfId="2558" priority="752">
      <formula>Q$1=""</formula>
    </cfRule>
  </conditionalFormatting>
  <conditionalFormatting sqref="Q317:AA317 Q315:AA315">
    <cfRule type="expression" dxfId="2557" priority="751">
      <formula>Q$1=""</formula>
    </cfRule>
  </conditionalFormatting>
  <conditionalFormatting sqref="Q317:AA317 Q315:AA315">
    <cfRule type="expression" dxfId="2556" priority="750">
      <formula>Q$1=""</formula>
    </cfRule>
  </conditionalFormatting>
  <conditionalFormatting sqref="Q317:AA317 Q315:AA315">
    <cfRule type="expression" dxfId="2555" priority="749">
      <formula>Q$1=""</formula>
    </cfRule>
  </conditionalFormatting>
  <conditionalFormatting sqref="Q317:AA317 Q315:AA315">
    <cfRule type="expression" dxfId="2554" priority="748">
      <formula>Q$1=""</formula>
    </cfRule>
  </conditionalFormatting>
  <conditionalFormatting sqref="Q317:AA317 Q315:AA315">
    <cfRule type="expression" dxfId="2553" priority="747">
      <formula>Q$1=""</formula>
    </cfRule>
  </conditionalFormatting>
  <conditionalFormatting sqref="Q317:AA317 Q315:AA315">
    <cfRule type="expression" dxfId="2552" priority="746">
      <formula>Q$1=""</formula>
    </cfRule>
  </conditionalFormatting>
  <conditionalFormatting sqref="Q317:AA317 Q315:AA315">
    <cfRule type="expression" dxfId="2551" priority="745">
      <formula>Q$1=""</formula>
    </cfRule>
  </conditionalFormatting>
  <conditionalFormatting sqref="Q317:AA317 Q315:AA315">
    <cfRule type="expression" dxfId="2550" priority="744">
      <formula>Q$1=""</formula>
    </cfRule>
  </conditionalFormatting>
  <conditionalFormatting sqref="Q317:AA317 Q315:AA315">
    <cfRule type="expression" dxfId="2549" priority="743">
      <formula>Q$1=""</formula>
    </cfRule>
  </conditionalFormatting>
  <conditionalFormatting sqref="Q317:AA317 Q315:AA315">
    <cfRule type="expression" dxfId="2548" priority="742">
      <formula>Q$1=""</formula>
    </cfRule>
  </conditionalFormatting>
  <conditionalFormatting sqref="Q317:AA317 Q315:AA315">
    <cfRule type="expression" dxfId="2547" priority="741">
      <formula>Q$1=""</formula>
    </cfRule>
  </conditionalFormatting>
  <conditionalFormatting sqref="Q317:AA317 Q315:AA315">
    <cfRule type="expression" dxfId="2546" priority="740">
      <formula>Q$1=""</formula>
    </cfRule>
  </conditionalFormatting>
  <conditionalFormatting sqref="Q317:AA317 Q315:AA315">
    <cfRule type="expression" dxfId="2545" priority="739">
      <formula>Q$1=""</formula>
    </cfRule>
  </conditionalFormatting>
  <conditionalFormatting sqref="Q317:AA317 Q315:AA315">
    <cfRule type="expression" dxfId="2544" priority="738">
      <formula>Q$1=""</formula>
    </cfRule>
  </conditionalFormatting>
  <conditionalFormatting sqref="Q317:AA317 Q315:AA315">
    <cfRule type="expression" dxfId="2543" priority="737">
      <formula>Q$1=""</formula>
    </cfRule>
  </conditionalFormatting>
  <conditionalFormatting sqref="Q317:AA317 Q315:AA315">
    <cfRule type="expression" dxfId="2542" priority="736">
      <formula>Q$1=""</formula>
    </cfRule>
  </conditionalFormatting>
  <conditionalFormatting sqref="P311:AA311">
    <cfRule type="expression" dxfId="2541" priority="735">
      <formula>P$1=""</formula>
    </cfRule>
  </conditionalFormatting>
  <conditionalFormatting sqref="P311:AA311">
    <cfRule type="expression" dxfId="2540" priority="734">
      <formula>P$1=""</formula>
    </cfRule>
  </conditionalFormatting>
  <conditionalFormatting sqref="P311:AA311">
    <cfRule type="expression" dxfId="2539" priority="733">
      <formula>P$1=""</formula>
    </cfRule>
  </conditionalFormatting>
  <conditionalFormatting sqref="P311:AA311">
    <cfRule type="expression" dxfId="2538" priority="732">
      <formula>P$1=""</formula>
    </cfRule>
  </conditionalFormatting>
  <conditionalFormatting sqref="P311:AA311">
    <cfRule type="expression" dxfId="2537" priority="731">
      <formula>P$1=""</formula>
    </cfRule>
  </conditionalFormatting>
  <conditionalFormatting sqref="P311:AA311">
    <cfRule type="expression" dxfId="2536" priority="730">
      <formula>P$1=""</formula>
    </cfRule>
  </conditionalFormatting>
  <conditionalFormatting sqref="P311:AA311">
    <cfRule type="expression" dxfId="2535" priority="729">
      <formula>P$1=""</formula>
    </cfRule>
  </conditionalFormatting>
  <conditionalFormatting sqref="P311:AA311">
    <cfRule type="expression" dxfId="2534" priority="728">
      <formula>P$1=""</formula>
    </cfRule>
  </conditionalFormatting>
  <conditionalFormatting sqref="P311:AA311">
    <cfRule type="expression" dxfId="2533" priority="727">
      <formula>P$1=""</formula>
    </cfRule>
  </conditionalFormatting>
  <conditionalFormatting sqref="P311:AA311">
    <cfRule type="expression" dxfId="2532" priority="726">
      <formula>P$1=""</formula>
    </cfRule>
  </conditionalFormatting>
  <conditionalFormatting sqref="P311:AA311">
    <cfRule type="expression" dxfId="2531" priority="725">
      <formula>P$1=""</formula>
    </cfRule>
  </conditionalFormatting>
  <conditionalFormatting sqref="P311:AA311">
    <cfRule type="expression" dxfId="2530" priority="724">
      <formula>P$1=""</formula>
    </cfRule>
  </conditionalFormatting>
  <conditionalFormatting sqref="P311:AA311">
    <cfRule type="expression" dxfId="2529" priority="723">
      <formula>P$1=""</formula>
    </cfRule>
  </conditionalFormatting>
  <conditionalFormatting sqref="P311:AA311">
    <cfRule type="expression" dxfId="2528" priority="722">
      <formula>P$1=""</formula>
    </cfRule>
  </conditionalFormatting>
  <conditionalFormatting sqref="P311:AA311">
    <cfRule type="expression" dxfId="2527" priority="721">
      <formula>P$1=""</formula>
    </cfRule>
  </conditionalFormatting>
  <conditionalFormatting sqref="P311:AA311">
    <cfRule type="expression" dxfId="2526" priority="720">
      <formula>P$1=""</formula>
    </cfRule>
  </conditionalFormatting>
  <conditionalFormatting sqref="P277:AA277 P275:AA275 P273:AA273">
    <cfRule type="expression" dxfId="2525" priority="719">
      <formula>P$1=""</formula>
    </cfRule>
  </conditionalFormatting>
  <conditionalFormatting sqref="P277:AA277 P275:AA275 P273:AA273">
    <cfRule type="expression" dxfId="2524" priority="718">
      <formula>P$1=""</formula>
    </cfRule>
  </conditionalFormatting>
  <conditionalFormatting sqref="P277:AA277 P275:AA275 P273:AA273">
    <cfRule type="expression" dxfId="2523" priority="717">
      <formula>P$1=""</formula>
    </cfRule>
  </conditionalFormatting>
  <conditionalFormatting sqref="P277:AA277 P275:AA275 P273:AA273">
    <cfRule type="expression" dxfId="2522" priority="716">
      <formula>P$1=""</formula>
    </cfRule>
  </conditionalFormatting>
  <conditionalFormatting sqref="P277:AA277 P275:AA275 P273:AA273">
    <cfRule type="expression" dxfId="2521" priority="715">
      <formula>P$1=""</formula>
    </cfRule>
  </conditionalFormatting>
  <conditionalFormatting sqref="P277:AA277 P275:AA275 P273:AA273">
    <cfRule type="expression" dxfId="2520" priority="714">
      <formula>P$1=""</formula>
    </cfRule>
  </conditionalFormatting>
  <conditionalFormatting sqref="P277:AA277 P275:AA275 P273:AA273">
    <cfRule type="expression" dxfId="2519" priority="713">
      <formula>P$1=""</formula>
    </cfRule>
  </conditionalFormatting>
  <conditionalFormatting sqref="P277:AA277 P275:AA275 P273:AA273">
    <cfRule type="expression" dxfId="2518" priority="712">
      <formula>P$1=""</formula>
    </cfRule>
  </conditionalFormatting>
  <conditionalFormatting sqref="Q307:AA307 Q305:AA305 Q303:AA303">
    <cfRule type="expression" dxfId="2517" priority="711">
      <formula>Q$1=""</formula>
    </cfRule>
  </conditionalFormatting>
  <conditionalFormatting sqref="Q307:AA307 Q305:AA305 Q303:AA303">
    <cfRule type="expression" dxfId="2516" priority="710">
      <formula>Q$1=""</formula>
    </cfRule>
  </conditionalFormatting>
  <conditionalFormatting sqref="Q307:AA307 Q305:AA305 Q303:AA303">
    <cfRule type="expression" dxfId="2515" priority="709">
      <formula>Q$1=""</formula>
    </cfRule>
  </conditionalFormatting>
  <conditionalFormatting sqref="Q307:AA307 Q305:AA305 Q303:AA303">
    <cfRule type="expression" dxfId="2514" priority="708">
      <formula>Q$1=""</formula>
    </cfRule>
  </conditionalFormatting>
  <conditionalFormatting sqref="Q307:AA307 Q305:AA305 Q303:AA303">
    <cfRule type="expression" dxfId="2513" priority="707">
      <formula>Q$1=""</formula>
    </cfRule>
  </conditionalFormatting>
  <conditionalFormatting sqref="Q307:AA307 Q305:AA305 Q303:AA303">
    <cfRule type="expression" dxfId="2512" priority="706">
      <formula>Q$1=""</formula>
    </cfRule>
  </conditionalFormatting>
  <conditionalFormatting sqref="Q307:AA307 Q305:AA305 Q303:AA303">
    <cfRule type="expression" dxfId="2511" priority="705">
      <formula>Q$1=""</formula>
    </cfRule>
  </conditionalFormatting>
  <conditionalFormatting sqref="Q307:AA307 Q305:AA305 Q303:AA303">
    <cfRule type="expression" dxfId="2510" priority="704">
      <formula>Q$1=""</formula>
    </cfRule>
  </conditionalFormatting>
  <conditionalFormatting sqref="Q307:AA307 Q305:AA305 Q303:AA303">
    <cfRule type="expression" dxfId="2509" priority="703">
      <formula>Q$1=""</formula>
    </cfRule>
  </conditionalFormatting>
  <conditionalFormatting sqref="Q307:AA307 Q305:AA305 Q303:AA303">
    <cfRule type="expression" dxfId="2508" priority="702">
      <formula>Q$1=""</formula>
    </cfRule>
  </conditionalFormatting>
  <conditionalFormatting sqref="Q307:AA307 Q305:AA305 Q303:AA303">
    <cfRule type="expression" dxfId="2507" priority="701">
      <formula>Q$1=""</formula>
    </cfRule>
  </conditionalFormatting>
  <conditionalFormatting sqref="Q307:AA307 Q305:AA305 Q303:AA303">
    <cfRule type="expression" dxfId="2506" priority="700">
      <formula>Q$1=""</formula>
    </cfRule>
  </conditionalFormatting>
  <conditionalFormatting sqref="Q307:AA307 Q305:AA305 Q303:AA303">
    <cfRule type="expression" dxfId="2505" priority="699">
      <formula>Q$1=""</formula>
    </cfRule>
  </conditionalFormatting>
  <conditionalFormatting sqref="Q307:AA307 Q305:AA305 Q303:AA303">
    <cfRule type="expression" dxfId="2504" priority="698">
      <formula>Q$1=""</formula>
    </cfRule>
  </conditionalFormatting>
  <conditionalFormatting sqref="Q307:AA307 Q305:AA305 Q303:AA303">
    <cfRule type="expression" dxfId="2503" priority="697">
      <formula>Q$1=""</formula>
    </cfRule>
  </conditionalFormatting>
  <conditionalFormatting sqref="Q307:AA307 Q305:AA305 Q303:AA303">
    <cfRule type="expression" dxfId="2502" priority="696">
      <formula>Q$1=""</formula>
    </cfRule>
  </conditionalFormatting>
  <conditionalFormatting sqref="Q307:AA307 Q305:AA305 Q303:AA303">
    <cfRule type="expression" dxfId="2501" priority="695">
      <formula>Q$1=""</formula>
    </cfRule>
  </conditionalFormatting>
  <conditionalFormatting sqref="Q307:AA307 Q305:AA305 Q303:AA303">
    <cfRule type="expression" dxfId="2500" priority="694">
      <formula>Q$1=""</formula>
    </cfRule>
  </conditionalFormatting>
  <conditionalFormatting sqref="Q307:AA307 Q305:AA305 Q303:AA303">
    <cfRule type="expression" dxfId="2499" priority="693">
      <formula>Q$1=""</formula>
    </cfRule>
  </conditionalFormatting>
  <conditionalFormatting sqref="Q307:AA307 Q305:AA305 Q303:AA303">
    <cfRule type="expression" dxfId="2498" priority="692">
      <formula>Q$1=""</formula>
    </cfRule>
  </conditionalFormatting>
  <conditionalFormatting sqref="Q307:AA307 Q305:AA305 Q303:AA303">
    <cfRule type="expression" dxfId="2497" priority="691">
      <formula>Q$1=""</formula>
    </cfRule>
  </conditionalFormatting>
  <conditionalFormatting sqref="Q307:AA307 Q305:AA305 Q303:AA303">
    <cfRule type="expression" dxfId="2496" priority="690">
      <formula>Q$1=""</formula>
    </cfRule>
  </conditionalFormatting>
  <conditionalFormatting sqref="Q307:AA307 Q305:AA305 Q303:AA303">
    <cfRule type="expression" dxfId="2495" priority="689">
      <formula>Q$1=""</formula>
    </cfRule>
  </conditionalFormatting>
  <conditionalFormatting sqref="Q307:AA307 Q305:AA305 Q303:AA303">
    <cfRule type="expression" dxfId="2494" priority="688">
      <formula>Q$1=""</formula>
    </cfRule>
  </conditionalFormatting>
  <conditionalFormatting sqref="Q307:AA307 Q305:AA305 Q303:AA303">
    <cfRule type="expression" dxfId="2493" priority="687">
      <formula>Q$1=""</formula>
    </cfRule>
  </conditionalFormatting>
  <conditionalFormatting sqref="Q307:AA307 Q305:AA305 Q303:AA303">
    <cfRule type="expression" dxfId="2492" priority="686">
      <formula>Q$1=""</formula>
    </cfRule>
  </conditionalFormatting>
  <conditionalFormatting sqref="Q307:AA307 Q305:AA305 Q303:AA303">
    <cfRule type="expression" dxfId="2491" priority="685">
      <formula>Q$1=""</formula>
    </cfRule>
  </conditionalFormatting>
  <conditionalFormatting sqref="Q307:AA307 Q305:AA305 Q303:AA303">
    <cfRule type="expression" dxfId="2490" priority="684">
      <formula>Q$1=""</formula>
    </cfRule>
  </conditionalFormatting>
  <conditionalFormatting sqref="Q307:AA307 Q305:AA305 Q303:AA303">
    <cfRule type="expression" dxfId="2489" priority="683">
      <formula>Q$1=""</formula>
    </cfRule>
  </conditionalFormatting>
  <conditionalFormatting sqref="Q307:AA307 Q305:AA305 Q303:AA303">
    <cfRule type="expression" dxfId="2488" priority="682">
      <formula>Q$1=""</formula>
    </cfRule>
  </conditionalFormatting>
  <conditionalFormatting sqref="Q307:AA307 Q305:AA305 Q303:AA303">
    <cfRule type="expression" dxfId="2487" priority="681">
      <formula>Q$1=""</formula>
    </cfRule>
  </conditionalFormatting>
  <conditionalFormatting sqref="Q307:AA307 Q305:AA305 Q303:AA303">
    <cfRule type="expression" dxfId="2486" priority="680">
      <formula>Q$1=""</formula>
    </cfRule>
  </conditionalFormatting>
  <conditionalFormatting sqref="P307 P305">
    <cfRule type="expression" dxfId="2485" priority="679">
      <formula>P$1=""</formula>
    </cfRule>
  </conditionalFormatting>
  <conditionalFormatting sqref="P307 P305">
    <cfRule type="expression" dxfId="2484" priority="678">
      <formula>P$1=""</formula>
    </cfRule>
  </conditionalFormatting>
  <conditionalFormatting sqref="P307 P305">
    <cfRule type="expression" dxfId="2483" priority="677">
      <formula>P$1=""</formula>
    </cfRule>
  </conditionalFormatting>
  <conditionalFormatting sqref="P307 P305">
    <cfRule type="expression" dxfId="2482" priority="676">
      <formula>P$1=""</formula>
    </cfRule>
  </conditionalFormatting>
  <conditionalFormatting sqref="P307 P305">
    <cfRule type="expression" dxfId="2481" priority="675">
      <formula>P$1=""</formula>
    </cfRule>
  </conditionalFormatting>
  <conditionalFormatting sqref="P307 P305">
    <cfRule type="expression" dxfId="2480" priority="674">
      <formula>P$1=""</formula>
    </cfRule>
  </conditionalFormatting>
  <conditionalFormatting sqref="P307 P305">
    <cfRule type="expression" dxfId="2479" priority="673">
      <formula>P$1=""</formula>
    </cfRule>
  </conditionalFormatting>
  <conditionalFormatting sqref="P307 P305">
    <cfRule type="expression" dxfId="2478" priority="672">
      <formula>P$1=""</formula>
    </cfRule>
  </conditionalFormatting>
  <conditionalFormatting sqref="P307 P305">
    <cfRule type="expression" dxfId="2477" priority="671">
      <formula>P$1=""</formula>
    </cfRule>
  </conditionalFormatting>
  <conditionalFormatting sqref="P307 P305">
    <cfRule type="expression" dxfId="2476" priority="670">
      <formula>P$1=""</formula>
    </cfRule>
  </conditionalFormatting>
  <conditionalFormatting sqref="P307 P305">
    <cfRule type="expression" dxfId="2475" priority="669">
      <formula>P$1=""</formula>
    </cfRule>
  </conditionalFormatting>
  <conditionalFormatting sqref="P307 P305">
    <cfRule type="expression" dxfId="2474" priority="668">
      <formula>P$1=""</formula>
    </cfRule>
  </conditionalFormatting>
  <conditionalFormatting sqref="P307 P305">
    <cfRule type="expression" dxfId="2473" priority="667">
      <formula>P$1=""</formula>
    </cfRule>
  </conditionalFormatting>
  <conditionalFormatting sqref="P307 P305">
    <cfRule type="expression" dxfId="2472" priority="666">
      <formula>P$1=""</formula>
    </cfRule>
  </conditionalFormatting>
  <conditionalFormatting sqref="P307 P305">
    <cfRule type="expression" dxfId="2471" priority="665">
      <formula>P$1=""</formula>
    </cfRule>
  </conditionalFormatting>
  <conditionalFormatting sqref="P307 P305">
    <cfRule type="expression" dxfId="2470" priority="664">
      <formula>P$1=""</formula>
    </cfRule>
  </conditionalFormatting>
  <conditionalFormatting sqref="P307 P305">
    <cfRule type="expression" dxfId="2469" priority="663">
      <formula>P$1=""</formula>
    </cfRule>
  </conditionalFormatting>
  <conditionalFormatting sqref="P307 P305">
    <cfRule type="expression" dxfId="2468" priority="662">
      <formula>P$1=""</formula>
    </cfRule>
  </conditionalFormatting>
  <conditionalFormatting sqref="P313:AA313">
    <cfRule type="expression" dxfId="2467" priority="661">
      <formula>P$1=""</formula>
    </cfRule>
  </conditionalFormatting>
  <conditionalFormatting sqref="P313:AA313">
    <cfRule type="expression" dxfId="2466" priority="660">
      <formula>P$1=""</formula>
    </cfRule>
  </conditionalFormatting>
  <conditionalFormatting sqref="P313:AA313">
    <cfRule type="expression" dxfId="2465" priority="659">
      <formula>P$1=""</formula>
    </cfRule>
  </conditionalFormatting>
  <conditionalFormatting sqref="P313:AA313">
    <cfRule type="expression" dxfId="2464" priority="658">
      <formula>P$1=""</formula>
    </cfRule>
  </conditionalFormatting>
  <conditionalFormatting sqref="P313:AA313">
    <cfRule type="expression" dxfId="2463" priority="657">
      <formula>P$1=""</formula>
    </cfRule>
  </conditionalFormatting>
  <conditionalFormatting sqref="P313:AA313">
    <cfRule type="expression" dxfId="2462" priority="656">
      <formula>P$1=""</formula>
    </cfRule>
  </conditionalFormatting>
  <conditionalFormatting sqref="P313:AA313">
    <cfRule type="expression" dxfId="2461" priority="655">
      <formula>P$1=""</formula>
    </cfRule>
  </conditionalFormatting>
  <conditionalFormatting sqref="P313:AA313">
    <cfRule type="expression" dxfId="2460" priority="654">
      <formula>P$1=""</formula>
    </cfRule>
  </conditionalFormatting>
  <conditionalFormatting sqref="P313:AA313">
    <cfRule type="expression" dxfId="2459" priority="653">
      <formula>P$1=""</formula>
    </cfRule>
  </conditionalFormatting>
  <conditionalFormatting sqref="P313:AA313">
    <cfRule type="expression" dxfId="2458" priority="652">
      <formula>P$1=""</formula>
    </cfRule>
  </conditionalFormatting>
  <conditionalFormatting sqref="P313:AA313">
    <cfRule type="expression" dxfId="2457" priority="651">
      <formula>P$1=""</formula>
    </cfRule>
  </conditionalFormatting>
  <conditionalFormatting sqref="P313:AA313">
    <cfRule type="expression" dxfId="2456" priority="650">
      <formula>P$1=""</formula>
    </cfRule>
  </conditionalFormatting>
  <conditionalFormatting sqref="P313:AA313">
    <cfRule type="expression" dxfId="2455" priority="649">
      <formula>P$1=""</formula>
    </cfRule>
  </conditionalFormatting>
  <conditionalFormatting sqref="P313:AA313">
    <cfRule type="expression" dxfId="2454" priority="648">
      <formula>P$1=""</formula>
    </cfRule>
  </conditionalFormatting>
  <conditionalFormatting sqref="P313:AA313">
    <cfRule type="expression" dxfId="2453" priority="647">
      <formula>P$1=""</formula>
    </cfRule>
  </conditionalFormatting>
  <conditionalFormatting sqref="P313:AA313">
    <cfRule type="expression" dxfId="2452" priority="646">
      <formula>P$1=""</formula>
    </cfRule>
  </conditionalFormatting>
  <conditionalFormatting sqref="P313:AA313">
    <cfRule type="expression" dxfId="2451" priority="645">
      <formula>P$1=""</formula>
    </cfRule>
  </conditionalFormatting>
  <conditionalFormatting sqref="P313:AA313">
    <cfRule type="expression" dxfId="2450" priority="644">
      <formula>P$1=""</formula>
    </cfRule>
  </conditionalFormatting>
  <conditionalFormatting sqref="P313:AA313">
    <cfRule type="expression" dxfId="2449" priority="643">
      <formula>P$1=""</formula>
    </cfRule>
  </conditionalFormatting>
  <conditionalFormatting sqref="P313:AA313">
    <cfRule type="expression" dxfId="2448" priority="642">
      <formula>P$1=""</formula>
    </cfRule>
  </conditionalFormatting>
  <conditionalFormatting sqref="P313:AA313">
    <cfRule type="expression" dxfId="2447" priority="641">
      <formula>P$1=""</formula>
    </cfRule>
  </conditionalFormatting>
  <conditionalFormatting sqref="P313:AA313">
    <cfRule type="expression" dxfId="2446" priority="640">
      <formula>P$1=""</formula>
    </cfRule>
  </conditionalFormatting>
  <conditionalFormatting sqref="P313:AA313">
    <cfRule type="expression" dxfId="2445" priority="639">
      <formula>P$1=""</formula>
    </cfRule>
  </conditionalFormatting>
  <conditionalFormatting sqref="P313:AA313">
    <cfRule type="expression" dxfId="2444" priority="638">
      <formula>P$1=""</formula>
    </cfRule>
  </conditionalFormatting>
  <conditionalFormatting sqref="P313:AA313">
    <cfRule type="expression" dxfId="2443" priority="637">
      <formula>P$1=""</formula>
    </cfRule>
  </conditionalFormatting>
  <conditionalFormatting sqref="P313:AA313">
    <cfRule type="expression" dxfId="2442" priority="636">
      <formula>P$1=""</formula>
    </cfRule>
  </conditionalFormatting>
  <conditionalFormatting sqref="P313:AA313">
    <cfRule type="expression" dxfId="2441" priority="635">
      <formula>P$1=""</formula>
    </cfRule>
  </conditionalFormatting>
  <conditionalFormatting sqref="P313:AA313">
    <cfRule type="expression" dxfId="2440" priority="634">
      <formula>P$1=""</formula>
    </cfRule>
  </conditionalFormatting>
  <conditionalFormatting sqref="P313:AA313">
    <cfRule type="expression" dxfId="2439" priority="633">
      <formula>P$1=""</formula>
    </cfRule>
  </conditionalFormatting>
  <conditionalFormatting sqref="P313:AA313">
    <cfRule type="expression" dxfId="2438" priority="632">
      <formula>P$1=""</formula>
    </cfRule>
  </conditionalFormatting>
  <conditionalFormatting sqref="P313:AA313">
    <cfRule type="expression" dxfId="2437" priority="631">
      <formula>P$1=""</formula>
    </cfRule>
  </conditionalFormatting>
  <conditionalFormatting sqref="P313:AA313">
    <cfRule type="expression" dxfId="2436" priority="630">
      <formula>P$1=""</formula>
    </cfRule>
  </conditionalFormatting>
  <conditionalFormatting sqref="P313:AA313">
    <cfRule type="expression" dxfId="2435" priority="629">
      <formula>P$1=""</formula>
    </cfRule>
  </conditionalFormatting>
  <conditionalFormatting sqref="P313:AA313">
    <cfRule type="expression" dxfId="2434" priority="628">
      <formula>P$1=""</formula>
    </cfRule>
  </conditionalFormatting>
  <conditionalFormatting sqref="P313:AA313">
    <cfRule type="expression" dxfId="2433" priority="627">
      <formula>P$1=""</formula>
    </cfRule>
  </conditionalFormatting>
  <conditionalFormatting sqref="P313:AA313">
    <cfRule type="expression" dxfId="2432" priority="626">
      <formula>P$1=""</formula>
    </cfRule>
  </conditionalFormatting>
  <conditionalFormatting sqref="P313:AA313">
    <cfRule type="expression" dxfId="2431" priority="625">
      <formula>P$1=""</formula>
    </cfRule>
  </conditionalFormatting>
  <conditionalFormatting sqref="P313:AA313">
    <cfRule type="expression" dxfId="2430" priority="624">
      <formula>P$1=""</formula>
    </cfRule>
  </conditionalFormatting>
  <conditionalFormatting sqref="P313:AA313">
    <cfRule type="expression" dxfId="2429" priority="623">
      <formula>P$1=""</formula>
    </cfRule>
  </conditionalFormatting>
  <conditionalFormatting sqref="P313:AA313">
    <cfRule type="expression" dxfId="2428" priority="622">
      <formula>P$1=""</formula>
    </cfRule>
  </conditionalFormatting>
  <conditionalFormatting sqref="P313:AA313">
    <cfRule type="expression" dxfId="2427" priority="621">
      <formula>P$1=""</formula>
    </cfRule>
  </conditionalFormatting>
  <conditionalFormatting sqref="P313:AA313">
    <cfRule type="expression" dxfId="2426" priority="620">
      <formula>P$1=""</formula>
    </cfRule>
  </conditionalFormatting>
  <conditionalFormatting sqref="P313:AA313">
    <cfRule type="expression" dxfId="2425" priority="619">
      <formula>P$1=""</formula>
    </cfRule>
  </conditionalFormatting>
  <conditionalFormatting sqref="P313:AA313">
    <cfRule type="expression" dxfId="2424" priority="618">
      <formula>P$1=""</formula>
    </cfRule>
  </conditionalFormatting>
  <conditionalFormatting sqref="P313:AA313">
    <cfRule type="expression" dxfId="2423" priority="617">
      <formula>P$1=""</formula>
    </cfRule>
  </conditionalFormatting>
  <conditionalFormatting sqref="P313:AA313">
    <cfRule type="expression" dxfId="2422" priority="616">
      <formula>P$1=""</formula>
    </cfRule>
  </conditionalFormatting>
  <conditionalFormatting sqref="P313:AA313">
    <cfRule type="expression" dxfId="2421" priority="615">
      <formula>P$1=""</formula>
    </cfRule>
  </conditionalFormatting>
  <conditionalFormatting sqref="P313:AA313">
    <cfRule type="expression" dxfId="2420" priority="614">
      <formula>P$1=""</formula>
    </cfRule>
  </conditionalFormatting>
  <conditionalFormatting sqref="P313:AA313">
    <cfRule type="expression" dxfId="2419" priority="613">
      <formula>P$1=""</formula>
    </cfRule>
  </conditionalFormatting>
  <conditionalFormatting sqref="P313:AA313">
    <cfRule type="expression" dxfId="2418" priority="612">
      <formula>P$1=""</formula>
    </cfRule>
  </conditionalFormatting>
  <conditionalFormatting sqref="P313:AA313">
    <cfRule type="expression" dxfId="2417" priority="611">
      <formula>P$1=""</formula>
    </cfRule>
  </conditionalFormatting>
  <conditionalFormatting sqref="P313:AA313">
    <cfRule type="expression" dxfId="2416" priority="610">
      <formula>P$1=""</formula>
    </cfRule>
  </conditionalFormatting>
  <conditionalFormatting sqref="P313:AA313">
    <cfRule type="expression" dxfId="2415" priority="609">
      <formula>P$1=""</formula>
    </cfRule>
  </conditionalFormatting>
  <conditionalFormatting sqref="P313:AA313">
    <cfRule type="expression" dxfId="2414" priority="608">
      <formula>P$1=""</formula>
    </cfRule>
  </conditionalFormatting>
  <conditionalFormatting sqref="P313:AA313">
    <cfRule type="expression" dxfId="2413" priority="607">
      <formula>P$1=""</formula>
    </cfRule>
  </conditionalFormatting>
  <conditionalFormatting sqref="P313:AA313">
    <cfRule type="expression" dxfId="2412" priority="606">
      <formula>P$1=""</formula>
    </cfRule>
  </conditionalFormatting>
  <conditionalFormatting sqref="P313:AA313">
    <cfRule type="expression" dxfId="2411" priority="605">
      <formula>P$1=""</formula>
    </cfRule>
  </conditionalFormatting>
  <conditionalFormatting sqref="P313:AA313">
    <cfRule type="expression" dxfId="2410" priority="604">
      <formula>P$1=""</formula>
    </cfRule>
  </conditionalFormatting>
  <conditionalFormatting sqref="P313:AA313">
    <cfRule type="expression" dxfId="2409" priority="603">
      <formula>P$1=""</formula>
    </cfRule>
  </conditionalFormatting>
  <conditionalFormatting sqref="P313:AA313">
    <cfRule type="expression" dxfId="2408" priority="602">
      <formula>P$1=""</formula>
    </cfRule>
  </conditionalFormatting>
  <conditionalFormatting sqref="P313:AA313">
    <cfRule type="expression" dxfId="2407" priority="601">
      <formula>P$1=""</formula>
    </cfRule>
  </conditionalFormatting>
  <conditionalFormatting sqref="P313:AA313">
    <cfRule type="expression" dxfId="2406" priority="600">
      <formula>P$1=""</formula>
    </cfRule>
  </conditionalFormatting>
  <conditionalFormatting sqref="P313:AA313">
    <cfRule type="expression" dxfId="2405" priority="599">
      <formula>P$1=""</formula>
    </cfRule>
  </conditionalFormatting>
  <conditionalFormatting sqref="P313:AA313">
    <cfRule type="expression" dxfId="2404" priority="598">
      <formula>P$1=""</formula>
    </cfRule>
  </conditionalFormatting>
  <conditionalFormatting sqref="P317:AA317 P315:AA315">
    <cfRule type="expression" dxfId="2403" priority="597">
      <formula>P$1=""</formula>
    </cfRule>
  </conditionalFormatting>
  <conditionalFormatting sqref="P317:AA317 P315:AA315">
    <cfRule type="expression" dxfId="2402" priority="596">
      <formula>P$1=""</formula>
    </cfRule>
  </conditionalFormatting>
  <conditionalFormatting sqref="Q317:AA317 Q315:AA315">
    <cfRule type="expression" dxfId="2401" priority="595">
      <formula>Q$1=""</formula>
    </cfRule>
  </conditionalFormatting>
  <conditionalFormatting sqref="Q317:AA317 Q315:AA315">
    <cfRule type="expression" dxfId="2400" priority="594">
      <formula>Q$1=""</formula>
    </cfRule>
  </conditionalFormatting>
  <conditionalFormatting sqref="Q317:AA317 Q315:AA315">
    <cfRule type="expression" dxfId="2399" priority="593">
      <formula>Q$1=""</formula>
    </cfRule>
  </conditionalFormatting>
  <conditionalFormatting sqref="Q317:AA317 Q315:AA315">
    <cfRule type="expression" dxfId="2398" priority="592">
      <formula>Q$1=""</formula>
    </cfRule>
  </conditionalFormatting>
  <conditionalFormatting sqref="Q317:AA317 Q315:AA315">
    <cfRule type="expression" dxfId="2397" priority="591">
      <formula>Q$1=""</formula>
    </cfRule>
  </conditionalFormatting>
  <conditionalFormatting sqref="Q317:AA317 Q315:AA315">
    <cfRule type="expression" dxfId="2396" priority="590">
      <formula>Q$1=""</formula>
    </cfRule>
  </conditionalFormatting>
  <conditionalFormatting sqref="Q317:AA317 Q315:AA315">
    <cfRule type="expression" dxfId="2395" priority="589">
      <formula>Q$1=""</formula>
    </cfRule>
  </conditionalFormatting>
  <conditionalFormatting sqref="Q317:AA317 Q315:AA315">
    <cfRule type="expression" dxfId="2394" priority="588">
      <formula>Q$1=""</formula>
    </cfRule>
  </conditionalFormatting>
  <conditionalFormatting sqref="P317:AA317 P315:AA315">
    <cfRule type="expression" dxfId="2393" priority="587">
      <formula>P$1=""</formula>
    </cfRule>
  </conditionalFormatting>
  <conditionalFormatting sqref="P317:AA317 P315:AA315">
    <cfRule type="expression" dxfId="2392" priority="586">
      <formula>P$1=""</formula>
    </cfRule>
  </conditionalFormatting>
  <conditionalFormatting sqref="P317:AA317 P315:AA315">
    <cfRule type="expression" dxfId="2391" priority="585">
      <formula>P$1=""</formula>
    </cfRule>
  </conditionalFormatting>
  <conditionalFormatting sqref="P317:AA317 P315:AA315">
    <cfRule type="expression" dxfId="2390" priority="584">
      <formula>P$1=""</formula>
    </cfRule>
  </conditionalFormatting>
  <conditionalFormatting sqref="P317:AA317 P315:AA315">
    <cfRule type="expression" dxfId="2389" priority="583">
      <formula>P$1=""</formula>
    </cfRule>
  </conditionalFormatting>
  <conditionalFormatting sqref="P317:AA317 P315:AA315">
    <cfRule type="expression" dxfId="2388" priority="582">
      <formula>P$1=""</formula>
    </cfRule>
  </conditionalFormatting>
  <conditionalFormatting sqref="P317:AA317 P315:AA315">
    <cfRule type="expression" dxfId="2387" priority="581">
      <formula>P$1=""</formula>
    </cfRule>
  </conditionalFormatting>
  <conditionalFormatting sqref="P317:AA317 P315:AA315">
    <cfRule type="expression" dxfId="2386" priority="580">
      <formula>P$1=""</formula>
    </cfRule>
  </conditionalFormatting>
  <conditionalFormatting sqref="P317:AA317 P315:AA315">
    <cfRule type="expression" dxfId="2385" priority="579">
      <formula>P$1=""</formula>
    </cfRule>
  </conditionalFormatting>
  <conditionalFormatting sqref="P317:AA317 P315:AA315">
    <cfRule type="expression" dxfId="2384" priority="578">
      <formula>P$1=""</formula>
    </cfRule>
  </conditionalFormatting>
  <conditionalFormatting sqref="P317:AA317 P315:AA315">
    <cfRule type="expression" dxfId="2383" priority="577">
      <formula>P$1=""</formula>
    </cfRule>
  </conditionalFormatting>
  <conditionalFormatting sqref="P317:AA317 P315:AA315">
    <cfRule type="expression" dxfId="2382" priority="576">
      <formula>P$1=""</formula>
    </cfRule>
  </conditionalFormatting>
  <conditionalFormatting sqref="P317:AA317 P315:AA315">
    <cfRule type="expression" dxfId="2381" priority="575">
      <formula>P$1=""</formula>
    </cfRule>
  </conditionalFormatting>
  <conditionalFormatting sqref="P317:AA317 P315:AA315">
    <cfRule type="expression" dxfId="2380" priority="574">
      <formula>P$1=""</formula>
    </cfRule>
  </conditionalFormatting>
  <conditionalFormatting sqref="P317:AA317 P315:AA315">
    <cfRule type="expression" dxfId="2379" priority="573">
      <formula>P$1=""</formula>
    </cfRule>
  </conditionalFormatting>
  <conditionalFormatting sqref="P317:AA317 P315:AA315">
    <cfRule type="expression" dxfId="2378" priority="572">
      <formula>P$1=""</formula>
    </cfRule>
  </conditionalFormatting>
  <conditionalFormatting sqref="P317:AA317 P315:AA315">
    <cfRule type="expression" dxfId="2377" priority="571">
      <formula>P$1=""</formula>
    </cfRule>
  </conditionalFormatting>
  <conditionalFormatting sqref="P317:AA317 P315:AA315">
    <cfRule type="expression" dxfId="2376" priority="570">
      <formula>P$1=""</formula>
    </cfRule>
  </conditionalFormatting>
  <conditionalFormatting sqref="P317:AA317 P315:AA315">
    <cfRule type="expression" dxfId="2375" priority="569">
      <formula>P$1=""</formula>
    </cfRule>
  </conditionalFormatting>
  <conditionalFormatting sqref="P317:AA317 P315:AA315">
    <cfRule type="expression" dxfId="2374" priority="568">
      <formula>P$1=""</formula>
    </cfRule>
  </conditionalFormatting>
  <conditionalFormatting sqref="P317:AA317 P315:AA315">
    <cfRule type="expression" dxfId="2373" priority="567">
      <formula>P$1=""</formula>
    </cfRule>
  </conditionalFormatting>
  <conditionalFormatting sqref="P317:AA317 P315:AA315">
    <cfRule type="expression" dxfId="2372" priority="566">
      <formula>P$1=""</formula>
    </cfRule>
  </conditionalFormatting>
  <conditionalFormatting sqref="P317:AA317 P315:AA315">
    <cfRule type="expression" dxfId="2371" priority="565">
      <formula>P$1=""</formula>
    </cfRule>
  </conditionalFormatting>
  <conditionalFormatting sqref="P317:AA317 P315:AA315">
    <cfRule type="expression" dxfId="2370" priority="564">
      <formula>P$1=""</formula>
    </cfRule>
  </conditionalFormatting>
  <conditionalFormatting sqref="P317:AA317 P315:AA315">
    <cfRule type="expression" dxfId="2369" priority="563">
      <formula>P$1=""</formula>
    </cfRule>
  </conditionalFormatting>
  <conditionalFormatting sqref="P317:AA317 P315:AA315">
    <cfRule type="expression" dxfId="2368" priority="562">
      <formula>P$1=""</formula>
    </cfRule>
  </conditionalFormatting>
  <conditionalFormatting sqref="P317:AA317 P315:AA315">
    <cfRule type="expression" dxfId="2367" priority="561">
      <formula>P$1=""</formula>
    </cfRule>
  </conditionalFormatting>
  <conditionalFormatting sqref="P317:AA317 P315:AA315">
    <cfRule type="expression" dxfId="2366" priority="560">
      <formula>P$1=""</formula>
    </cfRule>
  </conditionalFormatting>
  <conditionalFormatting sqref="P317:AA317 P315:AA315">
    <cfRule type="expression" dxfId="2365" priority="559">
      <formula>P$1=""</formula>
    </cfRule>
  </conditionalFormatting>
  <conditionalFormatting sqref="P317:AA317 P315:AA315">
    <cfRule type="expression" dxfId="2364" priority="558">
      <formula>P$1=""</formula>
    </cfRule>
  </conditionalFormatting>
  <conditionalFormatting sqref="P317:AA317 P315:AA315">
    <cfRule type="expression" dxfId="2363" priority="557">
      <formula>P$1=""</formula>
    </cfRule>
  </conditionalFormatting>
  <conditionalFormatting sqref="P317:AA317 P315:AA315">
    <cfRule type="expression" dxfId="2362" priority="556">
      <formula>P$1=""</formula>
    </cfRule>
  </conditionalFormatting>
  <conditionalFormatting sqref="P317:AA317 P315:AA315">
    <cfRule type="expression" dxfId="2361" priority="555">
      <formula>P$1=""</formula>
    </cfRule>
  </conditionalFormatting>
  <conditionalFormatting sqref="P317:AA317 P315:AA315">
    <cfRule type="expression" dxfId="2360" priority="554">
      <formula>P$1=""</formula>
    </cfRule>
  </conditionalFormatting>
  <conditionalFormatting sqref="P317:AA317 P315:AA315">
    <cfRule type="expression" dxfId="2359" priority="553">
      <formula>P$1=""</formula>
    </cfRule>
  </conditionalFormatting>
  <conditionalFormatting sqref="P317:AA317 P315:AA315">
    <cfRule type="expression" dxfId="2358" priority="552">
      <formula>P$1=""</formula>
    </cfRule>
  </conditionalFormatting>
  <conditionalFormatting sqref="P317:AA317 P315:AA315">
    <cfRule type="expression" dxfId="2357" priority="551">
      <formula>P$1=""</formula>
    </cfRule>
  </conditionalFormatting>
  <conditionalFormatting sqref="P317:AA317 P315:AA315">
    <cfRule type="expression" dxfId="2356" priority="550">
      <formula>P$1=""</formula>
    </cfRule>
  </conditionalFormatting>
  <conditionalFormatting sqref="P317:AA317 P315:AA315">
    <cfRule type="expression" dxfId="2355" priority="549">
      <formula>P$1=""</formula>
    </cfRule>
  </conditionalFormatting>
  <conditionalFormatting sqref="P317:AA317 P315:AA315">
    <cfRule type="expression" dxfId="2354" priority="548">
      <formula>P$1=""</formula>
    </cfRule>
  </conditionalFormatting>
  <conditionalFormatting sqref="P317:AA317 P315:AA315">
    <cfRule type="expression" dxfId="2353" priority="547">
      <formula>P$1=""</formula>
    </cfRule>
  </conditionalFormatting>
  <conditionalFormatting sqref="P317:AA317 P315:AA315">
    <cfRule type="expression" dxfId="2352" priority="546">
      <formula>P$1=""</formula>
    </cfRule>
  </conditionalFormatting>
  <conditionalFormatting sqref="P317:AA317 P315:AA315">
    <cfRule type="expression" dxfId="2351" priority="545">
      <formula>P$1=""</formula>
    </cfRule>
  </conditionalFormatting>
  <conditionalFormatting sqref="P317:AA317 P315:AA315">
    <cfRule type="expression" dxfId="2350" priority="544">
      <formula>P$1=""</formula>
    </cfRule>
  </conditionalFormatting>
  <conditionalFormatting sqref="P317:AA317 P315:AA315">
    <cfRule type="expression" dxfId="2349" priority="543">
      <formula>P$1=""</formula>
    </cfRule>
  </conditionalFormatting>
  <conditionalFormatting sqref="P317:AA317 P315:AA315">
    <cfRule type="expression" dxfId="2348" priority="542">
      <formula>P$1=""</formula>
    </cfRule>
  </conditionalFormatting>
  <conditionalFormatting sqref="P317:AA317 P315:AA315">
    <cfRule type="expression" dxfId="2347" priority="541">
      <formula>P$1=""</formula>
    </cfRule>
  </conditionalFormatting>
  <conditionalFormatting sqref="P317:AA317 P315:AA315">
    <cfRule type="expression" dxfId="2346" priority="540">
      <formula>P$1=""</formula>
    </cfRule>
  </conditionalFormatting>
  <conditionalFormatting sqref="P317:AA317 P315:AA315">
    <cfRule type="expression" dxfId="2345" priority="539">
      <formula>P$1=""</formula>
    </cfRule>
  </conditionalFormatting>
  <conditionalFormatting sqref="P317:AA317 P315:AA315">
    <cfRule type="expression" dxfId="2344" priority="538">
      <formula>P$1=""</formula>
    </cfRule>
  </conditionalFormatting>
  <conditionalFormatting sqref="P317:AA317 P315:AA315">
    <cfRule type="expression" dxfId="2343" priority="537">
      <formula>P$1=""</formula>
    </cfRule>
  </conditionalFormatting>
  <conditionalFormatting sqref="P317:AA317 P315:AA315">
    <cfRule type="expression" dxfId="2342" priority="536">
      <formula>P$1=""</formula>
    </cfRule>
  </conditionalFormatting>
  <conditionalFormatting sqref="P317:AA317 P315:AA315">
    <cfRule type="expression" dxfId="2341" priority="535">
      <formula>P$1=""</formula>
    </cfRule>
  </conditionalFormatting>
  <conditionalFormatting sqref="P317:AA317 P315:AA315">
    <cfRule type="expression" dxfId="2340" priority="534">
      <formula>P$1=""</formula>
    </cfRule>
  </conditionalFormatting>
  <conditionalFormatting sqref="P317:AA317 P315:AA315">
    <cfRule type="expression" dxfId="2339" priority="533">
      <formula>P$1=""</formula>
    </cfRule>
  </conditionalFormatting>
  <conditionalFormatting sqref="P317:AA317 P315:AA315">
    <cfRule type="expression" dxfId="2338" priority="532">
      <formula>P$1=""</formula>
    </cfRule>
  </conditionalFormatting>
  <conditionalFormatting sqref="P317:AA317 P315:AA315">
    <cfRule type="expression" dxfId="2337" priority="531">
      <formula>P$1=""</formula>
    </cfRule>
  </conditionalFormatting>
  <conditionalFormatting sqref="P317:AA317 P315:AA315">
    <cfRule type="expression" dxfId="2336" priority="530">
      <formula>P$1=""</formula>
    </cfRule>
  </conditionalFormatting>
  <conditionalFormatting sqref="P317:AA317 P315:AA315">
    <cfRule type="expression" dxfId="2335" priority="529">
      <formula>P$1=""</formula>
    </cfRule>
  </conditionalFormatting>
  <conditionalFormatting sqref="P317:AA317 P315:AA315">
    <cfRule type="expression" dxfId="2334" priority="528">
      <formula>P$1=""</formula>
    </cfRule>
  </conditionalFormatting>
  <conditionalFormatting sqref="P317:AA317 P315:AA315">
    <cfRule type="expression" dxfId="2333" priority="527">
      <formula>P$1=""</formula>
    </cfRule>
  </conditionalFormatting>
  <conditionalFormatting sqref="P317:AA317 P315:AA315">
    <cfRule type="expression" dxfId="2332" priority="526">
      <formula>P$1=""</formula>
    </cfRule>
  </conditionalFormatting>
  <conditionalFormatting sqref="P317:AA317 P315:AA315">
    <cfRule type="expression" dxfId="2331" priority="525">
      <formula>P$1=""</formula>
    </cfRule>
  </conditionalFormatting>
  <conditionalFormatting sqref="P317:AA317 P315:AA315">
    <cfRule type="expression" dxfId="2330" priority="524">
      <formula>P$1=""</formula>
    </cfRule>
  </conditionalFormatting>
  <conditionalFormatting sqref="P317:AA317 P315:AA315">
    <cfRule type="expression" dxfId="2329" priority="523">
      <formula>P$1=""</formula>
    </cfRule>
  </conditionalFormatting>
  <conditionalFormatting sqref="P317:AA317 P315:AA315">
    <cfRule type="expression" dxfId="2328" priority="522">
      <formula>P$1=""</formula>
    </cfRule>
  </conditionalFormatting>
  <conditionalFormatting sqref="P317:AA317 P315:AA315">
    <cfRule type="expression" dxfId="2327" priority="521">
      <formula>P$1=""</formula>
    </cfRule>
  </conditionalFormatting>
  <conditionalFormatting sqref="P317:AA317 P315:AA315">
    <cfRule type="expression" dxfId="2326" priority="520">
      <formula>P$1=""</formula>
    </cfRule>
  </conditionalFormatting>
  <conditionalFormatting sqref="P317:AA317 P315:AA315">
    <cfRule type="expression" dxfId="2325" priority="519">
      <formula>P$1=""</formula>
    </cfRule>
  </conditionalFormatting>
  <conditionalFormatting sqref="P317:AA317 P315:AA315">
    <cfRule type="expression" dxfId="2324" priority="518">
      <formula>P$1=""</formula>
    </cfRule>
  </conditionalFormatting>
  <conditionalFormatting sqref="P317:AA317 P315:AA315">
    <cfRule type="expression" dxfId="2323" priority="517">
      <formula>P$1=""</formula>
    </cfRule>
  </conditionalFormatting>
  <conditionalFormatting sqref="P317:AA317 P315:AA315">
    <cfRule type="expression" dxfId="2322" priority="516">
      <formula>P$1=""</formula>
    </cfRule>
  </conditionalFormatting>
  <conditionalFormatting sqref="P317:AA317 P315:AA315">
    <cfRule type="expression" dxfId="2321" priority="515">
      <formula>P$1=""</formula>
    </cfRule>
  </conditionalFormatting>
  <conditionalFormatting sqref="P317:AA317 P315:AA315">
    <cfRule type="expression" dxfId="2320" priority="514">
      <formula>P$1=""</formula>
    </cfRule>
  </conditionalFormatting>
  <conditionalFormatting sqref="P317:AA317 P315:AA315">
    <cfRule type="expression" dxfId="2319" priority="513">
      <formula>P$1=""</formula>
    </cfRule>
  </conditionalFormatting>
  <conditionalFormatting sqref="P317:AA317 P315:AA315">
    <cfRule type="expression" dxfId="2318" priority="512">
      <formula>P$1=""</formula>
    </cfRule>
  </conditionalFormatting>
  <conditionalFormatting sqref="P317:AA317 P315:AA315">
    <cfRule type="expression" dxfId="2317" priority="511">
      <formula>P$1=""</formula>
    </cfRule>
  </conditionalFormatting>
  <conditionalFormatting sqref="P317:AA317 P315:AA315">
    <cfRule type="expression" dxfId="2316" priority="510">
      <formula>P$1=""</formula>
    </cfRule>
  </conditionalFormatting>
  <conditionalFormatting sqref="P317:AA317 P315:AA315">
    <cfRule type="expression" dxfId="2315" priority="509">
      <formula>P$1=""</formula>
    </cfRule>
  </conditionalFormatting>
  <conditionalFormatting sqref="P317:AA317 P315:AA315">
    <cfRule type="expression" dxfId="2314" priority="508">
      <formula>P$1=""</formula>
    </cfRule>
  </conditionalFormatting>
  <conditionalFormatting sqref="P161:AA161 P159:AA159 P157:AA157">
    <cfRule type="expression" dxfId="2313" priority="507">
      <formula>P$1=""</formula>
    </cfRule>
  </conditionalFormatting>
  <conditionalFormatting sqref="P161:AA161 P159:AA159 P157:AA157">
    <cfRule type="expression" dxfId="2312" priority="506">
      <formula>P$1=""</formula>
    </cfRule>
  </conditionalFormatting>
  <conditionalFormatting sqref="P161:AA161 P159:AA159 P157:AA157">
    <cfRule type="expression" dxfId="2311" priority="505">
      <formula>P$1=""</formula>
    </cfRule>
  </conditionalFormatting>
  <conditionalFormatting sqref="P161:AA161 P159:AA159 P157:AA157">
    <cfRule type="expression" dxfId="2310" priority="504">
      <formula>P$1=""</formula>
    </cfRule>
  </conditionalFormatting>
  <conditionalFormatting sqref="P161:AA161 P159:AA159 P157:AA157">
    <cfRule type="expression" dxfId="2309" priority="503">
      <formula>P$1=""</formula>
    </cfRule>
  </conditionalFormatting>
  <conditionalFormatting sqref="P161:AA161 P159:AA159 P157:AA157">
    <cfRule type="expression" dxfId="2308" priority="502">
      <formula>P$1=""</formula>
    </cfRule>
  </conditionalFormatting>
  <conditionalFormatting sqref="P161:AA161 P159:AA159 P157:AA157">
    <cfRule type="expression" dxfId="2307" priority="501">
      <formula>P$1=""</formula>
    </cfRule>
  </conditionalFormatting>
  <conditionalFormatting sqref="P161:AA161 P159:AA159 P157:AA157">
    <cfRule type="expression" dxfId="2306" priority="500">
      <formula>P$1=""</formula>
    </cfRule>
  </conditionalFormatting>
  <conditionalFormatting sqref="P171:AA171 P169:AA169 P167:AA167">
    <cfRule type="expression" dxfId="2305" priority="499">
      <formula>P$1=""</formula>
    </cfRule>
  </conditionalFormatting>
  <conditionalFormatting sqref="P171:AA171 P169:AA169 P167:AA167">
    <cfRule type="expression" dxfId="2304" priority="498">
      <formula>P$1=""</formula>
    </cfRule>
  </conditionalFormatting>
  <conditionalFormatting sqref="P171:AA171 P169:AA169 P167:AA167">
    <cfRule type="expression" dxfId="2303" priority="497">
      <formula>P$1=""</formula>
    </cfRule>
  </conditionalFormatting>
  <conditionalFormatting sqref="P171:AA171 P169:AA169 P167:AA167">
    <cfRule type="expression" dxfId="2302" priority="496">
      <formula>P$1=""</formula>
    </cfRule>
  </conditionalFormatting>
  <conditionalFormatting sqref="P171:AA171 P169:AA169 P167:AA167">
    <cfRule type="expression" dxfId="2301" priority="495">
      <formula>P$1=""</formula>
    </cfRule>
  </conditionalFormatting>
  <conditionalFormatting sqref="P171:AA171 P169:AA169 P167:AA167">
    <cfRule type="expression" dxfId="2300" priority="494">
      <formula>P$1=""</formula>
    </cfRule>
  </conditionalFormatting>
  <conditionalFormatting sqref="P171:AA171 P169:AA169 P167:AA167">
    <cfRule type="expression" dxfId="2299" priority="493">
      <formula>P$1=""</formula>
    </cfRule>
  </conditionalFormatting>
  <conditionalFormatting sqref="P171:AA171 P169:AA169 P167:AA167">
    <cfRule type="expression" dxfId="2298" priority="492">
      <formula>P$1=""</formula>
    </cfRule>
  </conditionalFormatting>
  <conditionalFormatting sqref="P177:AA177 P179:AA179 P181:AA181">
    <cfRule type="expression" dxfId="2297" priority="491">
      <formula>P$1=""</formula>
    </cfRule>
  </conditionalFormatting>
  <conditionalFormatting sqref="P177:AA177 P179:AA179 P181:AA181">
    <cfRule type="expression" dxfId="2296" priority="490">
      <formula>P$1=""</formula>
    </cfRule>
  </conditionalFormatting>
  <conditionalFormatting sqref="P177:AA177 P179:AA179 P181:AA181">
    <cfRule type="expression" dxfId="2295" priority="489">
      <formula>P$1=""</formula>
    </cfRule>
  </conditionalFormatting>
  <conditionalFormatting sqref="P177:AA177 P179:AA179 P181:AA181">
    <cfRule type="expression" dxfId="2294" priority="488">
      <formula>P$1=""</formula>
    </cfRule>
  </conditionalFormatting>
  <conditionalFormatting sqref="P177:AA177 P179:AA179 P181:AA181">
    <cfRule type="expression" dxfId="2293" priority="487">
      <formula>P$1=""</formula>
    </cfRule>
  </conditionalFormatting>
  <conditionalFormatting sqref="P177:AA177 P179:AA179 P181:AA181">
    <cfRule type="expression" dxfId="2292" priority="486">
      <formula>P$1=""</formula>
    </cfRule>
  </conditionalFormatting>
  <conditionalFormatting sqref="P177:AA177 P179:AA179 P181:AA181">
    <cfRule type="expression" dxfId="2291" priority="485">
      <formula>P$1=""</formula>
    </cfRule>
  </conditionalFormatting>
  <conditionalFormatting sqref="P177:AA177 P179:AA179 P181:AA181">
    <cfRule type="expression" dxfId="2290" priority="484">
      <formula>P$1=""</formula>
    </cfRule>
  </conditionalFormatting>
  <conditionalFormatting sqref="P177:AA177">
    <cfRule type="expression" dxfId="2289" priority="483">
      <formula>P$1=""</formula>
    </cfRule>
  </conditionalFormatting>
  <conditionalFormatting sqref="P177:AA177 P179:AA179 P181:AA181">
    <cfRule type="expression" dxfId="2288" priority="482">
      <formula>P$1=""</formula>
    </cfRule>
  </conditionalFormatting>
  <conditionalFormatting sqref="P177:AA177 P179:AA179 P181:AA181">
    <cfRule type="expression" dxfId="2287" priority="481">
      <formula>P$1=""</formula>
    </cfRule>
  </conditionalFormatting>
  <conditionalFormatting sqref="P177:AA177 P179:AA179 P181:AA181">
    <cfRule type="expression" dxfId="2286" priority="480">
      <formula>P$1=""</formula>
    </cfRule>
  </conditionalFormatting>
  <conditionalFormatting sqref="P177:AA177 P179:AA179 P181:AA181">
    <cfRule type="expression" dxfId="2285" priority="479">
      <formula>P$1=""</formula>
    </cfRule>
  </conditionalFormatting>
  <conditionalFormatting sqref="P177:AA177 P179:AA179 P181:AA181">
    <cfRule type="expression" dxfId="2284" priority="478">
      <formula>P$1=""</formula>
    </cfRule>
  </conditionalFormatting>
  <conditionalFormatting sqref="P177:AA177">
    <cfRule type="expression" dxfId="2283" priority="477">
      <formula>P$1=""</formula>
    </cfRule>
  </conditionalFormatting>
  <conditionalFormatting sqref="P177:AA177 P179:AA179 P181:AA181">
    <cfRule type="expression" dxfId="2282" priority="476">
      <formula>P$1=""</formula>
    </cfRule>
  </conditionalFormatting>
  <conditionalFormatting sqref="P177:AA177 P179:AA179 P181:AA181">
    <cfRule type="expression" dxfId="2281" priority="475">
      <formula>P$1=""</formula>
    </cfRule>
  </conditionalFormatting>
  <conditionalFormatting sqref="P177:AA177 P179:AA179 P181:AA181">
    <cfRule type="expression" dxfId="2280" priority="474">
      <formula>P$1=""</formula>
    </cfRule>
  </conditionalFormatting>
  <conditionalFormatting sqref="P177:AA177 P179:AA179 P181:AA181">
    <cfRule type="expression" dxfId="2279" priority="473">
      <formula>P$1=""</formula>
    </cfRule>
  </conditionalFormatting>
  <conditionalFormatting sqref="P177:AA177 P179:AA179 P181:AA181">
    <cfRule type="expression" dxfId="2278" priority="472">
      <formula>P$1=""</formula>
    </cfRule>
  </conditionalFormatting>
  <conditionalFormatting sqref="P177:AA177 P179:AA179 P181:AA181">
    <cfRule type="expression" dxfId="2277" priority="471">
      <formula>P$1=""</formula>
    </cfRule>
  </conditionalFormatting>
  <conditionalFormatting sqref="P177:AA177 P179:AA179 P181:AA181">
    <cfRule type="expression" dxfId="2276" priority="470">
      <formula>P$1=""</formula>
    </cfRule>
  </conditionalFormatting>
  <conditionalFormatting sqref="P177:AA177 P179:AA179 P181:AA181">
    <cfRule type="expression" dxfId="2275" priority="469">
      <formula>P$1=""</formula>
    </cfRule>
  </conditionalFormatting>
  <conditionalFormatting sqref="P181:AA181 P179:AA179">
    <cfRule type="expression" dxfId="2274" priority="468">
      <formula>P$1=""</formula>
    </cfRule>
  </conditionalFormatting>
  <conditionalFormatting sqref="P181:AA181 P179:AA179">
    <cfRule type="expression" dxfId="2273" priority="467">
      <formula>P$1=""</formula>
    </cfRule>
  </conditionalFormatting>
  <conditionalFormatting sqref="Q181:AA181 Q179:AA179">
    <cfRule type="expression" dxfId="2272" priority="466">
      <formula>Q$1=""</formula>
    </cfRule>
  </conditionalFormatting>
  <conditionalFormatting sqref="Q181:AA181 Q179:AA179">
    <cfRule type="expression" dxfId="2271" priority="465">
      <formula>Q$1=""</formula>
    </cfRule>
  </conditionalFormatting>
  <conditionalFormatting sqref="Q181:AA181 Q179:AA179">
    <cfRule type="expression" dxfId="2270" priority="464">
      <formula>Q$1=""</formula>
    </cfRule>
  </conditionalFormatting>
  <conditionalFormatting sqref="Q181:AA181 Q179:AA179">
    <cfRule type="expression" dxfId="2269" priority="463">
      <formula>Q$1=""</formula>
    </cfRule>
  </conditionalFormatting>
  <conditionalFormatting sqref="Q181:AA181 Q179:AA179">
    <cfRule type="expression" dxfId="2268" priority="462">
      <formula>Q$1=""</formula>
    </cfRule>
  </conditionalFormatting>
  <conditionalFormatting sqref="Q181:AA181 Q179:AA179">
    <cfRule type="expression" dxfId="2267" priority="461">
      <formula>Q$1=""</formula>
    </cfRule>
  </conditionalFormatting>
  <conditionalFormatting sqref="Q181:AA181 Q179:AA179">
    <cfRule type="expression" dxfId="2266" priority="460">
      <formula>Q$1=""</formula>
    </cfRule>
  </conditionalFormatting>
  <conditionalFormatting sqref="Q181:AA181 Q179:AA179">
    <cfRule type="expression" dxfId="2265" priority="459">
      <formula>Q$1=""</formula>
    </cfRule>
  </conditionalFormatting>
  <conditionalFormatting sqref="P181:AA181 P179:AA179">
    <cfRule type="expression" dxfId="2264" priority="458">
      <formula>P$1=""</formula>
    </cfRule>
  </conditionalFormatting>
  <conditionalFormatting sqref="P181:AA181 P179:AA179">
    <cfRule type="expression" dxfId="2263" priority="457">
      <formula>P$1=""</formula>
    </cfRule>
  </conditionalFormatting>
  <conditionalFormatting sqref="P297:AA297 P295:AA295 P293:AA293 P291:AA291">
    <cfRule type="expression" dxfId="2262" priority="456">
      <formula>P$1=""</formula>
    </cfRule>
  </conditionalFormatting>
  <conditionalFormatting sqref="P297:AA297 P295:AA295 P293:AA293 P291:AA291">
    <cfRule type="expression" dxfId="2261" priority="455">
      <formula>P$1=""</formula>
    </cfRule>
  </conditionalFormatting>
  <conditionalFormatting sqref="P297:AA297 P295:AA295 P293:AA293 P291:AA291">
    <cfRule type="expression" dxfId="2260" priority="454">
      <formula>P$1=""</formula>
    </cfRule>
  </conditionalFormatting>
  <conditionalFormatting sqref="P297:AA297 P295:AA295 P293:AA293 P291:AA291">
    <cfRule type="expression" dxfId="2259" priority="453">
      <formula>P$1=""</formula>
    </cfRule>
  </conditionalFormatting>
  <conditionalFormatting sqref="P297:AA297 P295:AA295 P293:AA293 P291:AA291">
    <cfRule type="expression" dxfId="2258" priority="452">
      <formula>P$1=""</formula>
    </cfRule>
  </conditionalFormatting>
  <conditionalFormatting sqref="P297:AA297 P295:AA295 P293:AA293 P291:AA291">
    <cfRule type="expression" dxfId="2257" priority="451">
      <formula>P$1=""</formula>
    </cfRule>
  </conditionalFormatting>
  <conditionalFormatting sqref="P297:AA297 P295:AA295 P293:AA293 P291:AA291">
    <cfRule type="expression" dxfId="2256" priority="450">
      <formula>P$1=""</formula>
    </cfRule>
  </conditionalFormatting>
  <conditionalFormatting sqref="P297:AA297 P295:AA295 P293:AA293 P291:AA291">
    <cfRule type="expression" dxfId="2255" priority="449">
      <formula>P$1=""</formula>
    </cfRule>
  </conditionalFormatting>
  <conditionalFormatting sqref="P297:AA297 P295:AA295 P293:AA293 P291:AA291">
    <cfRule type="expression" dxfId="2254" priority="448">
      <formula>P$1=""</formula>
    </cfRule>
  </conditionalFormatting>
  <conditionalFormatting sqref="P297:AA297 P295:AA295 P293:AA293 P291:AA291">
    <cfRule type="expression" dxfId="2253" priority="447">
      <formula>P$1=""</formula>
    </cfRule>
  </conditionalFormatting>
  <conditionalFormatting sqref="P297:AA297 P295:AA295 P293:AA293 P291:AA291">
    <cfRule type="expression" dxfId="2252" priority="446">
      <formula>P$1=""</formula>
    </cfRule>
  </conditionalFormatting>
  <conditionalFormatting sqref="P297:AA297 P295:AA295 P293:AA293 P291:AA291">
    <cfRule type="expression" dxfId="2251" priority="445">
      <formula>P$1=""</formula>
    </cfRule>
  </conditionalFormatting>
  <conditionalFormatting sqref="P297:AA297 P295:AA295 P293:AA293 P291:AA291">
    <cfRule type="expression" dxfId="2250" priority="444">
      <formula>P$1=""</formula>
    </cfRule>
  </conditionalFormatting>
  <conditionalFormatting sqref="P297:AA297 P295:AA295 P293:AA293 P291:AA291">
    <cfRule type="expression" dxfId="2249" priority="443">
      <formula>P$1=""</formula>
    </cfRule>
  </conditionalFormatting>
  <conditionalFormatting sqref="P297:AA297 P295:AA295 P293:AA293 P291:AA291">
    <cfRule type="expression" dxfId="2248" priority="442">
      <formula>P$1=""</formula>
    </cfRule>
  </conditionalFormatting>
  <conditionalFormatting sqref="P297:AA297 P295:AA295 P293:AA293 P291:AA291">
    <cfRule type="expression" dxfId="2247" priority="441">
      <formula>P$1=""</formula>
    </cfRule>
  </conditionalFormatting>
  <conditionalFormatting sqref="P297:AA297 P295:AA295 P293:AA293 P291:AA291">
    <cfRule type="expression" dxfId="2246" priority="440">
      <formula>P$1=""</formula>
    </cfRule>
  </conditionalFormatting>
  <conditionalFormatting sqref="P297:AA297 P295:AA295 P293:AA293 P291:AA291">
    <cfRule type="expression" dxfId="2245" priority="439">
      <formula>P$1=""</formula>
    </cfRule>
  </conditionalFormatting>
  <conditionalFormatting sqref="P297:AA297 P295:AA295 P293:AA293 P291:AA291">
    <cfRule type="expression" dxfId="2244" priority="438">
      <formula>P$1=""</formula>
    </cfRule>
  </conditionalFormatting>
  <conditionalFormatting sqref="P297:AA297 P295:AA295 P293:AA293 P291:AA291">
    <cfRule type="expression" dxfId="2243" priority="437">
      <formula>P$1=""</formula>
    </cfRule>
  </conditionalFormatting>
  <conditionalFormatting sqref="P297:AA297 P295:AA295 P293:AA293 P291:AA291">
    <cfRule type="expression" dxfId="2242" priority="436">
      <formula>P$1=""</formula>
    </cfRule>
  </conditionalFormatting>
  <conditionalFormatting sqref="P297:AA297 P295:AA295 P293:AA293 P291:AA291">
    <cfRule type="expression" dxfId="2241" priority="435">
      <formula>P$1=""</formula>
    </cfRule>
  </conditionalFormatting>
  <conditionalFormatting sqref="P297:AA297 P295:AA295 P293:AA293 P291:AA291">
    <cfRule type="expression" dxfId="2240" priority="434">
      <formula>P$1=""</formula>
    </cfRule>
  </conditionalFormatting>
  <conditionalFormatting sqref="P193:AA193">
    <cfRule type="expression" dxfId="2239" priority="433">
      <formula>P$1=""</formula>
    </cfRule>
  </conditionalFormatting>
  <conditionalFormatting sqref="P193:AA193">
    <cfRule type="expression" dxfId="2238" priority="432">
      <formula>P$1=""</formula>
    </cfRule>
  </conditionalFormatting>
  <conditionalFormatting sqref="P193:AA193">
    <cfRule type="expression" dxfId="2237" priority="431">
      <formula>P$1=""</formula>
    </cfRule>
  </conditionalFormatting>
  <conditionalFormatting sqref="P193:AA193">
    <cfRule type="expression" dxfId="2236" priority="430">
      <formula>P$1=""</formula>
    </cfRule>
  </conditionalFormatting>
  <conditionalFormatting sqref="P193:AA193">
    <cfRule type="expression" dxfId="2235" priority="429">
      <formula>P$1=""</formula>
    </cfRule>
  </conditionalFormatting>
  <conditionalFormatting sqref="P193:AA193">
    <cfRule type="expression" dxfId="2234" priority="428">
      <formula>P$1=""</formula>
    </cfRule>
  </conditionalFormatting>
  <conditionalFormatting sqref="P193:AA193">
    <cfRule type="expression" dxfId="2233" priority="427">
      <formula>P$1=""</formula>
    </cfRule>
  </conditionalFormatting>
  <conditionalFormatting sqref="P193:AA193">
    <cfRule type="expression" dxfId="2232" priority="426">
      <formula>P$1=""</formula>
    </cfRule>
  </conditionalFormatting>
  <conditionalFormatting sqref="P206:AA206">
    <cfRule type="expression" dxfId="2231" priority="425">
      <formula>P$1=""</formula>
    </cfRule>
  </conditionalFormatting>
  <conditionalFormatting sqref="P208:AA208">
    <cfRule type="expression" dxfId="2230" priority="424">
      <formula>P$1=""</formula>
    </cfRule>
  </conditionalFormatting>
  <conditionalFormatting sqref="P210:AA210">
    <cfRule type="expression" dxfId="2229" priority="423">
      <formula>P$1=""</formula>
    </cfRule>
  </conditionalFormatting>
  <conditionalFormatting sqref="P212:AA212">
    <cfRule type="expression" dxfId="2228" priority="422">
      <formula>P$1=""</formula>
    </cfRule>
  </conditionalFormatting>
  <conditionalFormatting sqref="P208:AA208 P210:AA210 P212:AA212">
    <cfRule type="expression" dxfId="2227" priority="421">
      <formula>P$1=""</formula>
    </cfRule>
  </conditionalFormatting>
  <conditionalFormatting sqref="P208:AA208 P210:AA210 P212:AA212">
    <cfRule type="expression" dxfId="2226" priority="420">
      <formula>P$1=""</formula>
    </cfRule>
  </conditionalFormatting>
  <conditionalFormatting sqref="P208:AA208 P210:AA210 P212:AA212">
    <cfRule type="expression" dxfId="2225" priority="419">
      <formula>P$1=""</formula>
    </cfRule>
  </conditionalFormatting>
  <conditionalFormatting sqref="P208:AA208 P210:AA210 P212:AA212">
    <cfRule type="expression" dxfId="2224" priority="418">
      <formula>P$1=""</formula>
    </cfRule>
  </conditionalFormatting>
  <conditionalFormatting sqref="P208:AA208 P210:AA210 P212:AA212">
    <cfRule type="expression" dxfId="2223" priority="417">
      <formula>P$1=""</formula>
    </cfRule>
  </conditionalFormatting>
  <conditionalFormatting sqref="P210:AA210 P212:AA212">
    <cfRule type="expression" dxfId="2222" priority="416">
      <formula>P$1=""</formula>
    </cfRule>
  </conditionalFormatting>
  <conditionalFormatting sqref="P208:AA208">
    <cfRule type="expression" dxfId="2221" priority="415">
      <formula>P$1=""</formula>
    </cfRule>
  </conditionalFormatting>
  <conditionalFormatting sqref="P210:AA210 P212:AA212">
    <cfRule type="expression" dxfId="2220" priority="414">
      <formula>P$1=""</formula>
    </cfRule>
  </conditionalFormatting>
  <conditionalFormatting sqref="P210:AA210 P212:AA212">
    <cfRule type="expression" dxfId="2219" priority="413">
      <formula>P$1=""</formula>
    </cfRule>
  </conditionalFormatting>
  <conditionalFormatting sqref="P212:AA212">
    <cfRule type="expression" dxfId="2218" priority="412">
      <formula>P$1=""</formula>
    </cfRule>
  </conditionalFormatting>
  <conditionalFormatting sqref="P212:AA212">
    <cfRule type="expression" dxfId="2217" priority="411">
      <formula>P$1=""</formula>
    </cfRule>
  </conditionalFormatting>
  <conditionalFormatting sqref="P212:AA212">
    <cfRule type="expression" dxfId="2216" priority="410">
      <formula>P$1=""</formula>
    </cfRule>
  </conditionalFormatting>
  <conditionalFormatting sqref="P212:AA212">
    <cfRule type="expression" dxfId="2215" priority="409">
      <formula>P$1=""</formula>
    </cfRule>
  </conditionalFormatting>
  <conditionalFormatting sqref="P206:AA206">
    <cfRule type="expression" dxfId="2214" priority="408">
      <formula>P$1=""</formula>
    </cfRule>
  </conditionalFormatting>
  <conditionalFormatting sqref="P206:AA206">
    <cfRule type="expression" dxfId="2213" priority="407">
      <formula>P$1=""</formula>
    </cfRule>
  </conditionalFormatting>
  <conditionalFormatting sqref="P206:AA206">
    <cfRule type="expression" dxfId="2212" priority="406">
      <formula>P$1=""</formula>
    </cfRule>
  </conditionalFormatting>
  <conditionalFormatting sqref="P206:AA206">
    <cfRule type="expression" dxfId="2211" priority="405">
      <formula>P$1=""</formula>
    </cfRule>
  </conditionalFormatting>
  <conditionalFormatting sqref="P206:AA206">
    <cfRule type="expression" dxfId="2210" priority="404">
      <formula>P$1=""</formula>
    </cfRule>
  </conditionalFormatting>
  <conditionalFormatting sqref="P206:AA206">
    <cfRule type="expression" dxfId="2209" priority="403">
      <formula>P$1=""</formula>
    </cfRule>
  </conditionalFormatting>
  <conditionalFormatting sqref="P206:AA206">
    <cfRule type="expression" dxfId="2208" priority="402">
      <formula>P$1=""</formula>
    </cfRule>
  </conditionalFormatting>
  <conditionalFormatting sqref="P210:AA210 P212:AA212">
    <cfRule type="expression" dxfId="2207" priority="401">
      <formula>P$1=""</formula>
    </cfRule>
  </conditionalFormatting>
  <conditionalFormatting sqref="P210:AA210 P212:AA212">
    <cfRule type="expression" dxfId="2206" priority="400">
      <formula>P$1=""</formula>
    </cfRule>
  </conditionalFormatting>
  <conditionalFormatting sqref="P210:AA210 P212:AA212">
    <cfRule type="expression" dxfId="2205" priority="399">
      <formula>P$1=""</formula>
    </cfRule>
  </conditionalFormatting>
  <conditionalFormatting sqref="P210:AA210 P212:AA212">
    <cfRule type="expression" dxfId="2204" priority="398">
      <formula>P$1=""</formula>
    </cfRule>
  </conditionalFormatting>
  <conditionalFormatting sqref="P212 P210 P208">
    <cfRule type="expression" dxfId="2203" priority="397">
      <formula>P$1=""</formula>
    </cfRule>
  </conditionalFormatting>
  <conditionalFormatting sqref="P212 P210 P208">
    <cfRule type="expression" dxfId="2202" priority="396">
      <formula>P$1=""</formula>
    </cfRule>
  </conditionalFormatting>
  <conditionalFormatting sqref="P212 P210 P208">
    <cfRule type="expression" dxfId="2201" priority="395">
      <formula>P$1=""</formula>
    </cfRule>
  </conditionalFormatting>
  <conditionalFormatting sqref="P236:AA236">
    <cfRule type="expression" dxfId="2200" priority="394">
      <formula>P$1=""</formula>
    </cfRule>
  </conditionalFormatting>
  <conditionalFormatting sqref="P238:AA238">
    <cfRule type="expression" dxfId="2199" priority="393">
      <formula>P$1=""</formula>
    </cfRule>
  </conditionalFormatting>
  <conditionalFormatting sqref="P240:AA240">
    <cfRule type="expression" dxfId="2198" priority="392">
      <formula>P$1=""</formula>
    </cfRule>
  </conditionalFormatting>
  <conditionalFormatting sqref="P242:AA242">
    <cfRule type="expression" dxfId="2197" priority="391">
      <formula>P$1=""</formula>
    </cfRule>
  </conditionalFormatting>
  <conditionalFormatting sqref="P238:AA238 P240:AA240 P242:AA242">
    <cfRule type="expression" dxfId="2196" priority="390">
      <formula>P$1=""</formula>
    </cfRule>
  </conditionalFormatting>
  <conditionalFormatting sqref="P238:AA238 P240:AA240 P242:AA242">
    <cfRule type="expression" dxfId="2195" priority="389">
      <formula>P$1=""</formula>
    </cfRule>
  </conditionalFormatting>
  <conditionalFormatting sqref="P238:AA238 P240:AA240 P242:AA242">
    <cfRule type="expression" dxfId="2194" priority="388">
      <formula>P$1=""</formula>
    </cfRule>
  </conditionalFormatting>
  <conditionalFormatting sqref="P238:AA238 P240:AA240 P242:AA242">
    <cfRule type="expression" dxfId="2193" priority="387">
      <formula>P$1=""</formula>
    </cfRule>
  </conditionalFormatting>
  <conditionalFormatting sqref="P238:AA238 P240:AA240 P242:AA242">
    <cfRule type="expression" dxfId="2192" priority="386">
      <formula>P$1=""</formula>
    </cfRule>
  </conditionalFormatting>
  <conditionalFormatting sqref="P240:AA240 P242:AA242">
    <cfRule type="expression" dxfId="2191" priority="385">
      <formula>P$1=""</formula>
    </cfRule>
  </conditionalFormatting>
  <conditionalFormatting sqref="P238:AA238">
    <cfRule type="expression" dxfId="2190" priority="384">
      <formula>P$1=""</formula>
    </cfRule>
  </conditionalFormatting>
  <conditionalFormatting sqref="P240:AA240 P242:AA242">
    <cfRule type="expression" dxfId="2189" priority="383">
      <formula>P$1=""</formula>
    </cfRule>
  </conditionalFormatting>
  <conditionalFormatting sqref="P240:AA240 P242:AA242">
    <cfRule type="expression" dxfId="2188" priority="382">
      <formula>P$1=""</formula>
    </cfRule>
  </conditionalFormatting>
  <conditionalFormatting sqref="P242:AA242">
    <cfRule type="expression" dxfId="2187" priority="381">
      <formula>P$1=""</formula>
    </cfRule>
  </conditionalFormatting>
  <conditionalFormatting sqref="P242:AA242">
    <cfRule type="expression" dxfId="2186" priority="380">
      <formula>P$1=""</formula>
    </cfRule>
  </conditionalFormatting>
  <conditionalFormatting sqref="P242:AA242">
    <cfRule type="expression" dxfId="2185" priority="379">
      <formula>P$1=""</formula>
    </cfRule>
  </conditionalFormatting>
  <conditionalFormatting sqref="P242:AA242">
    <cfRule type="expression" dxfId="2184" priority="378">
      <formula>P$1=""</formula>
    </cfRule>
  </conditionalFormatting>
  <conditionalFormatting sqref="P236:AA236">
    <cfRule type="expression" dxfId="2183" priority="377">
      <formula>P$1=""</formula>
    </cfRule>
  </conditionalFormatting>
  <conditionalFormatting sqref="P236:AA236">
    <cfRule type="expression" dxfId="2182" priority="376">
      <formula>P$1=""</formula>
    </cfRule>
  </conditionalFormatting>
  <conditionalFormatting sqref="P236:AA236">
    <cfRule type="expression" dxfId="2181" priority="375">
      <formula>P$1=""</formula>
    </cfRule>
  </conditionalFormatting>
  <conditionalFormatting sqref="P236:AA236">
    <cfRule type="expression" dxfId="2180" priority="374">
      <formula>P$1=""</formula>
    </cfRule>
  </conditionalFormatting>
  <conditionalFormatting sqref="P236:AA236">
    <cfRule type="expression" dxfId="2179" priority="373">
      <formula>P$1=""</formula>
    </cfRule>
  </conditionalFormatting>
  <conditionalFormatting sqref="P236:AA236">
    <cfRule type="expression" dxfId="2178" priority="372">
      <formula>P$1=""</formula>
    </cfRule>
  </conditionalFormatting>
  <conditionalFormatting sqref="P236:AA236">
    <cfRule type="expression" dxfId="2177" priority="371">
      <formula>P$1=""</formula>
    </cfRule>
  </conditionalFormatting>
  <conditionalFormatting sqref="P240:AA240 P242:AA242">
    <cfRule type="expression" dxfId="2176" priority="370">
      <formula>P$1=""</formula>
    </cfRule>
  </conditionalFormatting>
  <conditionalFormatting sqref="P240:AA240 P242:AA242">
    <cfRule type="expression" dxfId="2175" priority="369">
      <formula>P$1=""</formula>
    </cfRule>
  </conditionalFormatting>
  <conditionalFormatting sqref="P240:AA240 P242:AA242">
    <cfRule type="expression" dxfId="2174" priority="368">
      <formula>P$1=""</formula>
    </cfRule>
  </conditionalFormatting>
  <conditionalFormatting sqref="P240:AA240 P242:AA242">
    <cfRule type="expression" dxfId="2173" priority="367">
      <formula>P$1=""</formula>
    </cfRule>
  </conditionalFormatting>
  <conditionalFormatting sqref="P238:AA238 P240:AA240 P242:AA242">
    <cfRule type="expression" dxfId="2172" priority="366">
      <formula>P$1=""</formula>
    </cfRule>
  </conditionalFormatting>
  <conditionalFormatting sqref="P238:AA238 P240:AA240 P242:AA242">
    <cfRule type="expression" dxfId="2171" priority="365">
      <formula>P$1=""</formula>
    </cfRule>
  </conditionalFormatting>
  <conditionalFormatting sqref="P238:AA238 P240:AA240 P242:AA242">
    <cfRule type="expression" dxfId="2170" priority="364">
      <formula>P$1=""</formula>
    </cfRule>
  </conditionalFormatting>
  <conditionalFormatting sqref="P238:AA238 P240:AA240 P242:AA242">
    <cfRule type="expression" dxfId="2169" priority="363">
      <formula>P$1=""</formula>
    </cfRule>
  </conditionalFormatting>
  <conditionalFormatting sqref="P238:AA238 P240:AA240 P242:AA242">
    <cfRule type="expression" dxfId="2168" priority="362">
      <formula>P$1=""</formula>
    </cfRule>
  </conditionalFormatting>
  <conditionalFormatting sqref="P238:AA238 P240:AA240 P242:AA242">
    <cfRule type="expression" dxfId="2167" priority="361">
      <formula>P$1=""</formula>
    </cfRule>
  </conditionalFormatting>
  <conditionalFormatting sqref="P238:AA238 P240:AA240 P242:AA242">
    <cfRule type="expression" dxfId="2166" priority="360">
      <formula>P$1=""</formula>
    </cfRule>
  </conditionalFormatting>
  <conditionalFormatting sqref="P238:AA238 P240:AA240 P242:AA242">
    <cfRule type="expression" dxfId="2165" priority="359">
      <formula>P$1=""</formula>
    </cfRule>
  </conditionalFormatting>
  <conditionalFormatting sqref="Q238:AA238">
    <cfRule type="expression" dxfId="2164" priority="358">
      <formula>Q$1=""</formula>
    </cfRule>
  </conditionalFormatting>
  <conditionalFormatting sqref="Q238:AA238">
    <cfRule type="expression" dxfId="2163" priority="357">
      <formula>Q$1=""</formula>
    </cfRule>
  </conditionalFormatting>
  <conditionalFormatting sqref="Q238:AA238">
    <cfRule type="expression" dxfId="2162" priority="356">
      <formula>Q$1=""</formula>
    </cfRule>
  </conditionalFormatting>
  <conditionalFormatting sqref="Q238:AA238">
    <cfRule type="expression" dxfId="2161" priority="355">
      <formula>Q$1=""</formula>
    </cfRule>
  </conditionalFormatting>
  <conditionalFormatting sqref="Q238:AA238">
    <cfRule type="expression" dxfId="2160" priority="354">
      <formula>Q$1=""</formula>
    </cfRule>
  </conditionalFormatting>
  <conditionalFormatting sqref="Q238:AA238">
    <cfRule type="expression" dxfId="2159" priority="353">
      <formula>Q$1=""</formula>
    </cfRule>
  </conditionalFormatting>
  <conditionalFormatting sqref="Q238:AA238">
    <cfRule type="expression" dxfId="2158" priority="352">
      <formula>Q$1=""</formula>
    </cfRule>
  </conditionalFormatting>
  <conditionalFormatting sqref="Q238:AA238">
    <cfRule type="expression" dxfId="2157" priority="351">
      <formula>Q$1=""</formula>
    </cfRule>
  </conditionalFormatting>
  <conditionalFormatting sqref="Q240:AA240 Q242:AA242">
    <cfRule type="expression" dxfId="2156" priority="350">
      <formula>Q$1=""</formula>
    </cfRule>
  </conditionalFormatting>
  <conditionalFormatting sqref="Q240:AA240 Q242:AA242">
    <cfRule type="expression" dxfId="2155" priority="349">
      <formula>Q$1=""</formula>
    </cfRule>
  </conditionalFormatting>
  <conditionalFormatting sqref="Q240:AA240 Q242:AA242">
    <cfRule type="expression" dxfId="2154" priority="348">
      <formula>Q$1=""</formula>
    </cfRule>
  </conditionalFormatting>
  <conditionalFormatting sqref="Q240:AA240 Q242:AA242">
    <cfRule type="expression" dxfId="2153" priority="347">
      <formula>Q$1=""</formula>
    </cfRule>
  </conditionalFormatting>
  <conditionalFormatting sqref="Q240:AA240 Q242:AA242">
    <cfRule type="expression" dxfId="2152" priority="346">
      <formula>Q$1=""</formula>
    </cfRule>
  </conditionalFormatting>
  <conditionalFormatting sqref="Q240:AA240 Q242:AA242">
    <cfRule type="expression" dxfId="2151" priority="345">
      <formula>Q$1=""</formula>
    </cfRule>
  </conditionalFormatting>
  <conditionalFormatting sqref="Q240:AA240 Q242:AA242">
    <cfRule type="expression" dxfId="2150" priority="344">
      <formula>Q$1=""</formula>
    </cfRule>
  </conditionalFormatting>
  <conditionalFormatting sqref="Q240:AA240 Q242:AA242">
    <cfRule type="expression" dxfId="2149" priority="343">
      <formula>Q$1=""</formula>
    </cfRule>
  </conditionalFormatting>
  <conditionalFormatting sqref="Q240:AA240 Q242:AA242">
    <cfRule type="expression" dxfId="2148" priority="342">
      <formula>Q$1=""</formula>
    </cfRule>
  </conditionalFormatting>
  <conditionalFormatting sqref="Q240:AA240 Q242:AA242">
    <cfRule type="expression" dxfId="2147" priority="341">
      <formula>Q$1=""</formula>
    </cfRule>
  </conditionalFormatting>
  <conditionalFormatting sqref="P236:AA236 P240:AA240 P242:AA242">
    <cfRule type="expression" dxfId="2146" priority="340">
      <formula>P$1=""</formula>
    </cfRule>
  </conditionalFormatting>
  <conditionalFormatting sqref="P236:AA236">
    <cfRule type="expression" dxfId="2145" priority="339">
      <formula>P$1=""</formula>
    </cfRule>
  </conditionalFormatting>
  <conditionalFormatting sqref="P236:AA236">
    <cfRule type="expression" dxfId="2144" priority="338">
      <formula>P$1=""</formula>
    </cfRule>
  </conditionalFormatting>
  <conditionalFormatting sqref="P236:AA236">
    <cfRule type="expression" dxfId="2143" priority="337">
      <formula>P$1=""</formula>
    </cfRule>
  </conditionalFormatting>
  <conditionalFormatting sqref="P236:AA236">
    <cfRule type="expression" dxfId="2142" priority="336">
      <formula>P$1=""</formula>
    </cfRule>
  </conditionalFormatting>
  <conditionalFormatting sqref="P236:AA236">
    <cfRule type="expression" dxfId="2141" priority="335">
      <formula>P$1=""</formula>
    </cfRule>
  </conditionalFormatting>
  <conditionalFormatting sqref="P236:AA236 P240:AA240 P242:AA242">
    <cfRule type="expression" dxfId="2140" priority="334">
      <formula>P$1=""</formula>
    </cfRule>
  </conditionalFormatting>
  <conditionalFormatting sqref="P236:AA236">
    <cfRule type="expression" dxfId="2139" priority="333">
      <formula>P$1=""</formula>
    </cfRule>
  </conditionalFormatting>
  <conditionalFormatting sqref="P236:AA236">
    <cfRule type="expression" dxfId="2138" priority="332">
      <formula>P$1=""</formula>
    </cfRule>
  </conditionalFormatting>
  <conditionalFormatting sqref="P236:AA236">
    <cfRule type="expression" dxfId="2137" priority="331">
      <formula>P$1=""</formula>
    </cfRule>
  </conditionalFormatting>
  <conditionalFormatting sqref="P236:AA236">
    <cfRule type="expression" dxfId="2136" priority="330">
      <formula>P$1=""</formula>
    </cfRule>
  </conditionalFormatting>
  <conditionalFormatting sqref="P236:AA236">
    <cfRule type="expression" dxfId="2135" priority="329">
      <formula>P$1=""</formula>
    </cfRule>
  </conditionalFormatting>
  <conditionalFormatting sqref="P236:AA236">
    <cfRule type="expression" dxfId="2134" priority="328">
      <formula>P$1=""</formula>
    </cfRule>
  </conditionalFormatting>
  <conditionalFormatting sqref="P236:AA236">
    <cfRule type="expression" dxfId="2133" priority="327">
      <formula>P$1=""</formula>
    </cfRule>
  </conditionalFormatting>
  <conditionalFormatting sqref="P236:AA236">
    <cfRule type="expression" dxfId="2132" priority="326">
      <formula>P$1=""</formula>
    </cfRule>
  </conditionalFormatting>
  <conditionalFormatting sqref="P238:AA238 P240:AA240 P242:AA242">
    <cfRule type="expression" dxfId="2131" priority="325">
      <formula>P$1=""</formula>
    </cfRule>
  </conditionalFormatting>
  <conditionalFormatting sqref="P238:AA238 P240:AA240 P242:AA242">
    <cfRule type="expression" dxfId="2130" priority="324">
      <formula>P$1=""</formula>
    </cfRule>
  </conditionalFormatting>
  <conditionalFormatting sqref="P238:AA238 P240:AA240 P242:AA242">
    <cfRule type="expression" dxfId="2129" priority="323">
      <formula>P$1=""</formula>
    </cfRule>
  </conditionalFormatting>
  <conditionalFormatting sqref="P238:AA238 P240:AA240 P242:AA242">
    <cfRule type="expression" dxfId="2128" priority="322">
      <formula>P$1=""</formula>
    </cfRule>
  </conditionalFormatting>
  <conditionalFormatting sqref="P238:AA238 P240:AA240 P242:AA242">
    <cfRule type="expression" dxfId="2127" priority="321">
      <formula>P$1=""</formula>
    </cfRule>
  </conditionalFormatting>
  <conditionalFormatting sqref="P238:AA238 P240:AA240 P242:AA242">
    <cfRule type="expression" dxfId="2126" priority="320">
      <formula>P$1=""</formula>
    </cfRule>
  </conditionalFormatting>
  <conditionalFormatting sqref="P238:AA238 P240:AA240 P242:AA242">
    <cfRule type="expression" dxfId="2125" priority="319">
      <formula>P$1=""</formula>
    </cfRule>
  </conditionalFormatting>
  <conditionalFormatting sqref="P238:AA238 P240:AA240 P242:AA242">
    <cfRule type="expression" dxfId="2124" priority="318">
      <formula>P$1=""</formula>
    </cfRule>
  </conditionalFormatting>
  <conditionalFormatting sqref="P238:AA238">
    <cfRule type="expression" dxfId="2123" priority="317">
      <formula>P$1=""</formula>
    </cfRule>
  </conditionalFormatting>
  <conditionalFormatting sqref="P238:AA238 P240:AA240 P242:AA242">
    <cfRule type="expression" dxfId="2122" priority="316">
      <formula>P$1=""</formula>
    </cfRule>
  </conditionalFormatting>
  <conditionalFormatting sqref="P238:AA238 P240:AA240 P242:AA242">
    <cfRule type="expression" dxfId="2121" priority="315">
      <formula>P$1=""</formula>
    </cfRule>
  </conditionalFormatting>
  <conditionalFormatting sqref="P238:AA238 P240:AA240 P242:AA242">
    <cfRule type="expression" dxfId="2120" priority="314">
      <formula>P$1=""</formula>
    </cfRule>
  </conditionalFormatting>
  <conditionalFormatting sqref="P238:AA238 P240:AA240 P242:AA242">
    <cfRule type="expression" dxfId="2119" priority="313">
      <formula>P$1=""</formula>
    </cfRule>
  </conditionalFormatting>
  <conditionalFormatting sqref="P238:AA238 P240:AA240 P242:AA242">
    <cfRule type="expression" dxfId="2118" priority="312">
      <formula>P$1=""</formula>
    </cfRule>
  </conditionalFormatting>
  <conditionalFormatting sqref="P238:AA238">
    <cfRule type="expression" dxfId="2117" priority="311">
      <formula>P$1=""</formula>
    </cfRule>
  </conditionalFormatting>
  <conditionalFormatting sqref="P238:AA238 P240:AA240 P242:AA242">
    <cfRule type="expression" dxfId="2116" priority="310">
      <formula>P$1=""</formula>
    </cfRule>
  </conditionalFormatting>
  <conditionalFormatting sqref="P238:AA238 P240:AA240 P242:AA242">
    <cfRule type="expression" dxfId="2115" priority="309">
      <formula>P$1=""</formula>
    </cfRule>
  </conditionalFormatting>
  <conditionalFormatting sqref="P238:AA238 P240:AA240 P242:AA242">
    <cfRule type="expression" dxfId="2114" priority="308">
      <formula>P$1=""</formula>
    </cfRule>
  </conditionalFormatting>
  <conditionalFormatting sqref="P238:AA238 P240:AA240 P242:AA242">
    <cfRule type="expression" dxfId="2113" priority="307">
      <formula>P$1=""</formula>
    </cfRule>
  </conditionalFormatting>
  <conditionalFormatting sqref="P238:AA238 P240:AA240 P242:AA242">
    <cfRule type="expression" dxfId="2112" priority="306">
      <formula>P$1=""</formula>
    </cfRule>
  </conditionalFormatting>
  <conditionalFormatting sqref="P238:AA238 P240:AA240 P242:AA242">
    <cfRule type="expression" dxfId="2111" priority="305">
      <formula>P$1=""</formula>
    </cfRule>
  </conditionalFormatting>
  <conditionalFormatting sqref="P238:AA238 P240:AA240 P242:AA242">
    <cfRule type="expression" dxfId="2110" priority="304">
      <formula>P$1=""</formula>
    </cfRule>
  </conditionalFormatting>
  <conditionalFormatting sqref="P238:AA238 P240:AA240 P242:AA242">
    <cfRule type="expression" dxfId="2109" priority="303">
      <formula>P$1=""</formula>
    </cfRule>
  </conditionalFormatting>
  <conditionalFormatting sqref="P242:AA242 P240:AA240">
    <cfRule type="expression" dxfId="2108" priority="302">
      <formula>P$1=""</formula>
    </cfRule>
  </conditionalFormatting>
  <conditionalFormatting sqref="P242:AA242 P240:AA240">
    <cfRule type="expression" dxfId="2107" priority="301">
      <formula>P$1=""</formula>
    </cfRule>
  </conditionalFormatting>
  <conditionalFormatting sqref="Q242:AA242 Q240:AA240">
    <cfRule type="expression" dxfId="2106" priority="300">
      <formula>Q$1=""</formula>
    </cfRule>
  </conditionalFormatting>
  <conditionalFormatting sqref="Q242:AA242 Q240:AA240">
    <cfRule type="expression" dxfId="2105" priority="299">
      <formula>Q$1=""</formula>
    </cfRule>
  </conditionalFormatting>
  <conditionalFormatting sqref="Q242:AA242 Q240:AA240">
    <cfRule type="expression" dxfId="2104" priority="298">
      <formula>Q$1=""</formula>
    </cfRule>
  </conditionalFormatting>
  <conditionalFormatting sqref="Q242:AA242 Q240:AA240">
    <cfRule type="expression" dxfId="2103" priority="297">
      <formula>Q$1=""</formula>
    </cfRule>
  </conditionalFormatting>
  <conditionalFormatting sqref="Q242:AA242 Q240:AA240">
    <cfRule type="expression" dxfId="2102" priority="296">
      <formula>Q$1=""</formula>
    </cfRule>
  </conditionalFormatting>
  <conditionalFormatting sqref="Q242:AA242 Q240:AA240">
    <cfRule type="expression" dxfId="2101" priority="295">
      <formula>Q$1=""</formula>
    </cfRule>
  </conditionalFormatting>
  <conditionalFormatting sqref="Q242:AA242 Q240:AA240">
    <cfRule type="expression" dxfId="2100" priority="294">
      <formula>Q$1=""</formula>
    </cfRule>
  </conditionalFormatting>
  <conditionalFormatting sqref="Q242:AA242 Q240:AA240">
    <cfRule type="expression" dxfId="2099" priority="293">
      <formula>Q$1=""</formula>
    </cfRule>
  </conditionalFormatting>
  <conditionalFormatting sqref="P242:AA242 P240:AA240">
    <cfRule type="expression" dxfId="2098" priority="292">
      <formula>P$1=""</formula>
    </cfRule>
  </conditionalFormatting>
  <conditionalFormatting sqref="P242:AA242 P240:AA240">
    <cfRule type="expression" dxfId="2097" priority="291">
      <formula>P$1=""</formula>
    </cfRule>
  </conditionalFormatting>
  <conditionalFormatting sqref="P196:AA196">
    <cfRule type="expression" dxfId="2096" priority="290">
      <formula>P$1=""</formula>
    </cfRule>
  </conditionalFormatting>
  <conditionalFormatting sqref="P198:AA198">
    <cfRule type="expression" dxfId="2095" priority="289">
      <formula>P$1=""</formula>
    </cfRule>
  </conditionalFormatting>
  <conditionalFormatting sqref="P200:AA200">
    <cfRule type="expression" dxfId="2094" priority="288">
      <formula>P$1=""</formula>
    </cfRule>
  </conditionalFormatting>
  <conditionalFormatting sqref="P202:AA202">
    <cfRule type="expression" dxfId="2093" priority="287">
      <formula>P$1=""</formula>
    </cfRule>
  </conditionalFormatting>
  <conditionalFormatting sqref="P198:AA198 P200:AA200 P202:AA202">
    <cfRule type="expression" dxfId="2092" priority="286">
      <formula>P$1=""</formula>
    </cfRule>
  </conditionalFormatting>
  <conditionalFormatting sqref="P198:AA198 P200:AA200 P202:AA202">
    <cfRule type="expression" dxfId="2091" priority="285">
      <formula>P$1=""</formula>
    </cfRule>
  </conditionalFormatting>
  <conditionalFormatting sqref="P198:AA198 P200:AA200 P202:AA202">
    <cfRule type="expression" dxfId="2090" priority="284">
      <formula>P$1=""</formula>
    </cfRule>
  </conditionalFormatting>
  <conditionalFormatting sqref="P198:AA198 P200:AA200 P202:AA202">
    <cfRule type="expression" dxfId="2089" priority="283">
      <formula>P$1=""</formula>
    </cfRule>
  </conditionalFormatting>
  <conditionalFormatting sqref="P198:AA198 P200:AA200 P202:AA202">
    <cfRule type="expression" dxfId="2088" priority="282">
      <formula>P$1=""</formula>
    </cfRule>
  </conditionalFormatting>
  <conditionalFormatting sqref="P200:AA200 P202:AA202">
    <cfRule type="expression" dxfId="2087" priority="281">
      <formula>P$1=""</formula>
    </cfRule>
  </conditionalFormatting>
  <conditionalFormatting sqref="P198:AA198">
    <cfRule type="expression" dxfId="2086" priority="280">
      <formula>P$1=""</formula>
    </cfRule>
  </conditionalFormatting>
  <conditionalFormatting sqref="P200:AA200 P202:AA202">
    <cfRule type="expression" dxfId="2085" priority="279">
      <formula>P$1=""</formula>
    </cfRule>
  </conditionalFormatting>
  <conditionalFormatting sqref="P200:AA200 P202:AA202">
    <cfRule type="expression" dxfId="2084" priority="278">
      <formula>P$1=""</formula>
    </cfRule>
  </conditionalFormatting>
  <conditionalFormatting sqref="P202:AA202">
    <cfRule type="expression" dxfId="2083" priority="277">
      <formula>P$1=""</formula>
    </cfRule>
  </conditionalFormatting>
  <conditionalFormatting sqref="P202:AA202">
    <cfRule type="expression" dxfId="2082" priority="276">
      <formula>P$1=""</formula>
    </cfRule>
  </conditionalFormatting>
  <conditionalFormatting sqref="P202:AA202">
    <cfRule type="expression" dxfId="2081" priority="275">
      <formula>P$1=""</formula>
    </cfRule>
  </conditionalFormatting>
  <conditionalFormatting sqref="P202:AA202">
    <cfRule type="expression" dxfId="2080" priority="274">
      <formula>P$1=""</formula>
    </cfRule>
  </conditionalFormatting>
  <conditionalFormatting sqref="P196:AA196">
    <cfRule type="expression" dxfId="2079" priority="273">
      <formula>P$1=""</formula>
    </cfRule>
  </conditionalFormatting>
  <conditionalFormatting sqref="P196:AA196">
    <cfRule type="expression" dxfId="2078" priority="272">
      <formula>P$1=""</formula>
    </cfRule>
  </conditionalFormatting>
  <conditionalFormatting sqref="P196:AA196">
    <cfRule type="expression" dxfId="2077" priority="271">
      <formula>P$1=""</formula>
    </cfRule>
  </conditionalFormatting>
  <conditionalFormatting sqref="P196:AA196">
    <cfRule type="expression" dxfId="2076" priority="270">
      <formula>P$1=""</formula>
    </cfRule>
  </conditionalFormatting>
  <conditionalFormatting sqref="P196:AA196">
    <cfRule type="expression" dxfId="2075" priority="269">
      <formula>P$1=""</formula>
    </cfRule>
  </conditionalFormatting>
  <conditionalFormatting sqref="P196:AA196">
    <cfRule type="expression" dxfId="2074" priority="268">
      <formula>P$1=""</formula>
    </cfRule>
  </conditionalFormatting>
  <conditionalFormatting sqref="P196:AA196">
    <cfRule type="expression" dxfId="2073" priority="267">
      <formula>P$1=""</formula>
    </cfRule>
  </conditionalFormatting>
  <conditionalFormatting sqref="P200:AA200 P202:AA202">
    <cfRule type="expression" dxfId="2072" priority="266">
      <formula>P$1=""</formula>
    </cfRule>
  </conditionalFormatting>
  <conditionalFormatting sqref="P200:AA200 P202:AA202">
    <cfRule type="expression" dxfId="2071" priority="265">
      <formula>P$1=""</formula>
    </cfRule>
  </conditionalFormatting>
  <conditionalFormatting sqref="P200:AA200 P202:AA202">
    <cfRule type="expression" dxfId="2070" priority="264">
      <formula>P$1=""</formula>
    </cfRule>
  </conditionalFormatting>
  <conditionalFormatting sqref="P200:AA200 P202:AA202">
    <cfRule type="expression" dxfId="2069" priority="263">
      <formula>P$1=""</formula>
    </cfRule>
  </conditionalFormatting>
  <conditionalFormatting sqref="P198:AA198 P200:AA200 P202:AA202">
    <cfRule type="expression" dxfId="2068" priority="262">
      <formula>P$1=""</formula>
    </cfRule>
  </conditionalFormatting>
  <conditionalFormatting sqref="P198:AA198 P200:AA200 P202:AA202">
    <cfRule type="expression" dxfId="2067" priority="261">
      <formula>P$1=""</formula>
    </cfRule>
  </conditionalFormatting>
  <conditionalFormatting sqref="P198:AA198 P200:AA200 P202:AA202">
    <cfRule type="expression" dxfId="2066" priority="260">
      <formula>P$1=""</formula>
    </cfRule>
  </conditionalFormatting>
  <conditionalFormatting sqref="P198:AA198 P200:AA200 P202:AA202">
    <cfRule type="expression" dxfId="2065" priority="259">
      <formula>P$1=""</formula>
    </cfRule>
  </conditionalFormatting>
  <conditionalFormatting sqref="P198:AA198 P200:AA200 P202:AA202">
    <cfRule type="expression" dxfId="2064" priority="258">
      <formula>P$1=""</formula>
    </cfRule>
  </conditionalFormatting>
  <conditionalFormatting sqref="P198:AA198 P200:AA200 P202:AA202">
    <cfRule type="expression" dxfId="2063" priority="257">
      <formula>P$1=""</formula>
    </cfRule>
  </conditionalFormatting>
  <conditionalFormatting sqref="P198:AA198 P200:AA200 P202:AA202">
    <cfRule type="expression" dxfId="2062" priority="256">
      <formula>P$1=""</formula>
    </cfRule>
  </conditionalFormatting>
  <conditionalFormatting sqref="P198:AA198 P200:AA200 P202:AA202">
    <cfRule type="expression" dxfId="2061" priority="255">
      <formula>P$1=""</formula>
    </cfRule>
  </conditionalFormatting>
  <conditionalFormatting sqref="Q198:AA198">
    <cfRule type="expression" dxfId="2060" priority="254">
      <formula>Q$1=""</formula>
    </cfRule>
  </conditionalFormatting>
  <conditionalFormatting sqref="Q198:AA198">
    <cfRule type="expression" dxfId="2059" priority="253">
      <formula>Q$1=""</formula>
    </cfRule>
  </conditionalFormatting>
  <conditionalFormatting sqref="Q198:AA198">
    <cfRule type="expression" dxfId="2058" priority="252">
      <formula>Q$1=""</formula>
    </cfRule>
  </conditionalFormatting>
  <conditionalFormatting sqref="Q198:AA198">
    <cfRule type="expression" dxfId="2057" priority="251">
      <formula>Q$1=""</formula>
    </cfRule>
  </conditionalFormatting>
  <conditionalFormatting sqref="Q198:AA198">
    <cfRule type="expression" dxfId="2056" priority="250">
      <formula>Q$1=""</formula>
    </cfRule>
  </conditionalFormatting>
  <conditionalFormatting sqref="Q198:AA198">
    <cfRule type="expression" dxfId="2055" priority="249">
      <formula>Q$1=""</formula>
    </cfRule>
  </conditionalFormatting>
  <conditionalFormatting sqref="Q198:AA198">
    <cfRule type="expression" dxfId="2054" priority="248">
      <formula>Q$1=""</formula>
    </cfRule>
  </conditionalFormatting>
  <conditionalFormatting sqref="Q198:AA198">
    <cfRule type="expression" dxfId="2053" priority="247">
      <formula>Q$1=""</formula>
    </cfRule>
  </conditionalFormatting>
  <conditionalFormatting sqref="Q200:AA200 Q202:AA202">
    <cfRule type="expression" dxfId="2052" priority="246">
      <formula>Q$1=""</formula>
    </cfRule>
  </conditionalFormatting>
  <conditionalFormatting sqref="Q200:AA200 Q202:AA202">
    <cfRule type="expression" dxfId="2051" priority="245">
      <formula>Q$1=""</formula>
    </cfRule>
  </conditionalFormatting>
  <conditionalFormatting sqref="Q200:AA200 Q202:AA202">
    <cfRule type="expression" dxfId="2050" priority="244">
      <formula>Q$1=""</formula>
    </cfRule>
  </conditionalFormatting>
  <conditionalFormatting sqref="Q200:AA200 Q202:AA202">
    <cfRule type="expression" dxfId="2049" priority="243">
      <formula>Q$1=""</formula>
    </cfRule>
  </conditionalFormatting>
  <conditionalFormatting sqref="Q200:AA200 Q202:AA202">
    <cfRule type="expression" dxfId="2048" priority="242">
      <formula>Q$1=""</formula>
    </cfRule>
  </conditionalFormatting>
  <conditionalFormatting sqref="Q200:AA200 Q202:AA202">
    <cfRule type="expression" dxfId="2047" priority="241">
      <formula>Q$1=""</formula>
    </cfRule>
  </conditionalFormatting>
  <conditionalFormatting sqref="Q200:AA200 Q202:AA202">
    <cfRule type="expression" dxfId="2046" priority="240">
      <formula>Q$1=""</formula>
    </cfRule>
  </conditionalFormatting>
  <conditionalFormatting sqref="Q200:AA200 Q202:AA202">
    <cfRule type="expression" dxfId="2045" priority="239">
      <formula>Q$1=""</formula>
    </cfRule>
  </conditionalFormatting>
  <conditionalFormatting sqref="Q200:AA200 Q202:AA202">
    <cfRule type="expression" dxfId="2044" priority="238">
      <formula>Q$1=""</formula>
    </cfRule>
  </conditionalFormatting>
  <conditionalFormatting sqref="Q200:AA200 Q202:AA202">
    <cfRule type="expression" dxfId="2043" priority="237">
      <formula>Q$1=""</formula>
    </cfRule>
  </conditionalFormatting>
  <conditionalFormatting sqref="P196:AA196 P200:AA200 P202:AA202">
    <cfRule type="expression" dxfId="2042" priority="236">
      <formula>P$1=""</formula>
    </cfRule>
  </conditionalFormatting>
  <conditionalFormatting sqref="P196:AA196">
    <cfRule type="expression" dxfId="2041" priority="235">
      <formula>P$1=""</formula>
    </cfRule>
  </conditionalFormatting>
  <conditionalFormatting sqref="P196:AA196">
    <cfRule type="expression" dxfId="2040" priority="234">
      <formula>P$1=""</formula>
    </cfRule>
  </conditionalFormatting>
  <conditionalFormatting sqref="P196:AA196">
    <cfRule type="expression" dxfId="2039" priority="233">
      <formula>P$1=""</formula>
    </cfRule>
  </conditionalFormatting>
  <conditionalFormatting sqref="P196:AA196">
    <cfRule type="expression" dxfId="2038" priority="232">
      <formula>P$1=""</formula>
    </cfRule>
  </conditionalFormatting>
  <conditionalFormatting sqref="P196:AA196">
    <cfRule type="expression" dxfId="2037" priority="231">
      <formula>P$1=""</formula>
    </cfRule>
  </conditionalFormatting>
  <conditionalFormatting sqref="P196:AA196 P200:AA200 P202:AA202">
    <cfRule type="expression" dxfId="2036" priority="230">
      <formula>P$1=""</formula>
    </cfRule>
  </conditionalFormatting>
  <conditionalFormatting sqref="P196:AA196">
    <cfRule type="expression" dxfId="2035" priority="229">
      <formula>P$1=""</formula>
    </cfRule>
  </conditionalFormatting>
  <conditionalFormatting sqref="P196:AA196">
    <cfRule type="expression" dxfId="2034" priority="228">
      <formula>P$1=""</formula>
    </cfRule>
  </conditionalFormatting>
  <conditionalFormatting sqref="P196:AA196">
    <cfRule type="expression" dxfId="2033" priority="227">
      <formula>P$1=""</formula>
    </cfRule>
  </conditionalFormatting>
  <conditionalFormatting sqref="P196:AA196">
    <cfRule type="expression" dxfId="2032" priority="226">
      <formula>P$1=""</formula>
    </cfRule>
  </conditionalFormatting>
  <conditionalFormatting sqref="P196:AA196">
    <cfRule type="expression" dxfId="2031" priority="225">
      <formula>P$1=""</formula>
    </cfRule>
  </conditionalFormatting>
  <conditionalFormatting sqref="P196:AA196">
    <cfRule type="expression" dxfId="2030" priority="224">
      <formula>P$1=""</formula>
    </cfRule>
  </conditionalFormatting>
  <conditionalFormatting sqref="P196:AA196">
    <cfRule type="expression" dxfId="2029" priority="223">
      <formula>P$1=""</formula>
    </cfRule>
  </conditionalFormatting>
  <conditionalFormatting sqref="P196:AA196">
    <cfRule type="expression" dxfId="2028" priority="222">
      <formula>P$1=""</formula>
    </cfRule>
  </conditionalFormatting>
  <conditionalFormatting sqref="P198:AA198 P200:AA200 P202:AA202">
    <cfRule type="expression" dxfId="2027" priority="221">
      <formula>P$1=""</formula>
    </cfRule>
  </conditionalFormatting>
  <conditionalFormatting sqref="P198:AA198 P200:AA200 P202:AA202">
    <cfRule type="expression" dxfId="2026" priority="220">
      <formula>P$1=""</formula>
    </cfRule>
  </conditionalFormatting>
  <conditionalFormatting sqref="P198:AA198 P200:AA200 P202:AA202">
    <cfRule type="expression" dxfId="2025" priority="219">
      <formula>P$1=""</formula>
    </cfRule>
  </conditionalFormatting>
  <conditionalFormatting sqref="P198:AA198 P200:AA200 P202:AA202">
    <cfRule type="expression" dxfId="2024" priority="218">
      <formula>P$1=""</formula>
    </cfRule>
  </conditionalFormatting>
  <conditionalFormatting sqref="P198:AA198 P200:AA200 P202:AA202">
    <cfRule type="expression" dxfId="2023" priority="217">
      <formula>P$1=""</formula>
    </cfRule>
  </conditionalFormatting>
  <conditionalFormatting sqref="P198:AA198 P200:AA200 P202:AA202">
    <cfRule type="expression" dxfId="2022" priority="216">
      <formula>P$1=""</formula>
    </cfRule>
  </conditionalFormatting>
  <conditionalFormatting sqref="P198:AA198 P200:AA200 P202:AA202">
    <cfRule type="expression" dxfId="2021" priority="215">
      <formula>P$1=""</formula>
    </cfRule>
  </conditionalFormatting>
  <conditionalFormatting sqref="P198:AA198 P200:AA200 P202:AA202">
    <cfRule type="expression" dxfId="2020" priority="214">
      <formula>P$1=""</formula>
    </cfRule>
  </conditionalFormatting>
  <conditionalFormatting sqref="P198:AA198">
    <cfRule type="expression" dxfId="2019" priority="213">
      <formula>P$1=""</formula>
    </cfRule>
  </conditionalFormatting>
  <conditionalFormatting sqref="P198:AA198 P200:AA200 P202:AA202">
    <cfRule type="expression" dxfId="2018" priority="212">
      <formula>P$1=""</formula>
    </cfRule>
  </conditionalFormatting>
  <conditionalFormatting sqref="P198:AA198 P200:AA200 P202:AA202">
    <cfRule type="expression" dxfId="2017" priority="211">
      <formula>P$1=""</formula>
    </cfRule>
  </conditionalFormatting>
  <conditionalFormatting sqref="P198:AA198 P200:AA200 P202:AA202">
    <cfRule type="expression" dxfId="2016" priority="210">
      <formula>P$1=""</formula>
    </cfRule>
  </conditionalFormatting>
  <conditionalFormatting sqref="P198:AA198 P200:AA200 P202:AA202">
    <cfRule type="expression" dxfId="2015" priority="209">
      <formula>P$1=""</formula>
    </cfRule>
  </conditionalFormatting>
  <conditionalFormatting sqref="P198:AA198 P200:AA200 P202:AA202">
    <cfRule type="expression" dxfId="2014" priority="208">
      <formula>P$1=""</formula>
    </cfRule>
  </conditionalFormatting>
  <conditionalFormatting sqref="P198:AA198">
    <cfRule type="expression" dxfId="2013" priority="207">
      <formula>P$1=""</formula>
    </cfRule>
  </conditionalFormatting>
  <conditionalFormatting sqref="P198:AA198 P200:AA200 P202:AA202">
    <cfRule type="expression" dxfId="2012" priority="206">
      <formula>P$1=""</formula>
    </cfRule>
  </conditionalFormatting>
  <conditionalFormatting sqref="P198:AA198 P200:AA200 P202:AA202">
    <cfRule type="expression" dxfId="2011" priority="205">
      <formula>P$1=""</formula>
    </cfRule>
  </conditionalFormatting>
  <conditionalFormatting sqref="P198:AA198 P200:AA200 P202:AA202">
    <cfRule type="expression" dxfId="2010" priority="204">
      <formula>P$1=""</formula>
    </cfRule>
  </conditionalFormatting>
  <conditionalFormatting sqref="P198:AA198 P200:AA200 P202:AA202">
    <cfRule type="expression" dxfId="2009" priority="203">
      <formula>P$1=""</formula>
    </cfRule>
  </conditionalFormatting>
  <conditionalFormatting sqref="P198:AA198 P200:AA200 P202:AA202">
    <cfRule type="expression" dxfId="2008" priority="202">
      <formula>P$1=""</formula>
    </cfRule>
  </conditionalFormatting>
  <conditionalFormatting sqref="P198:AA198 P200:AA200 P202:AA202">
    <cfRule type="expression" dxfId="2007" priority="201">
      <formula>P$1=""</formula>
    </cfRule>
  </conditionalFormatting>
  <conditionalFormatting sqref="P198:AA198 P200:AA200 P202:AA202">
    <cfRule type="expression" dxfId="2006" priority="200">
      <formula>P$1=""</formula>
    </cfRule>
  </conditionalFormatting>
  <conditionalFormatting sqref="P198:AA198 P200:AA200 P202:AA202">
    <cfRule type="expression" dxfId="2005" priority="199">
      <formula>P$1=""</formula>
    </cfRule>
  </conditionalFormatting>
  <conditionalFormatting sqref="P202:AA202 P200:AA200">
    <cfRule type="expression" dxfId="2004" priority="198">
      <formula>P$1=""</formula>
    </cfRule>
  </conditionalFormatting>
  <conditionalFormatting sqref="P202:AA202 P200:AA200">
    <cfRule type="expression" dxfId="2003" priority="197">
      <formula>P$1=""</formula>
    </cfRule>
  </conditionalFormatting>
  <conditionalFormatting sqref="Q202:AA202 Q200:AA200">
    <cfRule type="expression" dxfId="2002" priority="196">
      <formula>Q$1=""</formula>
    </cfRule>
  </conditionalFormatting>
  <conditionalFormatting sqref="Q202:AA202 Q200:AA200">
    <cfRule type="expression" dxfId="2001" priority="195">
      <formula>Q$1=""</formula>
    </cfRule>
  </conditionalFormatting>
  <conditionalFormatting sqref="Q202:AA202 Q200:AA200">
    <cfRule type="expression" dxfId="2000" priority="194">
      <formula>Q$1=""</formula>
    </cfRule>
  </conditionalFormatting>
  <conditionalFormatting sqref="Q202:AA202 Q200:AA200">
    <cfRule type="expression" dxfId="1999" priority="193">
      <formula>Q$1=""</formula>
    </cfRule>
  </conditionalFormatting>
  <conditionalFormatting sqref="Q202:AA202 Q200:AA200">
    <cfRule type="expression" dxfId="1998" priority="192">
      <formula>Q$1=""</formula>
    </cfRule>
  </conditionalFormatting>
  <conditionalFormatting sqref="Q202:AA202 Q200:AA200">
    <cfRule type="expression" dxfId="1997" priority="191">
      <formula>Q$1=""</formula>
    </cfRule>
  </conditionalFormatting>
  <conditionalFormatting sqref="Q202:AA202 Q200:AA200">
    <cfRule type="expression" dxfId="1996" priority="190">
      <formula>Q$1=""</formula>
    </cfRule>
  </conditionalFormatting>
  <conditionalFormatting sqref="Q202:AA202 Q200:AA200">
    <cfRule type="expression" dxfId="1995" priority="189">
      <formula>Q$1=""</formula>
    </cfRule>
  </conditionalFormatting>
  <conditionalFormatting sqref="P202:AA202 P200:AA200">
    <cfRule type="expression" dxfId="1994" priority="188">
      <formula>P$1=""</formula>
    </cfRule>
  </conditionalFormatting>
  <conditionalFormatting sqref="P202:AA202 P200:AA200">
    <cfRule type="expression" dxfId="1993" priority="187">
      <formula>P$1=""</formula>
    </cfRule>
  </conditionalFormatting>
  <conditionalFormatting sqref="P202:AA202 P200:AA200 P198:AA198">
    <cfRule type="expression" dxfId="1992" priority="186">
      <formula>P$1=""</formula>
    </cfRule>
  </conditionalFormatting>
  <conditionalFormatting sqref="P202:AA202 P200:AA200 P198:AA198">
    <cfRule type="expression" dxfId="1991" priority="185">
      <formula>P$1=""</formula>
    </cfRule>
  </conditionalFormatting>
  <conditionalFormatting sqref="P202:AA202 P200:AA200 P198:AA198">
    <cfRule type="expression" dxfId="1990" priority="184">
      <formula>P$1=""</formula>
    </cfRule>
  </conditionalFormatting>
  <conditionalFormatting sqref="P202:AA202 P200:AA200 P198:AA198">
    <cfRule type="expression" dxfId="1989" priority="183">
      <formula>P$1=""</formula>
    </cfRule>
  </conditionalFormatting>
  <conditionalFormatting sqref="P202:AA202 P200:AA200 P198:AA198">
    <cfRule type="expression" dxfId="1988" priority="182">
      <formula>P$1=""</formula>
    </cfRule>
  </conditionalFormatting>
  <conditionalFormatting sqref="P202:AA202 P200:AA200 P198:AA198">
    <cfRule type="expression" dxfId="1987" priority="181">
      <formula>P$1=""</formula>
    </cfRule>
  </conditionalFormatting>
  <conditionalFormatting sqref="P202:AA202 P200:AA200 P198:AA198">
    <cfRule type="expression" dxfId="1986" priority="180">
      <formula>P$1=""</formula>
    </cfRule>
  </conditionalFormatting>
  <conditionalFormatting sqref="P202:AA202 P200:AA200 P198:AA198">
    <cfRule type="expression" dxfId="1985" priority="179">
      <formula>P$1=""</formula>
    </cfRule>
  </conditionalFormatting>
  <conditionalFormatting sqref="P198:AA198">
    <cfRule type="expression" dxfId="1984" priority="178">
      <formula>P$1=""</formula>
    </cfRule>
  </conditionalFormatting>
  <conditionalFormatting sqref="P202:AA202 P200:AA200 P198:AA198">
    <cfRule type="expression" dxfId="1983" priority="177">
      <formula>P$1=""</formula>
    </cfRule>
  </conditionalFormatting>
  <conditionalFormatting sqref="P202:AA202 P200:AA200 P198:AA198">
    <cfRule type="expression" dxfId="1982" priority="176">
      <formula>P$1=""</formula>
    </cfRule>
  </conditionalFormatting>
  <conditionalFormatting sqref="P202:AA202 P200:AA200 P198:AA198">
    <cfRule type="expression" dxfId="1981" priority="175">
      <formula>P$1=""</formula>
    </cfRule>
  </conditionalFormatting>
  <conditionalFormatting sqref="P202:AA202 P200:AA200 P198:AA198">
    <cfRule type="expression" dxfId="1980" priority="174">
      <formula>P$1=""</formula>
    </cfRule>
  </conditionalFormatting>
  <conditionalFormatting sqref="P202:AA202 P200:AA200 P198:AA198">
    <cfRule type="expression" dxfId="1979" priority="173">
      <formula>P$1=""</formula>
    </cfRule>
  </conditionalFormatting>
  <conditionalFormatting sqref="P198:AA198">
    <cfRule type="expression" dxfId="1978" priority="172">
      <formula>P$1=""</formula>
    </cfRule>
  </conditionalFormatting>
  <conditionalFormatting sqref="P202:AA202 P200:AA200 P198:AA198">
    <cfRule type="expression" dxfId="1977" priority="171">
      <formula>P$1=""</formula>
    </cfRule>
  </conditionalFormatting>
  <conditionalFormatting sqref="P202:AA202 P200:AA200 P198:AA198">
    <cfRule type="expression" dxfId="1976" priority="170">
      <formula>P$1=""</formula>
    </cfRule>
  </conditionalFormatting>
  <conditionalFormatting sqref="P202:AA202 P200:AA200 P198:AA198">
    <cfRule type="expression" dxfId="1975" priority="169">
      <formula>P$1=""</formula>
    </cfRule>
  </conditionalFormatting>
  <conditionalFormatting sqref="P202:AA202 P200:AA200 P198:AA198">
    <cfRule type="expression" dxfId="1974" priority="168">
      <formula>P$1=""</formula>
    </cfRule>
  </conditionalFormatting>
  <conditionalFormatting sqref="P202:AA202 P200:AA200 P198:AA198">
    <cfRule type="expression" dxfId="1973" priority="167">
      <formula>P$1=""</formula>
    </cfRule>
  </conditionalFormatting>
  <conditionalFormatting sqref="P202:AA202 P200:AA200 P198:AA198">
    <cfRule type="expression" dxfId="1972" priority="166">
      <formula>P$1=""</formula>
    </cfRule>
  </conditionalFormatting>
  <conditionalFormatting sqref="P202:AA202 P200:AA200 P198:AA198">
    <cfRule type="expression" dxfId="1971" priority="165">
      <formula>P$1=""</formula>
    </cfRule>
  </conditionalFormatting>
  <conditionalFormatting sqref="P202:AA202 P200:AA200 P198:AA198">
    <cfRule type="expression" dxfId="1970" priority="164">
      <formula>P$1=""</formula>
    </cfRule>
  </conditionalFormatting>
  <conditionalFormatting sqref="P216:AA216">
    <cfRule type="expression" dxfId="1969" priority="163">
      <formula>P$1=""</formula>
    </cfRule>
  </conditionalFormatting>
  <conditionalFormatting sqref="P218:AA218">
    <cfRule type="expression" dxfId="1968" priority="162">
      <formula>P$1=""</formula>
    </cfRule>
  </conditionalFormatting>
  <conditionalFormatting sqref="P220:AA220">
    <cfRule type="expression" dxfId="1967" priority="161">
      <formula>P$1=""</formula>
    </cfRule>
  </conditionalFormatting>
  <conditionalFormatting sqref="P222:AA222">
    <cfRule type="expression" dxfId="1966" priority="160">
      <formula>P$1=""</formula>
    </cfRule>
  </conditionalFormatting>
  <conditionalFormatting sqref="P218:AA218 P220:AA220 P222:AA222">
    <cfRule type="expression" dxfId="1965" priority="159">
      <formula>P$1=""</formula>
    </cfRule>
  </conditionalFormatting>
  <conditionalFormatting sqref="P218:AA218 P220:AA220 P222:AA222">
    <cfRule type="expression" dxfId="1964" priority="158">
      <formula>P$1=""</formula>
    </cfRule>
  </conditionalFormatting>
  <conditionalFormatting sqref="P218:AA218 P220:AA220 P222:AA222">
    <cfRule type="expression" dxfId="1963" priority="157">
      <formula>P$1=""</formula>
    </cfRule>
  </conditionalFormatting>
  <conditionalFormatting sqref="P218:AA218 P220:AA220 P222:AA222">
    <cfRule type="expression" dxfId="1962" priority="156">
      <formula>P$1=""</formula>
    </cfRule>
  </conditionalFormatting>
  <conditionalFormatting sqref="P218:AA218 P220:AA220 P222:AA222">
    <cfRule type="expression" dxfId="1961" priority="155">
      <formula>P$1=""</formula>
    </cfRule>
  </conditionalFormatting>
  <conditionalFormatting sqref="P220:AA220 P222:AA222">
    <cfRule type="expression" dxfId="1960" priority="154">
      <formula>P$1=""</formula>
    </cfRule>
  </conditionalFormatting>
  <conditionalFormatting sqref="P218:AA218">
    <cfRule type="expression" dxfId="1959" priority="153">
      <formula>P$1=""</formula>
    </cfRule>
  </conditionalFormatting>
  <conditionalFormatting sqref="P220:AA220 P222:AA222">
    <cfRule type="expression" dxfId="1958" priority="152">
      <formula>P$1=""</formula>
    </cfRule>
  </conditionalFormatting>
  <conditionalFormatting sqref="P220:AA220 P222:AA222">
    <cfRule type="expression" dxfId="1957" priority="151">
      <formula>P$1=""</formula>
    </cfRule>
  </conditionalFormatting>
  <conditionalFormatting sqref="P222:AA222">
    <cfRule type="expression" dxfId="1956" priority="150">
      <formula>P$1=""</formula>
    </cfRule>
  </conditionalFormatting>
  <conditionalFormatting sqref="P222:AA222">
    <cfRule type="expression" dxfId="1955" priority="149">
      <formula>P$1=""</formula>
    </cfRule>
  </conditionalFormatting>
  <conditionalFormatting sqref="P222:AA222">
    <cfRule type="expression" dxfId="1954" priority="148">
      <formula>P$1=""</formula>
    </cfRule>
  </conditionalFormatting>
  <conditionalFormatting sqref="P222:AA222">
    <cfRule type="expression" dxfId="1953" priority="147">
      <formula>P$1=""</formula>
    </cfRule>
  </conditionalFormatting>
  <conditionalFormatting sqref="P216:AA216">
    <cfRule type="expression" dxfId="1952" priority="146">
      <formula>P$1=""</formula>
    </cfRule>
  </conditionalFormatting>
  <conditionalFormatting sqref="P216:AA216">
    <cfRule type="expression" dxfId="1951" priority="145">
      <formula>P$1=""</formula>
    </cfRule>
  </conditionalFormatting>
  <conditionalFormatting sqref="P216:AA216">
    <cfRule type="expression" dxfId="1950" priority="144">
      <formula>P$1=""</formula>
    </cfRule>
  </conditionalFormatting>
  <conditionalFormatting sqref="P216:AA216">
    <cfRule type="expression" dxfId="1949" priority="143">
      <formula>P$1=""</formula>
    </cfRule>
  </conditionalFormatting>
  <conditionalFormatting sqref="P216:AA216">
    <cfRule type="expression" dxfId="1948" priority="142">
      <formula>P$1=""</formula>
    </cfRule>
  </conditionalFormatting>
  <conditionalFormatting sqref="P216:AA216">
    <cfRule type="expression" dxfId="1947" priority="141">
      <formula>P$1=""</formula>
    </cfRule>
  </conditionalFormatting>
  <conditionalFormatting sqref="P216:AA216">
    <cfRule type="expression" dxfId="1946" priority="140">
      <formula>P$1=""</formula>
    </cfRule>
  </conditionalFormatting>
  <conditionalFormatting sqref="P220:AA220 P222:AA222">
    <cfRule type="expression" dxfId="1945" priority="139">
      <formula>P$1=""</formula>
    </cfRule>
  </conditionalFormatting>
  <conditionalFormatting sqref="P220:AA220 P222:AA222">
    <cfRule type="expression" dxfId="1944" priority="138">
      <formula>P$1=""</formula>
    </cfRule>
  </conditionalFormatting>
  <conditionalFormatting sqref="P220:AA220 P222:AA222">
    <cfRule type="expression" dxfId="1943" priority="137">
      <formula>P$1=""</formula>
    </cfRule>
  </conditionalFormatting>
  <conditionalFormatting sqref="P220:AA220 P222:AA222">
    <cfRule type="expression" dxfId="1942" priority="136">
      <formula>P$1=""</formula>
    </cfRule>
  </conditionalFormatting>
  <conditionalFormatting sqref="P222 P220 P218">
    <cfRule type="expression" dxfId="1941" priority="135">
      <formula>P$1=""</formula>
    </cfRule>
  </conditionalFormatting>
  <conditionalFormatting sqref="P222 P220 P218">
    <cfRule type="expression" dxfId="1940" priority="134">
      <formula>P$1=""</formula>
    </cfRule>
  </conditionalFormatting>
  <conditionalFormatting sqref="P222 P220 P218">
    <cfRule type="expression" dxfId="1939" priority="133">
      <formula>P$1=""</formula>
    </cfRule>
  </conditionalFormatting>
  <conditionalFormatting sqref="P226:AA226">
    <cfRule type="expression" dxfId="1938" priority="132">
      <formula>P$1=""</formula>
    </cfRule>
  </conditionalFormatting>
  <conditionalFormatting sqref="P228:AA228">
    <cfRule type="expression" dxfId="1937" priority="131">
      <formula>P$1=""</formula>
    </cfRule>
  </conditionalFormatting>
  <conditionalFormatting sqref="P230:AA230">
    <cfRule type="expression" dxfId="1936" priority="130">
      <formula>P$1=""</formula>
    </cfRule>
  </conditionalFormatting>
  <conditionalFormatting sqref="P232:AA232">
    <cfRule type="expression" dxfId="1935" priority="129">
      <formula>P$1=""</formula>
    </cfRule>
  </conditionalFormatting>
  <conditionalFormatting sqref="P228:AA228 P230:AA230 P232:AA232">
    <cfRule type="expression" dxfId="1934" priority="128">
      <formula>P$1=""</formula>
    </cfRule>
  </conditionalFormatting>
  <conditionalFormatting sqref="P228:AA228 P230:AA230 P232:AA232">
    <cfRule type="expression" dxfId="1933" priority="127">
      <formula>P$1=""</formula>
    </cfRule>
  </conditionalFormatting>
  <conditionalFormatting sqref="P228:AA228 P230:AA230 P232:AA232">
    <cfRule type="expression" dxfId="1932" priority="126">
      <formula>P$1=""</formula>
    </cfRule>
  </conditionalFormatting>
  <conditionalFormatting sqref="P228:AA228 P230:AA230 P232:AA232">
    <cfRule type="expression" dxfId="1931" priority="125">
      <formula>P$1=""</formula>
    </cfRule>
  </conditionalFormatting>
  <conditionalFormatting sqref="P228:AA228 P230:AA230 P232:AA232">
    <cfRule type="expression" dxfId="1930" priority="124">
      <formula>P$1=""</formula>
    </cfRule>
  </conditionalFormatting>
  <conditionalFormatting sqref="P230:AA230 P232:AA232">
    <cfRule type="expression" dxfId="1929" priority="123">
      <formula>P$1=""</formula>
    </cfRule>
  </conditionalFormatting>
  <conditionalFormatting sqref="P228:AA228">
    <cfRule type="expression" dxfId="1928" priority="122">
      <formula>P$1=""</formula>
    </cfRule>
  </conditionalFormatting>
  <conditionalFormatting sqref="P230:AA230 P232:AA232">
    <cfRule type="expression" dxfId="1927" priority="121">
      <formula>P$1=""</formula>
    </cfRule>
  </conditionalFormatting>
  <conditionalFormatting sqref="P230:AA230 P232:AA232">
    <cfRule type="expression" dxfId="1926" priority="120">
      <formula>P$1=""</formula>
    </cfRule>
  </conditionalFormatting>
  <conditionalFormatting sqref="P232:AA232">
    <cfRule type="expression" dxfId="1925" priority="119">
      <formula>P$1=""</formula>
    </cfRule>
  </conditionalFormatting>
  <conditionalFormatting sqref="P232:AA232">
    <cfRule type="expression" dxfId="1924" priority="118">
      <formula>P$1=""</formula>
    </cfRule>
  </conditionalFormatting>
  <conditionalFormatting sqref="P232:AA232">
    <cfRule type="expression" dxfId="1923" priority="117">
      <formula>P$1=""</formula>
    </cfRule>
  </conditionalFormatting>
  <conditionalFormatting sqref="P232:AA232">
    <cfRule type="expression" dxfId="1922" priority="116">
      <formula>P$1=""</formula>
    </cfRule>
  </conditionalFormatting>
  <conditionalFormatting sqref="P226:AA226">
    <cfRule type="expression" dxfId="1921" priority="115">
      <formula>P$1=""</formula>
    </cfRule>
  </conditionalFormatting>
  <conditionalFormatting sqref="P226:AA226">
    <cfRule type="expression" dxfId="1920" priority="114">
      <formula>P$1=""</formula>
    </cfRule>
  </conditionalFormatting>
  <conditionalFormatting sqref="P226:AA226">
    <cfRule type="expression" dxfId="1919" priority="113">
      <formula>P$1=""</formula>
    </cfRule>
  </conditionalFormatting>
  <conditionalFormatting sqref="P226:AA226">
    <cfRule type="expression" dxfId="1918" priority="112">
      <formula>P$1=""</formula>
    </cfRule>
  </conditionalFormatting>
  <conditionalFormatting sqref="P226:AA226">
    <cfRule type="expression" dxfId="1917" priority="111">
      <formula>P$1=""</formula>
    </cfRule>
  </conditionalFormatting>
  <conditionalFormatting sqref="P226:AA226">
    <cfRule type="expression" dxfId="1916" priority="110">
      <formula>P$1=""</formula>
    </cfRule>
  </conditionalFormatting>
  <conditionalFormatting sqref="P226:AA226">
    <cfRule type="expression" dxfId="1915" priority="109">
      <formula>P$1=""</formula>
    </cfRule>
  </conditionalFormatting>
  <conditionalFormatting sqref="P230:AA230 P232:AA232">
    <cfRule type="expression" dxfId="1914" priority="108">
      <formula>P$1=""</formula>
    </cfRule>
  </conditionalFormatting>
  <conditionalFormatting sqref="P230:AA230 P232:AA232">
    <cfRule type="expression" dxfId="1913" priority="107">
      <formula>P$1=""</formula>
    </cfRule>
  </conditionalFormatting>
  <conditionalFormatting sqref="P230:AA230 P232:AA232">
    <cfRule type="expression" dxfId="1912" priority="106">
      <formula>P$1=""</formula>
    </cfRule>
  </conditionalFormatting>
  <conditionalFormatting sqref="P230:AA230 P232:AA232">
    <cfRule type="expression" dxfId="1911" priority="105">
      <formula>P$1=""</formula>
    </cfRule>
  </conditionalFormatting>
  <conditionalFormatting sqref="P232 P230 P228">
    <cfRule type="expression" dxfId="1910" priority="104">
      <formula>P$1=""</formula>
    </cfRule>
  </conditionalFormatting>
  <conditionalFormatting sqref="P232 P230 P228">
    <cfRule type="expression" dxfId="1909" priority="103">
      <formula>P$1=""</formula>
    </cfRule>
  </conditionalFormatting>
  <conditionalFormatting sqref="P232 P230 P228">
    <cfRule type="expression" dxfId="1908" priority="102">
      <formula>P$1=""</formula>
    </cfRule>
  </conditionalFormatting>
  <conditionalFormatting sqref="P238:AA238">
    <cfRule type="expression" dxfId="1907" priority="101">
      <formula>P$1=""</formula>
    </cfRule>
  </conditionalFormatting>
  <conditionalFormatting sqref="P238:AA238">
    <cfRule type="expression" dxfId="1906" priority="100">
      <formula>P$1=""</formula>
    </cfRule>
  </conditionalFormatting>
  <conditionalFormatting sqref="P238:AA238">
    <cfRule type="expression" dxfId="1905" priority="99">
      <formula>P$1=""</formula>
    </cfRule>
  </conditionalFormatting>
  <conditionalFormatting sqref="P238:AA238">
    <cfRule type="expression" dxfId="1904" priority="98">
      <formula>P$1=""</formula>
    </cfRule>
  </conditionalFormatting>
  <conditionalFormatting sqref="P238:AA238">
    <cfRule type="expression" dxfId="1903" priority="97">
      <formula>P$1=""</formula>
    </cfRule>
  </conditionalFormatting>
  <conditionalFormatting sqref="P238:AA238">
    <cfRule type="expression" dxfId="1902" priority="96">
      <formula>P$1=""</formula>
    </cfRule>
  </conditionalFormatting>
  <conditionalFormatting sqref="P238:AA238">
    <cfRule type="expression" dxfId="1901" priority="95">
      <formula>P$1=""</formula>
    </cfRule>
  </conditionalFormatting>
  <conditionalFormatting sqref="P238:AA238">
    <cfRule type="expression" dxfId="1900" priority="94">
      <formula>P$1=""</formula>
    </cfRule>
  </conditionalFormatting>
  <conditionalFormatting sqref="P238:AA238">
    <cfRule type="expression" dxfId="1899" priority="93">
      <formula>P$1=""</formula>
    </cfRule>
  </conditionalFormatting>
  <conditionalFormatting sqref="P238:AA238">
    <cfRule type="expression" dxfId="1898" priority="92">
      <formula>P$1=""</formula>
    </cfRule>
  </conditionalFormatting>
  <conditionalFormatting sqref="P238:AA238">
    <cfRule type="expression" dxfId="1897" priority="91">
      <formula>P$1=""</formula>
    </cfRule>
  </conditionalFormatting>
  <conditionalFormatting sqref="P238:AA238">
    <cfRule type="expression" dxfId="1896" priority="90">
      <formula>P$1=""</formula>
    </cfRule>
  </conditionalFormatting>
  <conditionalFormatting sqref="P238:AA238">
    <cfRule type="expression" dxfId="1895" priority="89">
      <formula>P$1=""</formula>
    </cfRule>
  </conditionalFormatting>
  <conditionalFormatting sqref="P238:AA238">
    <cfRule type="expression" dxfId="1894" priority="88">
      <formula>P$1=""</formula>
    </cfRule>
  </conditionalFormatting>
  <conditionalFormatting sqref="P238:AA238">
    <cfRule type="expression" dxfId="1893" priority="87">
      <formula>P$1=""</formula>
    </cfRule>
  </conditionalFormatting>
  <conditionalFormatting sqref="P238:AA238">
    <cfRule type="expression" dxfId="1892" priority="86">
      <formula>P$1=""</formula>
    </cfRule>
  </conditionalFormatting>
  <conditionalFormatting sqref="P238:AA238">
    <cfRule type="expression" dxfId="1891" priority="85">
      <formula>P$1=""</formula>
    </cfRule>
  </conditionalFormatting>
  <conditionalFormatting sqref="P238:AA238">
    <cfRule type="expression" dxfId="1890" priority="84">
      <formula>P$1=""</formula>
    </cfRule>
  </conditionalFormatting>
  <conditionalFormatting sqref="P238:AA238">
    <cfRule type="expression" dxfId="1889" priority="83">
      <formula>P$1=""</formula>
    </cfRule>
  </conditionalFormatting>
  <conditionalFormatting sqref="P238:AA238">
    <cfRule type="expression" dxfId="1888" priority="82">
      <formula>P$1=""</formula>
    </cfRule>
  </conditionalFormatting>
  <conditionalFormatting sqref="P238:AA238">
    <cfRule type="expression" dxfId="1887" priority="81">
      <formula>P$1=""</formula>
    </cfRule>
  </conditionalFormatting>
  <conditionalFormatting sqref="P238:AA238">
    <cfRule type="expression" dxfId="1886" priority="80">
      <formula>P$1=""</formula>
    </cfRule>
  </conditionalFormatting>
  <conditionalFormatting sqref="P238:AA238">
    <cfRule type="expression" dxfId="1885" priority="79">
      <formula>P$1=""</formula>
    </cfRule>
  </conditionalFormatting>
  <conditionalFormatting sqref="P240:AA240">
    <cfRule type="expression" dxfId="1884" priority="78">
      <formula>P$1=""</formula>
    </cfRule>
  </conditionalFormatting>
  <conditionalFormatting sqref="P240:AA240">
    <cfRule type="expression" dxfId="1883" priority="77">
      <formula>P$1=""</formula>
    </cfRule>
  </conditionalFormatting>
  <conditionalFormatting sqref="P240:AA240">
    <cfRule type="expression" dxfId="1882" priority="76">
      <formula>P$1=""</formula>
    </cfRule>
  </conditionalFormatting>
  <conditionalFormatting sqref="P240:AA240">
    <cfRule type="expression" dxfId="1881" priority="75">
      <formula>P$1=""</formula>
    </cfRule>
  </conditionalFormatting>
  <conditionalFormatting sqref="P240:AA240">
    <cfRule type="expression" dxfId="1880" priority="74">
      <formula>P$1=""</formula>
    </cfRule>
  </conditionalFormatting>
  <conditionalFormatting sqref="P240:AA240">
    <cfRule type="expression" dxfId="1879" priority="73">
      <formula>P$1=""</formula>
    </cfRule>
  </conditionalFormatting>
  <conditionalFormatting sqref="P240:AA240">
    <cfRule type="expression" dxfId="1878" priority="72">
      <formula>P$1=""</formula>
    </cfRule>
  </conditionalFormatting>
  <conditionalFormatting sqref="P240:AA240">
    <cfRule type="expression" dxfId="1877" priority="71">
      <formula>P$1=""</formula>
    </cfRule>
  </conditionalFormatting>
  <conditionalFormatting sqref="P240:AA240">
    <cfRule type="expression" dxfId="1876" priority="70">
      <formula>P$1=""</formula>
    </cfRule>
  </conditionalFormatting>
  <conditionalFormatting sqref="P240:AA240">
    <cfRule type="expression" dxfId="1875" priority="69">
      <formula>P$1=""</formula>
    </cfRule>
  </conditionalFormatting>
  <conditionalFormatting sqref="P240:AA240">
    <cfRule type="expression" dxfId="1874" priority="68">
      <formula>P$1=""</formula>
    </cfRule>
  </conditionalFormatting>
  <conditionalFormatting sqref="P240:AA240">
    <cfRule type="expression" dxfId="1873" priority="67">
      <formula>P$1=""</formula>
    </cfRule>
  </conditionalFormatting>
  <conditionalFormatting sqref="P240:AA240">
    <cfRule type="expression" dxfId="1872" priority="66">
      <formula>P$1=""</formula>
    </cfRule>
  </conditionalFormatting>
  <conditionalFormatting sqref="P240:AA240">
    <cfRule type="expression" dxfId="1871" priority="65">
      <formula>P$1=""</formula>
    </cfRule>
  </conditionalFormatting>
  <conditionalFormatting sqref="P240:AA240">
    <cfRule type="expression" dxfId="1870" priority="64">
      <formula>P$1=""</formula>
    </cfRule>
  </conditionalFormatting>
  <conditionalFormatting sqref="P240:AA240">
    <cfRule type="expression" dxfId="1869" priority="63">
      <formula>P$1=""</formula>
    </cfRule>
  </conditionalFormatting>
  <conditionalFormatting sqref="P240:AA240">
    <cfRule type="expression" dxfId="1868" priority="62">
      <formula>P$1=""</formula>
    </cfRule>
  </conditionalFormatting>
  <conditionalFormatting sqref="P240:AA240">
    <cfRule type="expression" dxfId="1867" priority="61">
      <formula>P$1=""</formula>
    </cfRule>
  </conditionalFormatting>
  <conditionalFormatting sqref="P240:AA240">
    <cfRule type="expression" dxfId="1866" priority="60">
      <formula>P$1=""</formula>
    </cfRule>
  </conditionalFormatting>
  <conditionalFormatting sqref="P240:AA240">
    <cfRule type="expression" dxfId="1865" priority="59">
      <formula>P$1=""</formula>
    </cfRule>
  </conditionalFormatting>
  <conditionalFormatting sqref="P240:AA240">
    <cfRule type="expression" dxfId="1864" priority="58">
      <formula>P$1=""</formula>
    </cfRule>
  </conditionalFormatting>
  <conditionalFormatting sqref="P242:AA242">
    <cfRule type="expression" dxfId="1863" priority="57">
      <formula>P$1=""</formula>
    </cfRule>
  </conditionalFormatting>
  <conditionalFormatting sqref="P242:AA242">
    <cfRule type="expression" dxfId="1862" priority="56">
      <formula>P$1=""</formula>
    </cfRule>
  </conditionalFormatting>
  <conditionalFormatting sqref="P242:AA242">
    <cfRule type="expression" dxfId="1861" priority="55">
      <formula>P$1=""</formula>
    </cfRule>
  </conditionalFormatting>
  <conditionalFormatting sqref="P242:AA242">
    <cfRule type="expression" dxfId="1860" priority="54">
      <formula>P$1=""</formula>
    </cfRule>
  </conditionalFormatting>
  <conditionalFormatting sqref="P242:AA242">
    <cfRule type="expression" dxfId="1859" priority="53">
      <formula>P$1=""</formula>
    </cfRule>
  </conditionalFormatting>
  <conditionalFormatting sqref="P242:AA242">
    <cfRule type="expression" dxfId="1858" priority="52">
      <formula>P$1=""</formula>
    </cfRule>
  </conditionalFormatting>
  <conditionalFormatting sqref="P242:AA242">
    <cfRule type="expression" dxfId="1857" priority="51">
      <formula>P$1=""</formula>
    </cfRule>
  </conditionalFormatting>
  <conditionalFormatting sqref="P242:AA242">
    <cfRule type="expression" dxfId="1856" priority="50">
      <formula>P$1=""</formula>
    </cfRule>
  </conditionalFormatting>
  <conditionalFormatting sqref="P242:AA242">
    <cfRule type="expression" dxfId="1855" priority="49">
      <formula>P$1=""</formula>
    </cfRule>
  </conditionalFormatting>
  <conditionalFormatting sqref="P242:AA242">
    <cfRule type="expression" dxfId="1854" priority="48">
      <formula>P$1=""</formula>
    </cfRule>
  </conditionalFormatting>
  <conditionalFormatting sqref="P242:AA242">
    <cfRule type="expression" dxfId="1853" priority="47">
      <formula>P$1=""</formula>
    </cfRule>
  </conditionalFormatting>
  <conditionalFormatting sqref="P242:AA242">
    <cfRule type="expression" dxfId="1852" priority="46">
      <formula>P$1=""</formula>
    </cfRule>
  </conditionalFormatting>
  <conditionalFormatting sqref="P242:AA242">
    <cfRule type="expression" dxfId="1851" priority="45">
      <formula>P$1=""</formula>
    </cfRule>
  </conditionalFormatting>
  <conditionalFormatting sqref="P242:AA242">
    <cfRule type="expression" dxfId="1850" priority="44">
      <formula>P$1=""</formula>
    </cfRule>
  </conditionalFormatting>
  <conditionalFormatting sqref="P242:AA242">
    <cfRule type="expression" dxfId="1849" priority="43">
      <formula>P$1=""</formula>
    </cfRule>
  </conditionalFormatting>
  <conditionalFormatting sqref="P242:AA242">
    <cfRule type="expression" dxfId="1848" priority="42">
      <formula>P$1=""</formula>
    </cfRule>
  </conditionalFormatting>
  <conditionalFormatting sqref="P242:AA242">
    <cfRule type="expression" dxfId="1847" priority="41">
      <formula>P$1=""</formula>
    </cfRule>
  </conditionalFormatting>
  <conditionalFormatting sqref="P242:AA242">
    <cfRule type="expression" dxfId="1846" priority="40">
      <formula>P$1=""</formula>
    </cfRule>
  </conditionalFormatting>
  <conditionalFormatting sqref="P242:AA242">
    <cfRule type="expression" dxfId="1845" priority="39">
      <formula>P$1=""</formula>
    </cfRule>
  </conditionalFormatting>
  <conditionalFormatting sqref="P242:AA242">
    <cfRule type="expression" dxfId="1844" priority="38">
      <formula>P$1=""</formula>
    </cfRule>
  </conditionalFormatting>
  <conditionalFormatting sqref="P242:AA242">
    <cfRule type="expression" dxfId="1843" priority="37">
      <formula>P$1=""</formula>
    </cfRule>
  </conditionalFormatting>
  <conditionalFormatting sqref="P246:AA246">
    <cfRule type="expression" dxfId="1842" priority="36">
      <formula>P$1=""</formula>
    </cfRule>
  </conditionalFormatting>
  <conditionalFormatting sqref="P248:AA248">
    <cfRule type="expression" dxfId="1841" priority="35">
      <formula>P$1=""</formula>
    </cfRule>
  </conditionalFormatting>
  <conditionalFormatting sqref="P250:AA250">
    <cfRule type="expression" dxfId="1840" priority="34">
      <formula>P$1=""</formula>
    </cfRule>
  </conditionalFormatting>
  <conditionalFormatting sqref="P252:AA252">
    <cfRule type="expression" dxfId="1839" priority="33">
      <formula>P$1=""</formula>
    </cfRule>
  </conditionalFormatting>
  <conditionalFormatting sqref="P248:AA248 P250:AA250 P252:AA252">
    <cfRule type="expression" dxfId="1838" priority="32">
      <formula>P$1=""</formula>
    </cfRule>
  </conditionalFormatting>
  <conditionalFormatting sqref="P248:AA248 P250:AA250 P252:AA252">
    <cfRule type="expression" dxfId="1837" priority="31">
      <formula>P$1=""</formula>
    </cfRule>
  </conditionalFormatting>
  <conditionalFormatting sqref="P248:AA248 P250:AA250 P252:AA252">
    <cfRule type="expression" dxfId="1836" priority="30">
      <formula>P$1=""</formula>
    </cfRule>
  </conditionalFormatting>
  <conditionalFormatting sqref="P248:AA248 P250:AA250 P252:AA252">
    <cfRule type="expression" dxfId="1835" priority="29">
      <formula>P$1=""</formula>
    </cfRule>
  </conditionalFormatting>
  <conditionalFormatting sqref="P248:AA248 P250:AA250 P252:AA252">
    <cfRule type="expression" dxfId="1834" priority="28">
      <formula>P$1=""</formula>
    </cfRule>
  </conditionalFormatting>
  <conditionalFormatting sqref="P250:AA250 P252:AA252">
    <cfRule type="expression" dxfId="1833" priority="27">
      <formula>P$1=""</formula>
    </cfRule>
  </conditionalFormatting>
  <conditionalFormatting sqref="P248:AA248">
    <cfRule type="expression" dxfId="1832" priority="26">
      <formula>P$1=""</formula>
    </cfRule>
  </conditionalFormatting>
  <conditionalFormatting sqref="P250:AA250 P252:AA252">
    <cfRule type="expression" dxfId="1831" priority="25">
      <formula>P$1=""</formula>
    </cfRule>
  </conditionalFormatting>
  <conditionalFormatting sqref="P250:AA250 P252:AA252">
    <cfRule type="expression" dxfId="1830" priority="24">
      <formula>P$1=""</formula>
    </cfRule>
  </conditionalFormatting>
  <conditionalFormatting sqref="P252:AA252">
    <cfRule type="expression" dxfId="1829" priority="23">
      <formula>P$1=""</formula>
    </cfRule>
  </conditionalFormatting>
  <conditionalFormatting sqref="P252:AA252">
    <cfRule type="expression" dxfId="1828" priority="22">
      <formula>P$1=""</formula>
    </cfRule>
  </conditionalFormatting>
  <conditionalFormatting sqref="P252:AA252">
    <cfRule type="expression" dxfId="1827" priority="21">
      <formula>P$1=""</formula>
    </cfRule>
  </conditionalFormatting>
  <conditionalFormatting sqref="P252:AA252">
    <cfRule type="expression" dxfId="1826" priority="20">
      <formula>P$1=""</formula>
    </cfRule>
  </conditionalFormatting>
  <conditionalFormatting sqref="P246:AA246">
    <cfRule type="expression" dxfId="1825" priority="19">
      <formula>P$1=""</formula>
    </cfRule>
  </conditionalFormatting>
  <conditionalFormatting sqref="P246:AA246">
    <cfRule type="expression" dxfId="1824" priority="18">
      <formula>P$1=""</formula>
    </cfRule>
  </conditionalFormatting>
  <conditionalFormatting sqref="P246:AA246">
    <cfRule type="expression" dxfId="1823" priority="17">
      <formula>P$1=""</formula>
    </cfRule>
  </conditionalFormatting>
  <conditionalFormatting sqref="P246:AA246">
    <cfRule type="expression" dxfId="1822" priority="16">
      <formula>P$1=""</formula>
    </cfRule>
  </conditionalFormatting>
  <conditionalFormatting sqref="P246:AA246">
    <cfRule type="expression" dxfId="1821" priority="15">
      <formula>P$1=""</formula>
    </cfRule>
  </conditionalFormatting>
  <conditionalFormatting sqref="P246:AA246">
    <cfRule type="expression" dxfId="1820" priority="14">
      <formula>P$1=""</formula>
    </cfRule>
  </conditionalFormatting>
  <conditionalFormatting sqref="P246:AA246">
    <cfRule type="expression" dxfId="1819" priority="13">
      <formula>P$1=""</formula>
    </cfRule>
  </conditionalFormatting>
  <conditionalFormatting sqref="P250:AA250 P252:AA252">
    <cfRule type="expression" dxfId="1818" priority="12">
      <formula>P$1=""</formula>
    </cfRule>
  </conditionalFormatting>
  <conditionalFormatting sqref="P250:AA250 P252:AA252">
    <cfRule type="expression" dxfId="1817" priority="11">
      <formula>P$1=""</formula>
    </cfRule>
  </conditionalFormatting>
  <conditionalFormatting sqref="P250:AA250 P252:AA252">
    <cfRule type="expression" dxfId="1816" priority="10">
      <formula>P$1=""</formula>
    </cfRule>
  </conditionalFormatting>
  <conditionalFormatting sqref="P250:AA250 P252:AA252">
    <cfRule type="expression" dxfId="1815" priority="9">
      <formula>P$1=""</formula>
    </cfRule>
  </conditionalFormatting>
  <conditionalFormatting sqref="P252 P250 P248">
    <cfRule type="expression" dxfId="1814" priority="8">
      <formula>P$1=""</formula>
    </cfRule>
  </conditionalFormatting>
  <conditionalFormatting sqref="P252 P250 P248">
    <cfRule type="expression" dxfId="1813" priority="7">
      <formula>P$1=""</formula>
    </cfRule>
  </conditionalFormatting>
  <conditionalFormatting sqref="P252 P250 P248">
    <cfRule type="expression" dxfId="1812" priority="6">
      <formula>P$1=""</formula>
    </cfRule>
  </conditionalFormatting>
  <conditionalFormatting sqref="C3:E6">
    <cfRule type="cellIs" dxfId="1811" priority="5" operator="equal">
      <formula>0</formula>
    </cfRule>
  </conditionalFormatting>
  <conditionalFormatting sqref="G6">
    <cfRule type="cellIs" dxfId="1810" priority="4" operator="equal">
      <formula>0</formula>
    </cfRule>
  </conditionalFormatting>
  <conditionalFormatting sqref="A1:D1">
    <cfRule type="cellIs" dxfId="1809" priority="3" operator="equal">
      <formula>0</formula>
    </cfRule>
  </conditionalFormatting>
  <conditionalFormatting sqref="A254:XFD263">
    <cfRule type="cellIs" dxfId="1808" priority="2" operator="equal">
      <formula>0</formula>
    </cfRule>
  </conditionalFormatting>
  <hyperlinks>
    <hyperlink ref="A1:D1" location="оглавление!A1" tooltip="оглавление" display="оглавление"/>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418DD172-990D-4D5C-9565-E839BA9D9C07}">
            <xm:f>отчеты!P$1=""</xm:f>
            <x14:dxf>
              <fill>
                <patternFill>
                  <bgColor theme="0"/>
                </patternFill>
              </fill>
            </x14:dxf>
          </x14:cfRule>
          <xm:sqref>P256:AA256 P262:AA262 P260:AA260 P258:AA258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B418"/>
  <sheetViews>
    <sheetView workbookViewId="0">
      <pane xSplit="14" ySplit="10" topLeftCell="O11" activePane="bottomRight" state="frozen"/>
      <selection pane="topRight" activeCell="O1" sqref="O1"/>
      <selection pane="bottomLeft" activeCell="A11" sqref="A11"/>
      <selection pane="bottomRight" activeCell="B12" sqref="B12"/>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0</v>
      </c>
      <c r="Q1" s="43" t="str">
        <f t="shared" ref="Q1:AA1" si="0">IF(P1="","",IF(P1+1&gt;$J$16,"",P1+1))</f>
        <v/>
      </c>
      <c r="R1" s="43" t="str">
        <f t="shared" si="0"/>
        <v/>
      </c>
      <c r="S1" s="43" t="str">
        <f t="shared" si="0"/>
        <v/>
      </c>
      <c r="T1" s="43" t="str">
        <f t="shared" si="0"/>
        <v/>
      </c>
      <c r="U1" s="43" t="str">
        <f t="shared" si="0"/>
        <v/>
      </c>
      <c r="V1" s="43" t="str">
        <f t="shared" si="0"/>
        <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2"/>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2"/>
      <c r="H6" s="2"/>
      <c r="I6" s="28"/>
      <c r="J6" s="2"/>
      <c r="K6" s="28"/>
      <c r="L6" s="2"/>
      <c r="M6" s="52"/>
      <c r="N6" s="2"/>
      <c r="O6" s="2"/>
      <c r="P6" s="96" t="str">
        <f>IF(P$1="","",IF(P$1&gt;0,YEAR(P8)&amp;"г.",""))</f>
        <v/>
      </c>
      <c r="Q6" s="96" t="str">
        <f t="shared" ref="Q6:AA6" si="1">IF(Q$1="","",IF(Q$1&gt;0,YEAR(Q8)&amp;"г.",""))</f>
        <v/>
      </c>
      <c r="R6" s="96" t="str">
        <f t="shared" si="1"/>
        <v/>
      </c>
      <c r="S6" s="96" t="str">
        <f t="shared" si="1"/>
        <v/>
      </c>
      <c r="T6" s="96" t="str">
        <f t="shared" si="1"/>
        <v/>
      </c>
      <c r="U6" s="96" t="str">
        <f t="shared" si="1"/>
        <v/>
      </c>
      <c r="V6" s="96" t="str">
        <f t="shared" si="1"/>
        <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32</v>
      </c>
      <c r="Q7" s="94" t="str">
        <f>IF(Q$1="","",P8+1)</f>
        <v/>
      </c>
      <c r="R7" s="94" t="str">
        <f t="shared" ref="R7:AA7" si="2">IF(R$1="","",Q8+1)</f>
        <v/>
      </c>
      <c r="S7" s="94" t="str">
        <f t="shared" si="2"/>
        <v/>
      </c>
      <c r="T7" s="94" t="str">
        <f t="shared" si="2"/>
        <v/>
      </c>
      <c r="U7" s="94" t="str">
        <f t="shared" si="2"/>
        <v/>
      </c>
      <c r="V7" s="94" t="str">
        <f t="shared" si="2"/>
        <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366</v>
      </c>
      <c r="Q8" s="95" t="str">
        <f>IF(Q$1="","",EOMONTH(Q$7,11))</f>
        <v/>
      </c>
      <c r="R8" s="95" t="str">
        <f t="shared" ref="R8:AA8" si="3">IF(R$1="","",EOMONTH(R$7,11))</f>
        <v/>
      </c>
      <c r="S8" s="95" t="str">
        <f t="shared" si="3"/>
        <v/>
      </c>
      <c r="T8" s="95" t="str">
        <f t="shared" si="3"/>
        <v/>
      </c>
      <c r="U8" s="95" t="str">
        <f t="shared" si="3"/>
        <v/>
      </c>
      <c r="V8" s="95" t="str">
        <f t="shared" si="3"/>
        <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32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c r="J16" s="204">
        <f>операции!J16</f>
        <v>0</v>
      </c>
      <c r="K16" s="30"/>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сценарии!$J$6</f>
        <v>сценарий-3</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v>
      </c>
      <c r="Q20" s="102">
        <f>IF(Q$1="",0,SUMIFS(сценарии!Q:Q,сценарии!$E:$E,$E20,сценарии!$J:$J,$J20,сценарии!$M:$M,$P$19))</f>
        <v>0</v>
      </c>
      <c r="R20" s="102">
        <f>IF(R$1="",0,SUMIFS(сценарии!R:R,сценарии!$E:$E,$E20,сценарии!$J:$J,$J20,сценарии!$M:$M,$P$19))</f>
        <v>0</v>
      </c>
      <c r="S20" s="102">
        <f>IF(S$1="",0,SUMIFS(сценарии!S:S,сценарии!$E:$E,$E20,сценарии!$J:$J,$J20,сценарии!$M:$M,$P$19))</f>
        <v>0</v>
      </c>
      <c r="T20" s="102">
        <f>IF(T$1="",0,SUMIFS(сценарии!T:T,сценарии!$E:$E,$E20,сценарии!$J:$J,$J20,сценарии!$M:$M,$P$19))</f>
        <v>0</v>
      </c>
      <c r="U20" s="102">
        <f>IF(U$1="",0,SUMIFS(сценарии!U:U,сценарии!$E:$E,$E20,сценарии!$J:$J,$J20,сценарии!$M:$M,$P$19))</f>
        <v>0</v>
      </c>
      <c r="V20" s="102">
        <f>IF(V$1="",0,SUMIFS(сценарии!V:V,сценарии!$E:$E,$E20,сценарии!$J:$J,$J20,сценарии!$M:$M,$P$19))</f>
        <v>0</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v>
      </c>
      <c r="Q21" s="102">
        <f>IF(Q$1="",0,SUMIFS(сценарии!Q:Q,сценарии!$E:$E,$E21,сценарии!$J:$J,$J21,сценарии!$M:$M,$P$19))</f>
        <v>0</v>
      </c>
      <c r="R21" s="102">
        <f>IF(R$1="",0,SUMIFS(сценарии!R:R,сценарии!$E:$E,$E21,сценарии!$J:$J,$J21,сценарии!$M:$M,$P$19))</f>
        <v>0</v>
      </c>
      <c r="S21" s="102">
        <f>IF(S$1="",0,SUMIFS(сценарии!S:S,сценарии!$E:$E,$E21,сценарии!$J:$J,$J21,сценарии!$M:$M,$P$19))</f>
        <v>0</v>
      </c>
      <c r="T21" s="102">
        <f>IF(T$1="",0,SUMIFS(сценарии!T:T,сценарии!$E:$E,$E21,сценарии!$J:$J,$J21,сценарии!$M:$M,$P$19))</f>
        <v>0</v>
      </c>
      <c r="U21" s="102">
        <f>IF(U$1="",0,SUMIFS(сценарии!U:U,сценарии!$E:$E,$E21,сценарии!$J:$J,$J21,сценарии!$M:$M,$P$19))</f>
        <v>0</v>
      </c>
      <c r="V21" s="102">
        <f>IF(V$1="",0,SUMIFS(сценарии!V:V,сценарии!$E:$E,$E21,сценарии!$J:$J,$J21,сценарии!$M:$M,$P$19))</f>
        <v>0</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v>
      </c>
      <c r="Q22" s="102">
        <f>IF(Q$1="",0,SUMIFS(сценарии!Q:Q,сценарии!$E:$E,$E22,сценарии!$J:$J,$J22,сценарии!$M:$M,$P$19))</f>
        <v>0</v>
      </c>
      <c r="R22" s="102">
        <f>IF(R$1="",0,SUMIFS(сценарии!R:R,сценарии!$E:$E,$E22,сценарии!$J:$J,$J22,сценарии!$M:$M,$P$19))</f>
        <v>0</v>
      </c>
      <c r="S22" s="102">
        <f>IF(S$1="",0,SUMIFS(сценарии!S:S,сценарии!$E:$E,$E22,сценарии!$J:$J,$J22,сценарии!$M:$M,$P$19))</f>
        <v>0</v>
      </c>
      <c r="T22" s="102">
        <f>IF(T$1="",0,SUMIFS(сценарии!T:T,сценарии!$E:$E,$E22,сценарии!$J:$J,$J22,сценарии!$M:$M,$P$19))</f>
        <v>0</v>
      </c>
      <c r="U22" s="102">
        <f>IF(U$1="",0,SUMIFS(сценарии!U:U,сценарии!$E:$E,$E22,сценарии!$J:$J,$J22,сценарии!$M:$M,$P$19))</f>
        <v>0</v>
      </c>
      <c r="V22" s="102">
        <f>IF(V$1="",0,SUMIFS(сценарии!V:V,сценарии!$E:$E,$E22,сценарии!$J:$J,$J22,сценарии!$M:$M,$P$19))</f>
        <v>0</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v>
      </c>
      <c r="Q23" s="102">
        <f>IF(Q$1="",0,SUMIFS(сценарии!Q:Q,сценарии!$E:$E,$E23,сценарии!$J:$J,$J23,сценарии!$M:$M,$P$19))</f>
        <v>0</v>
      </c>
      <c r="R23" s="102">
        <f>IF(R$1="",0,SUMIFS(сценарии!R:R,сценарии!$E:$E,$E23,сценарии!$J:$J,$J23,сценарии!$M:$M,$P$19))</f>
        <v>0</v>
      </c>
      <c r="S23" s="102">
        <f>IF(S$1="",0,SUMIFS(сценарии!S:S,сценарии!$E:$E,$E23,сценарии!$J:$J,$J23,сценарии!$M:$M,$P$19))</f>
        <v>0</v>
      </c>
      <c r="T23" s="102">
        <f>IF(T$1="",0,SUMIFS(сценарии!T:T,сценарии!$E:$E,$E23,сценарии!$J:$J,$J23,сценарии!$M:$M,$P$19))</f>
        <v>0</v>
      </c>
      <c r="U23" s="102">
        <f>IF(U$1="",0,SUMIFS(сценарии!U:U,сценарии!$E:$E,$E23,сценарии!$J:$J,$J23,сценарии!$M:$M,$P$19))</f>
        <v>0</v>
      </c>
      <c r="V23" s="102">
        <f>IF(V$1="",0,SUMIFS(сценарии!V:V,сценарии!$E:$E,$E23,сценарии!$J:$J,$J23,сценарии!$M:$M,$P$19))</f>
        <v>0</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v>
      </c>
      <c r="Q24" s="102">
        <f>IF(Q$1="",0,SUMIFS(сценарии!Q:Q,сценарии!$E:$E,$E24,сценарии!$J:$J,$J24,сценарии!$M:$M,$P$19))</f>
        <v>0</v>
      </c>
      <c r="R24" s="102">
        <f>IF(R$1="",0,SUMIFS(сценарии!R:R,сценарии!$E:$E,$E24,сценарии!$J:$J,$J24,сценарии!$M:$M,$P$19))</f>
        <v>0</v>
      </c>
      <c r="S24" s="102">
        <f>IF(S$1="",0,SUMIFS(сценарии!S:S,сценарии!$E:$E,$E24,сценарии!$J:$J,$J24,сценарии!$M:$M,$P$19))</f>
        <v>0</v>
      </c>
      <c r="T24" s="102">
        <f>IF(T$1="",0,SUMIFS(сценарии!T:T,сценарии!$E:$E,$E24,сценарии!$J:$J,$J24,сценарии!$M:$M,$P$19))</f>
        <v>0</v>
      </c>
      <c r="U24" s="102">
        <f>IF(U$1="",0,SUMIFS(сценарии!U:U,сценарии!$E:$E,$E24,сценарии!$J:$J,$J24,сценарии!$M:$M,$P$19))</f>
        <v>0</v>
      </c>
      <c r="V24" s="102">
        <f>IF(V$1="",0,SUMIFS(сценарии!V:V,сценарии!$E:$E,$E24,сценарии!$J:$J,$J24,сценарии!$M:$M,$P$19))</f>
        <v>0</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v>
      </c>
      <c r="Q25" s="102">
        <f>IF(Q$1="",0,SUMIFS(сценарии!Q:Q,сценарии!$E:$E,$E25,сценарии!$J:$J,$J25,сценарии!$M:$M,$P$19))</f>
        <v>0</v>
      </c>
      <c r="R25" s="102">
        <f>IF(R$1="",0,SUMIFS(сценарии!R:R,сценарии!$E:$E,$E25,сценарии!$J:$J,$J25,сценарии!$M:$M,$P$19))</f>
        <v>0</v>
      </c>
      <c r="S25" s="102">
        <f>IF(S$1="",0,SUMIFS(сценарии!S:S,сценарии!$E:$E,$E25,сценарии!$J:$J,$J25,сценарии!$M:$M,$P$19))</f>
        <v>0</v>
      </c>
      <c r="T25" s="102">
        <f>IF(T$1="",0,SUMIFS(сценарии!T:T,сценарии!$E:$E,$E25,сценарии!$J:$J,$J25,сценарии!$M:$M,$P$19))</f>
        <v>0</v>
      </c>
      <c r="U25" s="102">
        <f>IF(U$1="",0,SUMIFS(сценарии!U:U,сценарии!$E:$E,$E25,сценарии!$J:$J,$J25,сценарии!$M:$M,$P$19))</f>
        <v>0</v>
      </c>
      <c r="V25" s="102">
        <f>IF(V$1="",0,SUMIFS(сценарии!V:V,сценарии!$E:$E,$E25,сценарии!$J:$J,$J25,сценарии!$M:$M,$P$19))</f>
        <v>0</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v>
      </c>
      <c r="Q26" s="102">
        <f>IF(Q$1="",0,SUMIFS(сценарии!Q:Q,сценарии!$E:$E,$E26,сценарии!$J:$J,$J26,сценарии!$M:$M,$P$19))</f>
        <v>0</v>
      </c>
      <c r="R26" s="102">
        <f>IF(R$1="",0,SUMIFS(сценарии!R:R,сценарии!$E:$E,$E26,сценарии!$J:$J,$J26,сценарии!$M:$M,$P$19))</f>
        <v>0</v>
      </c>
      <c r="S26" s="102">
        <f>IF(S$1="",0,SUMIFS(сценарии!S:S,сценарии!$E:$E,$E26,сценарии!$J:$J,$J26,сценарии!$M:$M,$P$19))</f>
        <v>0</v>
      </c>
      <c r="T26" s="102">
        <f>IF(T$1="",0,SUMIFS(сценарии!T:T,сценарии!$E:$E,$E26,сценарии!$J:$J,$J26,сценарии!$M:$M,$P$19))</f>
        <v>0</v>
      </c>
      <c r="U26" s="102">
        <f>IF(U$1="",0,SUMIFS(сценарии!U:U,сценарии!$E:$E,$E26,сценарии!$J:$J,$J26,сценарии!$M:$M,$P$19))</f>
        <v>0</v>
      </c>
      <c r="V26" s="102">
        <f>IF(V$1="",0,SUMIFS(сценарии!V:V,сценарии!$E:$E,$E26,сценарии!$J:$J,$J26,сценарии!$M:$M,$P$19))</f>
        <v>0</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v>
      </c>
      <c r="Q27" s="102">
        <f>IF(Q$1="",0,SUMIFS(сценарии!Q:Q,сценарии!$E:$E,$E27,сценарии!$J:$J,$J27,сценарии!$M:$M,$P$19))</f>
        <v>0</v>
      </c>
      <c r="R27" s="102">
        <f>IF(R$1="",0,SUMIFS(сценарии!R:R,сценарии!$E:$E,$E27,сценарии!$J:$J,$J27,сценарии!$M:$M,$P$19))</f>
        <v>0</v>
      </c>
      <c r="S27" s="102">
        <f>IF(S$1="",0,SUMIFS(сценарии!S:S,сценарии!$E:$E,$E27,сценарии!$J:$J,$J27,сценарии!$M:$M,$P$19))</f>
        <v>0</v>
      </c>
      <c r="T27" s="102">
        <f>IF(T$1="",0,SUMIFS(сценарии!T:T,сценарии!$E:$E,$E27,сценарии!$J:$J,$J27,сценарии!$M:$M,$P$19))</f>
        <v>0</v>
      </c>
      <c r="U27" s="102">
        <f>IF(U$1="",0,SUMIFS(сценарии!U:U,сценарии!$E:$E,$E27,сценарии!$J:$J,$J27,сценарии!$M:$M,$P$19))</f>
        <v>0</v>
      </c>
      <c r="V27" s="102">
        <f>IF(V$1="",0,SUMIFS(сценарии!V:V,сценарии!$E:$E,$E27,сценарии!$J:$J,$J27,сценарии!$M:$M,$P$19))</f>
        <v>0</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v>
      </c>
      <c r="Q28" s="102">
        <f>IF(Q$1="",0,SUMIFS(сценарии!Q:Q,сценарии!$E:$E,$E28,сценарии!$J:$J,$J28,сценарии!$M:$M,$P$19))</f>
        <v>0</v>
      </c>
      <c r="R28" s="102">
        <f>IF(R$1="",0,SUMIFS(сценарии!R:R,сценарии!$E:$E,$E28,сценарии!$J:$J,$J28,сценарии!$M:$M,$P$19))</f>
        <v>0</v>
      </c>
      <c r="S28" s="102">
        <f>IF(S$1="",0,SUMIFS(сценарии!S:S,сценарии!$E:$E,$E28,сценарии!$J:$J,$J28,сценарии!$M:$M,$P$19))</f>
        <v>0</v>
      </c>
      <c r="T28" s="102">
        <f>IF(T$1="",0,SUMIFS(сценарии!T:T,сценарии!$E:$E,$E28,сценарии!$J:$J,$J28,сценарии!$M:$M,$P$19))</f>
        <v>0</v>
      </c>
      <c r="U28" s="102">
        <f>IF(U$1="",0,SUMIFS(сценарии!U:U,сценарии!$E:$E,$E28,сценарии!$J:$J,$J28,сценарии!$M:$M,$P$19))</f>
        <v>0</v>
      </c>
      <c r="V28" s="102">
        <f>IF(V$1="",0,SUMIFS(сценарии!V:V,сценарии!$E:$E,$E28,сценарии!$J:$J,$J28,сценарии!$M:$M,$P$19))</f>
        <v>0</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v>
      </c>
      <c r="Q29" s="102">
        <f>IF(Q$1="",0,SUMIFS(сценарии!Q:Q,сценарии!$E:$E,$E29,сценарии!$J:$J,$J29,сценарии!$M:$M,$P$19))</f>
        <v>0</v>
      </c>
      <c r="R29" s="102">
        <f>IF(R$1="",0,SUMIFS(сценарии!R:R,сценарии!$E:$E,$E29,сценарии!$J:$J,$J29,сценарии!$M:$M,$P$19))</f>
        <v>0</v>
      </c>
      <c r="S29" s="102">
        <f>IF(S$1="",0,SUMIFS(сценарии!S:S,сценарии!$E:$E,$E29,сценарии!$J:$J,$J29,сценарии!$M:$M,$P$19))</f>
        <v>0</v>
      </c>
      <c r="T29" s="102">
        <f>IF(T$1="",0,SUMIFS(сценарии!T:T,сценарии!$E:$E,$E29,сценарии!$J:$J,$J29,сценарии!$M:$M,$P$19))</f>
        <v>0</v>
      </c>
      <c r="U29" s="102">
        <f>IF(U$1="",0,SUMIFS(сценарии!U:U,сценарии!$E:$E,$E29,сценарии!$J:$J,$J29,сценарии!$M:$M,$P$19))</f>
        <v>0</v>
      </c>
      <c r="V29" s="102">
        <f>IF(V$1="",0,SUMIFS(сценарии!V:V,сценарии!$E:$E,$E29,сценарии!$J:$J,$J29,сценарии!$M:$M,$P$19))</f>
        <v>0</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v>
      </c>
      <c r="Q30" s="102">
        <f>IF(Q$1="",0,SUMIFS(сценарии!Q:Q,сценарии!$E:$E,$E30,сценарии!$J:$J,$J30,сценарии!$M:$M,$P$19))</f>
        <v>0</v>
      </c>
      <c r="R30" s="102">
        <f>IF(R$1="",0,SUMIFS(сценарии!R:R,сценарии!$E:$E,$E30,сценарии!$J:$J,$J30,сценарии!$M:$M,$P$19))</f>
        <v>0</v>
      </c>
      <c r="S30" s="102">
        <f>IF(S$1="",0,SUMIFS(сценарии!S:S,сценарии!$E:$E,$E30,сценарии!$J:$J,$J30,сценарии!$M:$M,$P$19))</f>
        <v>0</v>
      </c>
      <c r="T30" s="102">
        <f>IF(T$1="",0,SUMIFS(сценарии!T:T,сценарии!$E:$E,$E30,сценарии!$J:$J,$J30,сценарии!$M:$M,$P$19))</f>
        <v>0</v>
      </c>
      <c r="U30" s="102">
        <f>IF(U$1="",0,SUMIFS(сценарии!U:U,сценарии!$E:$E,$E30,сценарии!$J:$J,$J30,сценарии!$M:$M,$P$19))</f>
        <v>0</v>
      </c>
      <c r="V30" s="102">
        <f>IF(V$1="",0,SUMIFS(сценарии!V:V,сценарии!$E:$E,$E30,сценарии!$J:$J,$J30,сценарии!$M:$M,$P$19))</f>
        <v>0</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v>
      </c>
      <c r="Q31" s="102">
        <f>IF(Q$1="",0,SUMIFS(сценарии!Q:Q,сценарии!$E:$E,$E31,сценарии!$J:$J,$J31,сценарии!$M:$M,$P$19))</f>
        <v>0</v>
      </c>
      <c r="R31" s="102">
        <f>IF(R$1="",0,SUMIFS(сценарии!R:R,сценарии!$E:$E,$E31,сценарии!$J:$J,$J31,сценарии!$M:$M,$P$19))</f>
        <v>0</v>
      </c>
      <c r="S31" s="102">
        <f>IF(S$1="",0,SUMIFS(сценарии!S:S,сценарии!$E:$E,$E31,сценарии!$J:$J,$J31,сценарии!$M:$M,$P$19))</f>
        <v>0</v>
      </c>
      <c r="T31" s="102">
        <f>IF(T$1="",0,SUMIFS(сценарии!T:T,сценарии!$E:$E,$E31,сценарии!$J:$J,$J31,сценарии!$M:$M,$P$19))</f>
        <v>0</v>
      </c>
      <c r="U31" s="102">
        <f>IF(U$1="",0,SUMIFS(сценарии!U:U,сценарии!$E:$E,$E31,сценарии!$J:$J,$J31,сценарии!$M:$M,$P$19))</f>
        <v>0</v>
      </c>
      <c r="V31" s="102">
        <f>IF(V$1="",0,SUMIFS(сценарии!V:V,сценарии!$E:$E,$E31,сценарии!$J:$J,$J31,сценарии!$M:$M,$P$19))</f>
        <v>0</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c r="J36" s="204">
        <f>операции!J36</f>
        <v>0</v>
      </c>
      <c r="K36" s="28"/>
      <c r="L36" s="2"/>
      <c r="M36" s="52"/>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c r="J37" s="204">
        <f>операции!J37</f>
        <v>0</v>
      </c>
      <c r="K37" s="28"/>
      <c r="L37" s="2"/>
      <c r="M37" s="52"/>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c r="J38" s="204">
        <f>операции!J38</f>
        <v>0</v>
      </c>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0</v>
      </c>
      <c r="N41" s="3"/>
      <c r="O41" s="3"/>
      <c r="P41" s="93">
        <f>IF(P1="",0,IF(SUM(капитал!$J$67:$J$70)=0,0,SUMPRODUCT(капитал!$J$67:$J$70,$J$36:$J$39)/SUM(капитал!$J$67:$J$70)))</f>
        <v>0</v>
      </c>
      <c r="Q41" s="93">
        <f>IF(Q1="",0,IF(SUM(капитал!$J$67:$J$70)=0,0,SUMPRODUCT(капитал!$J$67:$J$70,$J$36:$J$39)/SUM(капитал!$J$67:$J$70)))</f>
        <v>0</v>
      </c>
      <c r="R41" s="93">
        <f>IF(R1="",0,IF(SUM(капитал!$J$67:$J$70)=0,0,SUMPRODUCT(капитал!$J$67:$J$70,$J$36:$J$39)/SUM(капитал!$J$67:$J$70)))</f>
        <v>0</v>
      </c>
      <c r="S41" s="93">
        <f>IF(S1="",0,IF(SUM(капитал!$J$67:$J$70)=0,0,SUMPRODUCT(капитал!$J$67:$J$70,$J$36:$J$39)/SUM(капитал!$J$67:$J$70)))</f>
        <v>0</v>
      </c>
      <c r="T41" s="93">
        <f>IF(T1="",0,IF(SUM(капитал!$J$67:$J$70)=0,0,SUMPRODUCT(капитал!$J$67:$J$70,$J$36:$J$39)/SUM(капитал!$J$67:$J$70)))</f>
        <v>0</v>
      </c>
      <c r="U41" s="93">
        <f>IF(U1="",0,IF(SUM(капитал!$J$67:$J$70)=0,0,SUMPRODUCT(капитал!$J$67:$J$70,$J$36:$J$39)/SUM(капитал!$J$67:$J$70)))</f>
        <v>0</v>
      </c>
      <c r="V41" s="93">
        <f>IF(V1="",0,IF(SUM(капитал!$J$67:$J$70)=0,0,SUMPRODUCT(капитал!$J$67:$J$70,$J$36:$J$39)/SUM(капитал!$J$67:$J$70)))</f>
        <v>0</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0</v>
      </c>
      <c r="Q43" s="46">
        <f t="shared" ref="Q43:AA43" si="4">IF(Q$1="",0,SUM(Q44:Q55))</f>
        <v>0</v>
      </c>
      <c r="R43" s="46">
        <f t="shared" si="4"/>
        <v>0</v>
      </c>
      <c r="S43" s="46">
        <f t="shared" si="4"/>
        <v>0</v>
      </c>
      <c r="T43" s="46">
        <f t="shared" si="4"/>
        <v>0</v>
      </c>
      <c r="U43" s="46">
        <f t="shared" si="4"/>
        <v>0</v>
      </c>
      <c r="V43" s="46">
        <f t="shared" si="4"/>
        <v>0</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0</v>
      </c>
      <c r="Q44" s="101">
        <f>IF(Q$1="",0,INT(SUM(капитал!$J$67:$J$70)*DAY(EOMONTH(Q$8,$H44-MONTH(Q$8)))*Q20))</f>
        <v>0</v>
      </c>
      <c r="R44" s="101">
        <f>IF(R$1="",0,INT(SUM(капитал!$J$67:$J$70)*DAY(EOMONTH(R$8,$H44-MONTH(R$8)))*R20))</f>
        <v>0</v>
      </c>
      <c r="S44" s="101">
        <f>IF(S$1="",0,INT(SUM(капитал!$J$67:$J$70)*DAY(EOMONTH(S$8,$H44-MONTH(S$8)))*S20))</f>
        <v>0</v>
      </c>
      <c r="T44" s="101">
        <f>IF(T$1="",0,INT(SUM(капитал!$J$67:$J$70)*DAY(EOMONTH(T$8,$H44-MONTH(T$8)))*T20))</f>
        <v>0</v>
      </c>
      <c r="U44" s="101">
        <f>IF(U$1="",0,INT(SUM(капитал!$J$67:$J$70)*DAY(EOMONTH(U$8,$H44-MONTH(U$8)))*U20))</f>
        <v>0</v>
      </c>
      <c r="V44" s="101">
        <f>IF(V$1="",0,INT(SUM(капитал!$J$67:$J$70)*DAY(EOMONTH(V$8,$H44-MONTH(V$8)))*V20))</f>
        <v>0</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0</v>
      </c>
      <c r="Q45" s="101">
        <f>IF(Q$1="",0,INT(SUM(капитал!$J$67:$J$70)*DAY(EOMONTH(Q$8,$H45-MONTH(Q$8)))*Q21))</f>
        <v>0</v>
      </c>
      <c r="R45" s="101">
        <f>IF(R$1="",0,INT(SUM(капитал!$J$67:$J$70)*DAY(EOMONTH(R$8,$H45-MONTH(R$8)))*R21))</f>
        <v>0</v>
      </c>
      <c r="S45" s="101">
        <f>IF(S$1="",0,INT(SUM(капитал!$J$67:$J$70)*DAY(EOMONTH(S$8,$H45-MONTH(S$8)))*S21))</f>
        <v>0</v>
      </c>
      <c r="T45" s="101">
        <f>IF(T$1="",0,INT(SUM(капитал!$J$67:$J$70)*DAY(EOMONTH(T$8,$H45-MONTH(T$8)))*T21))</f>
        <v>0</v>
      </c>
      <c r="U45" s="101">
        <f>IF(U$1="",0,INT(SUM(капитал!$J$67:$J$70)*DAY(EOMONTH(U$8,$H45-MONTH(U$8)))*U21))</f>
        <v>0</v>
      </c>
      <c r="V45" s="101">
        <f>IF(V$1="",0,INT(SUM(капитал!$J$67:$J$70)*DAY(EOMONTH(V$8,$H45-MONTH(V$8)))*V21))</f>
        <v>0</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0</v>
      </c>
      <c r="Q46" s="101">
        <f>IF(Q$1="",0,INT(SUM(капитал!$J$67:$J$70)*DAY(EOMONTH(Q$8,$H46-MONTH(Q$8)))*Q22))</f>
        <v>0</v>
      </c>
      <c r="R46" s="101">
        <f>IF(R$1="",0,INT(SUM(капитал!$J$67:$J$70)*DAY(EOMONTH(R$8,$H46-MONTH(R$8)))*R22))</f>
        <v>0</v>
      </c>
      <c r="S46" s="101">
        <f>IF(S$1="",0,INT(SUM(капитал!$J$67:$J$70)*DAY(EOMONTH(S$8,$H46-MONTH(S$8)))*S22))</f>
        <v>0</v>
      </c>
      <c r="T46" s="101">
        <f>IF(T$1="",0,INT(SUM(капитал!$J$67:$J$70)*DAY(EOMONTH(T$8,$H46-MONTH(T$8)))*T22))</f>
        <v>0</v>
      </c>
      <c r="U46" s="101">
        <f>IF(U$1="",0,INT(SUM(капитал!$J$67:$J$70)*DAY(EOMONTH(U$8,$H46-MONTH(U$8)))*U22))</f>
        <v>0</v>
      </c>
      <c r="V46" s="101">
        <f>IF(V$1="",0,INT(SUM(капитал!$J$67:$J$70)*DAY(EOMONTH(V$8,$H46-MONTH(V$8)))*V22))</f>
        <v>0</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0</v>
      </c>
      <c r="Q47" s="101">
        <f>IF(Q$1="",0,INT(SUM(капитал!$J$67:$J$70)*DAY(EOMONTH(Q$8,$H47-MONTH(Q$8)))*Q23))</f>
        <v>0</v>
      </c>
      <c r="R47" s="101">
        <f>IF(R$1="",0,INT(SUM(капитал!$J$67:$J$70)*DAY(EOMONTH(R$8,$H47-MONTH(R$8)))*R23))</f>
        <v>0</v>
      </c>
      <c r="S47" s="101">
        <f>IF(S$1="",0,INT(SUM(капитал!$J$67:$J$70)*DAY(EOMONTH(S$8,$H47-MONTH(S$8)))*S23))</f>
        <v>0</v>
      </c>
      <c r="T47" s="101">
        <f>IF(T$1="",0,INT(SUM(капитал!$J$67:$J$70)*DAY(EOMONTH(T$8,$H47-MONTH(T$8)))*T23))</f>
        <v>0</v>
      </c>
      <c r="U47" s="101">
        <f>IF(U$1="",0,INT(SUM(капитал!$J$67:$J$70)*DAY(EOMONTH(U$8,$H47-MONTH(U$8)))*U23))</f>
        <v>0</v>
      </c>
      <c r="V47" s="101">
        <f>IF(V$1="",0,INT(SUM(капитал!$J$67:$J$70)*DAY(EOMONTH(V$8,$H47-MONTH(V$8)))*V23))</f>
        <v>0</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0</v>
      </c>
      <c r="Q48" s="101">
        <f>IF(Q$1="",0,INT(SUM(капитал!$J$67:$J$70)*DAY(EOMONTH(Q$8,$H48-MONTH(Q$8)))*Q24))</f>
        <v>0</v>
      </c>
      <c r="R48" s="101">
        <f>IF(R$1="",0,INT(SUM(капитал!$J$67:$J$70)*DAY(EOMONTH(R$8,$H48-MONTH(R$8)))*R24))</f>
        <v>0</v>
      </c>
      <c r="S48" s="101">
        <f>IF(S$1="",0,INT(SUM(капитал!$J$67:$J$70)*DAY(EOMONTH(S$8,$H48-MONTH(S$8)))*S24))</f>
        <v>0</v>
      </c>
      <c r="T48" s="101">
        <f>IF(T$1="",0,INT(SUM(капитал!$J$67:$J$70)*DAY(EOMONTH(T$8,$H48-MONTH(T$8)))*T24))</f>
        <v>0</v>
      </c>
      <c r="U48" s="101">
        <f>IF(U$1="",0,INT(SUM(капитал!$J$67:$J$70)*DAY(EOMONTH(U$8,$H48-MONTH(U$8)))*U24))</f>
        <v>0</v>
      </c>
      <c r="V48" s="101">
        <f>IF(V$1="",0,INT(SUM(капитал!$J$67:$J$70)*DAY(EOMONTH(V$8,$H48-MONTH(V$8)))*V24))</f>
        <v>0</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0</v>
      </c>
      <c r="Q49" s="101">
        <f>IF(Q$1="",0,INT(SUM(капитал!$J$67:$J$70)*DAY(EOMONTH(Q$8,$H49-MONTH(Q$8)))*Q25))</f>
        <v>0</v>
      </c>
      <c r="R49" s="101">
        <f>IF(R$1="",0,INT(SUM(капитал!$J$67:$J$70)*DAY(EOMONTH(R$8,$H49-MONTH(R$8)))*R25))</f>
        <v>0</v>
      </c>
      <c r="S49" s="101">
        <f>IF(S$1="",0,INT(SUM(капитал!$J$67:$J$70)*DAY(EOMONTH(S$8,$H49-MONTH(S$8)))*S25))</f>
        <v>0</v>
      </c>
      <c r="T49" s="101">
        <f>IF(T$1="",0,INT(SUM(капитал!$J$67:$J$70)*DAY(EOMONTH(T$8,$H49-MONTH(T$8)))*T25))</f>
        <v>0</v>
      </c>
      <c r="U49" s="101">
        <f>IF(U$1="",0,INT(SUM(капитал!$J$67:$J$70)*DAY(EOMONTH(U$8,$H49-MONTH(U$8)))*U25))</f>
        <v>0</v>
      </c>
      <c r="V49" s="101">
        <f>IF(V$1="",0,INT(SUM(капитал!$J$67:$J$70)*DAY(EOMONTH(V$8,$H49-MONTH(V$8)))*V25))</f>
        <v>0</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0</v>
      </c>
      <c r="Q50" s="101">
        <f>IF(Q$1="",0,INT(SUM(капитал!$J$67:$J$70)*DAY(EOMONTH(Q$8,$H50-MONTH(Q$8)))*Q26))</f>
        <v>0</v>
      </c>
      <c r="R50" s="101">
        <f>IF(R$1="",0,INT(SUM(капитал!$J$67:$J$70)*DAY(EOMONTH(R$8,$H50-MONTH(R$8)))*R26))</f>
        <v>0</v>
      </c>
      <c r="S50" s="101">
        <f>IF(S$1="",0,INT(SUM(капитал!$J$67:$J$70)*DAY(EOMONTH(S$8,$H50-MONTH(S$8)))*S26))</f>
        <v>0</v>
      </c>
      <c r="T50" s="101">
        <f>IF(T$1="",0,INT(SUM(капитал!$J$67:$J$70)*DAY(EOMONTH(T$8,$H50-MONTH(T$8)))*T26))</f>
        <v>0</v>
      </c>
      <c r="U50" s="101">
        <f>IF(U$1="",0,INT(SUM(капитал!$J$67:$J$70)*DAY(EOMONTH(U$8,$H50-MONTH(U$8)))*U26))</f>
        <v>0</v>
      </c>
      <c r="V50" s="101">
        <f>IF(V$1="",0,INT(SUM(капитал!$J$67:$J$70)*DAY(EOMONTH(V$8,$H50-MONTH(V$8)))*V26))</f>
        <v>0</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0</v>
      </c>
      <c r="Q51" s="101">
        <f>IF(Q$1="",0,INT(SUM(капитал!$J$67:$J$70)*DAY(EOMONTH(Q$8,$H51-MONTH(Q$8)))*Q27))</f>
        <v>0</v>
      </c>
      <c r="R51" s="101">
        <f>IF(R$1="",0,INT(SUM(капитал!$J$67:$J$70)*DAY(EOMONTH(R$8,$H51-MONTH(R$8)))*R27))</f>
        <v>0</v>
      </c>
      <c r="S51" s="101">
        <f>IF(S$1="",0,INT(SUM(капитал!$J$67:$J$70)*DAY(EOMONTH(S$8,$H51-MONTH(S$8)))*S27))</f>
        <v>0</v>
      </c>
      <c r="T51" s="101">
        <f>IF(T$1="",0,INT(SUM(капитал!$J$67:$J$70)*DAY(EOMONTH(T$8,$H51-MONTH(T$8)))*T27))</f>
        <v>0</v>
      </c>
      <c r="U51" s="101">
        <f>IF(U$1="",0,INT(SUM(капитал!$J$67:$J$70)*DAY(EOMONTH(U$8,$H51-MONTH(U$8)))*U27))</f>
        <v>0</v>
      </c>
      <c r="V51" s="101">
        <f>IF(V$1="",0,INT(SUM(капитал!$J$67:$J$70)*DAY(EOMONTH(V$8,$H51-MONTH(V$8)))*V27))</f>
        <v>0</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0</v>
      </c>
      <c r="Q52" s="101">
        <f>IF(Q$1="",0,INT(SUM(капитал!$J$67:$J$70)*DAY(EOMONTH(Q$8,$H52-MONTH(Q$8)))*Q28))</f>
        <v>0</v>
      </c>
      <c r="R52" s="101">
        <f>IF(R$1="",0,INT(SUM(капитал!$J$67:$J$70)*DAY(EOMONTH(R$8,$H52-MONTH(R$8)))*R28))</f>
        <v>0</v>
      </c>
      <c r="S52" s="101">
        <f>IF(S$1="",0,INT(SUM(капитал!$J$67:$J$70)*DAY(EOMONTH(S$8,$H52-MONTH(S$8)))*S28))</f>
        <v>0</v>
      </c>
      <c r="T52" s="101">
        <f>IF(T$1="",0,INT(SUM(капитал!$J$67:$J$70)*DAY(EOMONTH(T$8,$H52-MONTH(T$8)))*T28))</f>
        <v>0</v>
      </c>
      <c r="U52" s="101">
        <f>IF(U$1="",0,INT(SUM(капитал!$J$67:$J$70)*DAY(EOMONTH(U$8,$H52-MONTH(U$8)))*U28))</f>
        <v>0</v>
      </c>
      <c r="V52" s="101">
        <f>IF(V$1="",0,INT(SUM(капитал!$J$67:$J$70)*DAY(EOMONTH(V$8,$H52-MONTH(V$8)))*V28))</f>
        <v>0</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0</v>
      </c>
      <c r="Q53" s="101">
        <f>IF(Q$1="",0,INT(SUM(капитал!$J$67:$J$70)*DAY(EOMONTH(Q$8,$H53-MONTH(Q$8)))*Q29))</f>
        <v>0</v>
      </c>
      <c r="R53" s="101">
        <f>IF(R$1="",0,INT(SUM(капитал!$J$67:$J$70)*DAY(EOMONTH(R$8,$H53-MONTH(R$8)))*R29))</f>
        <v>0</v>
      </c>
      <c r="S53" s="101">
        <f>IF(S$1="",0,INT(SUM(капитал!$J$67:$J$70)*DAY(EOMONTH(S$8,$H53-MONTH(S$8)))*S29))</f>
        <v>0</v>
      </c>
      <c r="T53" s="101">
        <f>IF(T$1="",0,INT(SUM(капитал!$J$67:$J$70)*DAY(EOMONTH(T$8,$H53-MONTH(T$8)))*T29))</f>
        <v>0</v>
      </c>
      <c r="U53" s="101">
        <f>IF(U$1="",0,INT(SUM(капитал!$J$67:$J$70)*DAY(EOMONTH(U$8,$H53-MONTH(U$8)))*U29))</f>
        <v>0</v>
      </c>
      <c r="V53" s="101">
        <f>IF(V$1="",0,INT(SUM(капитал!$J$67:$J$70)*DAY(EOMONTH(V$8,$H53-MONTH(V$8)))*V29))</f>
        <v>0</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0</v>
      </c>
      <c r="Q54" s="101">
        <f>IF(Q$1="",0,INT(SUM(капитал!$J$67:$J$70)*DAY(EOMONTH(Q$8,$H54-MONTH(Q$8)))*Q30))</f>
        <v>0</v>
      </c>
      <c r="R54" s="101">
        <f>IF(R$1="",0,INT(SUM(капитал!$J$67:$J$70)*DAY(EOMONTH(R$8,$H54-MONTH(R$8)))*R30))</f>
        <v>0</v>
      </c>
      <c r="S54" s="101">
        <f>IF(S$1="",0,INT(SUM(капитал!$J$67:$J$70)*DAY(EOMONTH(S$8,$H54-MONTH(S$8)))*S30))</f>
        <v>0</v>
      </c>
      <c r="T54" s="101">
        <f>IF(T$1="",0,INT(SUM(капитал!$J$67:$J$70)*DAY(EOMONTH(T$8,$H54-MONTH(T$8)))*T30))</f>
        <v>0</v>
      </c>
      <c r="U54" s="101">
        <f>IF(U$1="",0,INT(SUM(капитал!$J$67:$J$70)*DAY(EOMONTH(U$8,$H54-MONTH(U$8)))*U30))</f>
        <v>0</v>
      </c>
      <c r="V54" s="101">
        <f>IF(V$1="",0,INT(SUM(капитал!$J$67:$J$70)*DAY(EOMONTH(V$8,$H54-MONTH(V$8)))*V30))</f>
        <v>0</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0</v>
      </c>
      <c r="Q55" s="101">
        <f>IF(Q$1="",0,INT(SUM(капитал!$J$67:$J$70)*DAY(EOMONTH(Q$8,$H55-MONTH(Q$8)))*Q31))</f>
        <v>0</v>
      </c>
      <c r="R55" s="101">
        <f>IF(R$1="",0,INT(SUM(капитал!$J$67:$J$70)*DAY(EOMONTH(R$8,$H55-MONTH(R$8)))*R31))</f>
        <v>0</v>
      </c>
      <c r="S55" s="101">
        <f>IF(S$1="",0,INT(SUM(капитал!$J$67:$J$70)*DAY(EOMONTH(S$8,$H55-MONTH(S$8)))*S31))</f>
        <v>0</v>
      </c>
      <c r="T55" s="101">
        <f>IF(T$1="",0,INT(SUM(капитал!$J$67:$J$70)*DAY(EOMONTH(T$8,$H55-MONTH(T$8)))*T31))</f>
        <v>0</v>
      </c>
      <c r="U55" s="101">
        <f>IF(U$1="",0,INT(SUM(капитал!$J$67:$J$70)*DAY(EOMONTH(U$8,$H55-MONTH(U$8)))*U31))</f>
        <v>0</v>
      </c>
      <c r="V55" s="101">
        <f>IF(V$1="",0,INT(SUM(капитал!$J$67:$J$70)*DAY(EOMONTH(V$8,$H55-MONTH(V$8)))*V31))</f>
        <v>0</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0</v>
      </c>
      <c r="N58" s="3"/>
      <c r="O58" s="3"/>
      <c r="P58" s="46">
        <f>IF(P$1="",0,IF(P$1=0,SUMIFS(P59:P70,H59:H70,"&gt;="&amp;MONTH($J$13)),SUM(P59:P70)))</f>
        <v>0</v>
      </c>
      <c r="Q58" s="46">
        <f t="shared" ref="Q58" si="6">IF(Q$1="",0,SUM(Q59:Q70))</f>
        <v>0</v>
      </c>
      <c r="R58" s="46">
        <f t="shared" ref="R58:AA58" si="7">IF(R$1="",0,SUM(R59:R70))</f>
        <v>0</v>
      </c>
      <c r="S58" s="46">
        <f t="shared" si="7"/>
        <v>0</v>
      </c>
      <c r="T58" s="46">
        <f t="shared" si="7"/>
        <v>0</v>
      </c>
      <c r="U58" s="46">
        <f t="shared" si="7"/>
        <v>0</v>
      </c>
      <c r="V58" s="46">
        <f t="shared" si="7"/>
        <v>0</v>
      </c>
      <c r="W58" s="46">
        <f t="shared" si="7"/>
        <v>0</v>
      </c>
      <c r="X58" s="46">
        <f t="shared" si="7"/>
        <v>0</v>
      </c>
      <c r="Y58" s="46">
        <f t="shared" si="7"/>
        <v>0</v>
      </c>
      <c r="Z58" s="46">
        <f t="shared" si="7"/>
        <v>0</v>
      </c>
      <c r="AA58" s="46">
        <f t="shared" si="7"/>
        <v>0</v>
      </c>
      <c r="AB58" s="3"/>
    </row>
    <row r="59" spans="1:28" s="23" customFormat="1" ht="10.199999999999999" x14ac:dyDescent="0.2">
      <c r="A59" s="22"/>
      <c r="B59" s="22"/>
      <c r="C59" s="22"/>
      <c r="D59" s="22"/>
      <c r="E59" s="22" t="str">
        <f t="shared" ref="E59:E70" si="8">$E$58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70" si="9">IF(P$1="",0,P$41*P44/1000)</f>
        <v>0</v>
      </c>
      <c r="Q59" s="101">
        <f t="shared" si="9"/>
        <v>0</v>
      </c>
      <c r="R59" s="101">
        <f t="shared" si="9"/>
        <v>0</v>
      </c>
      <c r="S59" s="101">
        <f t="shared" si="9"/>
        <v>0</v>
      </c>
      <c r="T59" s="101">
        <f t="shared" si="9"/>
        <v>0</v>
      </c>
      <c r="U59" s="101">
        <f t="shared" si="9"/>
        <v>0</v>
      </c>
      <c r="V59" s="101">
        <f t="shared" si="9"/>
        <v>0</v>
      </c>
      <c r="W59" s="101">
        <f t="shared" si="9"/>
        <v>0</v>
      </c>
      <c r="X59" s="101">
        <f t="shared" si="9"/>
        <v>0</v>
      </c>
      <c r="Y59" s="101">
        <f t="shared" si="9"/>
        <v>0</v>
      </c>
      <c r="Z59" s="101">
        <f t="shared" si="9"/>
        <v>0</v>
      </c>
      <c r="AA59" s="101">
        <f t="shared" si="9"/>
        <v>0</v>
      </c>
      <c r="AB59" s="22"/>
    </row>
    <row r="60" spans="1:28" s="23" customFormat="1" ht="10.199999999999999" x14ac:dyDescent="0.2">
      <c r="A60" s="22"/>
      <c r="B60" s="22"/>
      <c r="C60" s="22"/>
      <c r="D60" s="22"/>
      <c r="E60" s="22" t="str">
        <f t="shared" si="8"/>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si="9"/>
        <v>0</v>
      </c>
      <c r="Q60" s="101">
        <f t="shared" si="9"/>
        <v>0</v>
      </c>
      <c r="R60" s="101">
        <f t="shared" si="9"/>
        <v>0</v>
      </c>
      <c r="S60" s="101">
        <f t="shared" si="9"/>
        <v>0</v>
      </c>
      <c r="T60" s="101">
        <f t="shared" si="9"/>
        <v>0</v>
      </c>
      <c r="U60" s="101">
        <f t="shared" si="9"/>
        <v>0</v>
      </c>
      <c r="V60" s="101">
        <f t="shared" si="9"/>
        <v>0</v>
      </c>
      <c r="W60" s="101">
        <f t="shared" si="9"/>
        <v>0</v>
      </c>
      <c r="X60" s="101">
        <f t="shared" si="9"/>
        <v>0</v>
      </c>
      <c r="Y60" s="101">
        <f t="shared" si="9"/>
        <v>0</v>
      </c>
      <c r="Z60" s="101">
        <f t="shared" si="9"/>
        <v>0</v>
      </c>
      <c r="AA60" s="101">
        <f t="shared" si="9"/>
        <v>0</v>
      </c>
      <c r="AB60" s="22"/>
    </row>
    <row r="61" spans="1:28" s="23" customFormat="1" ht="10.199999999999999" x14ac:dyDescent="0.2">
      <c r="A61" s="22"/>
      <c r="B61" s="22"/>
      <c r="C61" s="22"/>
      <c r="D61" s="22"/>
      <c r="E61" s="22" t="str">
        <f t="shared" si="8"/>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si="9"/>
        <v>0</v>
      </c>
      <c r="Q61" s="101">
        <f t="shared" si="9"/>
        <v>0</v>
      </c>
      <c r="R61" s="101">
        <f t="shared" si="9"/>
        <v>0</v>
      </c>
      <c r="S61" s="101">
        <f t="shared" si="9"/>
        <v>0</v>
      </c>
      <c r="T61" s="101">
        <f t="shared" si="9"/>
        <v>0</v>
      </c>
      <c r="U61" s="101">
        <f t="shared" si="9"/>
        <v>0</v>
      </c>
      <c r="V61" s="101">
        <f t="shared" si="9"/>
        <v>0</v>
      </c>
      <c r="W61" s="101">
        <f t="shared" si="9"/>
        <v>0</v>
      </c>
      <c r="X61" s="101">
        <f t="shared" si="9"/>
        <v>0</v>
      </c>
      <c r="Y61" s="101">
        <f t="shared" si="9"/>
        <v>0</v>
      </c>
      <c r="Z61" s="101">
        <f t="shared" si="9"/>
        <v>0</v>
      </c>
      <c r="AA61" s="101">
        <f t="shared" si="9"/>
        <v>0</v>
      </c>
      <c r="AB61" s="22"/>
    </row>
    <row r="62" spans="1:28" s="23" customFormat="1" ht="10.199999999999999" x14ac:dyDescent="0.2">
      <c r="A62" s="22"/>
      <c r="B62" s="22"/>
      <c r="C62" s="22"/>
      <c r="D62" s="22"/>
      <c r="E62" s="22" t="str">
        <f t="shared" si="8"/>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si="9"/>
        <v>0</v>
      </c>
      <c r="Q62" s="101">
        <f t="shared" si="9"/>
        <v>0</v>
      </c>
      <c r="R62" s="101">
        <f t="shared" si="9"/>
        <v>0</v>
      </c>
      <c r="S62" s="101">
        <f t="shared" si="9"/>
        <v>0</v>
      </c>
      <c r="T62" s="101">
        <f t="shared" si="9"/>
        <v>0</v>
      </c>
      <c r="U62" s="101">
        <f t="shared" si="9"/>
        <v>0</v>
      </c>
      <c r="V62" s="101">
        <f t="shared" si="9"/>
        <v>0</v>
      </c>
      <c r="W62" s="101">
        <f t="shared" si="9"/>
        <v>0</v>
      </c>
      <c r="X62" s="101">
        <f t="shared" si="9"/>
        <v>0</v>
      </c>
      <c r="Y62" s="101">
        <f t="shared" si="9"/>
        <v>0</v>
      </c>
      <c r="Z62" s="101">
        <f t="shared" si="9"/>
        <v>0</v>
      </c>
      <c r="AA62" s="101">
        <f t="shared" si="9"/>
        <v>0</v>
      </c>
      <c r="AB62" s="22"/>
    </row>
    <row r="63" spans="1:28" s="23" customFormat="1" ht="10.199999999999999" x14ac:dyDescent="0.2">
      <c r="A63" s="22"/>
      <c r="B63" s="22"/>
      <c r="C63" s="22"/>
      <c r="D63" s="22"/>
      <c r="E63" s="22" t="str">
        <f t="shared" si="8"/>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si="9"/>
        <v>0</v>
      </c>
      <c r="Q63" s="101">
        <f t="shared" si="9"/>
        <v>0</v>
      </c>
      <c r="R63" s="101">
        <f t="shared" si="9"/>
        <v>0</v>
      </c>
      <c r="S63" s="101">
        <f t="shared" si="9"/>
        <v>0</v>
      </c>
      <c r="T63" s="101">
        <f t="shared" si="9"/>
        <v>0</v>
      </c>
      <c r="U63" s="101">
        <f t="shared" si="9"/>
        <v>0</v>
      </c>
      <c r="V63" s="101">
        <f t="shared" si="9"/>
        <v>0</v>
      </c>
      <c r="W63" s="101">
        <f t="shared" si="9"/>
        <v>0</v>
      </c>
      <c r="X63" s="101">
        <f t="shared" si="9"/>
        <v>0</v>
      </c>
      <c r="Y63" s="101">
        <f t="shared" si="9"/>
        <v>0</v>
      </c>
      <c r="Z63" s="101">
        <f t="shared" si="9"/>
        <v>0</v>
      </c>
      <c r="AA63" s="101">
        <f t="shared" si="9"/>
        <v>0</v>
      </c>
      <c r="AB63" s="22"/>
    </row>
    <row r="64" spans="1:28" s="23" customFormat="1" ht="10.199999999999999" x14ac:dyDescent="0.2">
      <c r="A64" s="22"/>
      <c r="B64" s="22"/>
      <c r="C64" s="22"/>
      <c r="D64" s="22"/>
      <c r="E64" s="22" t="str">
        <f t="shared" si="8"/>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si="9"/>
        <v>0</v>
      </c>
      <c r="Q64" s="101">
        <f t="shared" si="9"/>
        <v>0</v>
      </c>
      <c r="R64" s="101">
        <f t="shared" si="9"/>
        <v>0</v>
      </c>
      <c r="S64" s="101">
        <f t="shared" si="9"/>
        <v>0</v>
      </c>
      <c r="T64" s="101">
        <f t="shared" si="9"/>
        <v>0</v>
      </c>
      <c r="U64" s="101">
        <f t="shared" si="9"/>
        <v>0</v>
      </c>
      <c r="V64" s="101">
        <f t="shared" si="9"/>
        <v>0</v>
      </c>
      <c r="W64" s="101">
        <f t="shared" si="9"/>
        <v>0</v>
      </c>
      <c r="X64" s="101">
        <f t="shared" si="9"/>
        <v>0</v>
      </c>
      <c r="Y64" s="101">
        <f t="shared" si="9"/>
        <v>0</v>
      </c>
      <c r="Z64" s="101">
        <f t="shared" si="9"/>
        <v>0</v>
      </c>
      <c r="AA64" s="101">
        <f t="shared" si="9"/>
        <v>0</v>
      </c>
      <c r="AB64" s="22"/>
    </row>
    <row r="65" spans="1:28" s="23" customFormat="1" ht="10.199999999999999" x14ac:dyDescent="0.2">
      <c r="A65" s="22"/>
      <c r="B65" s="22"/>
      <c r="C65" s="22"/>
      <c r="D65" s="22"/>
      <c r="E65" s="22" t="str">
        <f t="shared" si="8"/>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si="9"/>
        <v>0</v>
      </c>
      <c r="Q65" s="101">
        <f t="shared" si="9"/>
        <v>0</v>
      </c>
      <c r="R65" s="101">
        <f t="shared" si="9"/>
        <v>0</v>
      </c>
      <c r="S65" s="101">
        <f t="shared" si="9"/>
        <v>0</v>
      </c>
      <c r="T65" s="101">
        <f t="shared" si="9"/>
        <v>0</v>
      </c>
      <c r="U65" s="101">
        <f t="shared" si="9"/>
        <v>0</v>
      </c>
      <c r="V65" s="101">
        <f t="shared" si="9"/>
        <v>0</v>
      </c>
      <c r="W65" s="101">
        <f t="shared" si="9"/>
        <v>0</v>
      </c>
      <c r="X65" s="101">
        <f t="shared" si="9"/>
        <v>0</v>
      </c>
      <c r="Y65" s="101">
        <f t="shared" si="9"/>
        <v>0</v>
      </c>
      <c r="Z65" s="101">
        <f t="shared" si="9"/>
        <v>0</v>
      </c>
      <c r="AA65" s="101">
        <f t="shared" si="9"/>
        <v>0</v>
      </c>
      <c r="AB65" s="22"/>
    </row>
    <row r="66" spans="1:28" s="23" customFormat="1" ht="10.199999999999999" x14ac:dyDescent="0.2">
      <c r="A66" s="22"/>
      <c r="B66" s="22"/>
      <c r="C66" s="22"/>
      <c r="D66" s="22"/>
      <c r="E66" s="22" t="str">
        <f t="shared" si="8"/>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si="9"/>
        <v>0</v>
      </c>
      <c r="Q66" s="101">
        <f t="shared" si="9"/>
        <v>0</v>
      </c>
      <c r="R66" s="101">
        <f t="shared" si="9"/>
        <v>0</v>
      </c>
      <c r="S66" s="101">
        <f t="shared" si="9"/>
        <v>0</v>
      </c>
      <c r="T66" s="101">
        <f t="shared" si="9"/>
        <v>0</v>
      </c>
      <c r="U66" s="101">
        <f t="shared" si="9"/>
        <v>0</v>
      </c>
      <c r="V66" s="101">
        <f t="shared" si="9"/>
        <v>0</v>
      </c>
      <c r="W66" s="101">
        <f t="shared" si="9"/>
        <v>0</v>
      </c>
      <c r="X66" s="101">
        <f t="shared" si="9"/>
        <v>0</v>
      </c>
      <c r="Y66" s="101">
        <f t="shared" si="9"/>
        <v>0</v>
      </c>
      <c r="Z66" s="101">
        <f t="shared" si="9"/>
        <v>0</v>
      </c>
      <c r="AA66" s="101">
        <f t="shared" si="9"/>
        <v>0</v>
      </c>
      <c r="AB66" s="22"/>
    </row>
    <row r="67" spans="1:28" s="23" customFormat="1" ht="10.199999999999999" x14ac:dyDescent="0.2">
      <c r="A67" s="22"/>
      <c r="B67" s="22"/>
      <c r="C67" s="22"/>
      <c r="D67" s="22"/>
      <c r="E67" s="22" t="str">
        <f t="shared" si="8"/>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si="9"/>
        <v>0</v>
      </c>
      <c r="Q67" s="101">
        <f t="shared" si="9"/>
        <v>0</v>
      </c>
      <c r="R67" s="101">
        <f t="shared" si="9"/>
        <v>0</v>
      </c>
      <c r="S67" s="101">
        <f t="shared" si="9"/>
        <v>0</v>
      </c>
      <c r="T67" s="101">
        <f t="shared" si="9"/>
        <v>0</v>
      </c>
      <c r="U67" s="101">
        <f t="shared" si="9"/>
        <v>0</v>
      </c>
      <c r="V67" s="101">
        <f t="shared" si="9"/>
        <v>0</v>
      </c>
      <c r="W67" s="101">
        <f t="shared" si="9"/>
        <v>0</v>
      </c>
      <c r="X67" s="101">
        <f t="shared" si="9"/>
        <v>0</v>
      </c>
      <c r="Y67" s="101">
        <f t="shared" si="9"/>
        <v>0</v>
      </c>
      <c r="Z67" s="101">
        <f t="shared" si="9"/>
        <v>0</v>
      </c>
      <c r="AA67" s="101">
        <f t="shared" si="9"/>
        <v>0</v>
      </c>
      <c r="AB67" s="22"/>
    </row>
    <row r="68" spans="1:28" s="23" customFormat="1" ht="10.199999999999999" x14ac:dyDescent="0.2">
      <c r="A68" s="22"/>
      <c r="B68" s="22"/>
      <c r="C68" s="22"/>
      <c r="D68" s="22"/>
      <c r="E68" s="22" t="str">
        <f t="shared" si="8"/>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si="9"/>
        <v>0</v>
      </c>
      <c r="Q68" s="101">
        <f t="shared" si="9"/>
        <v>0</v>
      </c>
      <c r="R68" s="101">
        <f t="shared" si="9"/>
        <v>0</v>
      </c>
      <c r="S68" s="101">
        <f t="shared" si="9"/>
        <v>0</v>
      </c>
      <c r="T68" s="101">
        <f t="shared" si="9"/>
        <v>0</v>
      </c>
      <c r="U68" s="101">
        <f t="shared" si="9"/>
        <v>0</v>
      </c>
      <c r="V68" s="101">
        <f t="shared" si="9"/>
        <v>0</v>
      </c>
      <c r="W68" s="101">
        <f t="shared" si="9"/>
        <v>0</v>
      </c>
      <c r="X68" s="101">
        <f t="shared" si="9"/>
        <v>0</v>
      </c>
      <c r="Y68" s="101">
        <f t="shared" si="9"/>
        <v>0</v>
      </c>
      <c r="Z68" s="101">
        <f t="shared" si="9"/>
        <v>0</v>
      </c>
      <c r="AA68" s="101">
        <f t="shared" si="9"/>
        <v>0</v>
      </c>
      <c r="AB68" s="22"/>
    </row>
    <row r="69" spans="1:28" s="23" customFormat="1" ht="10.199999999999999" x14ac:dyDescent="0.2">
      <c r="A69" s="22"/>
      <c r="B69" s="22"/>
      <c r="C69" s="22"/>
      <c r="D69" s="22"/>
      <c r="E69" s="22" t="str">
        <f t="shared" si="8"/>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si="9"/>
        <v>0</v>
      </c>
      <c r="Q69" s="101">
        <f t="shared" si="9"/>
        <v>0</v>
      </c>
      <c r="R69" s="101">
        <f t="shared" si="9"/>
        <v>0</v>
      </c>
      <c r="S69" s="101">
        <f t="shared" si="9"/>
        <v>0</v>
      </c>
      <c r="T69" s="101">
        <f t="shared" si="9"/>
        <v>0</v>
      </c>
      <c r="U69" s="101">
        <f t="shared" si="9"/>
        <v>0</v>
      </c>
      <c r="V69" s="101">
        <f t="shared" si="9"/>
        <v>0</v>
      </c>
      <c r="W69" s="101">
        <f t="shared" si="9"/>
        <v>0</v>
      </c>
      <c r="X69" s="101">
        <f t="shared" si="9"/>
        <v>0</v>
      </c>
      <c r="Y69" s="101">
        <f t="shared" si="9"/>
        <v>0</v>
      </c>
      <c r="Z69" s="101">
        <f t="shared" si="9"/>
        <v>0</v>
      </c>
      <c r="AA69" s="101">
        <f t="shared" si="9"/>
        <v>0</v>
      </c>
      <c r="AB69" s="22"/>
    </row>
    <row r="70" spans="1:28" s="23" customFormat="1" ht="10.199999999999999" x14ac:dyDescent="0.2">
      <c r="A70" s="22"/>
      <c r="B70" s="22"/>
      <c r="C70" s="22"/>
      <c r="D70" s="22"/>
      <c r="E70" s="22" t="str">
        <f t="shared" si="8"/>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si="9"/>
        <v>0</v>
      </c>
      <c r="Q70" s="101">
        <f t="shared" si="9"/>
        <v>0</v>
      </c>
      <c r="R70" s="101">
        <f t="shared" si="9"/>
        <v>0</v>
      </c>
      <c r="S70" s="101">
        <f t="shared" si="9"/>
        <v>0</v>
      </c>
      <c r="T70" s="101">
        <f t="shared" si="9"/>
        <v>0</v>
      </c>
      <c r="U70" s="101">
        <f t="shared" si="9"/>
        <v>0</v>
      </c>
      <c r="V70" s="101">
        <f t="shared" si="9"/>
        <v>0</v>
      </c>
      <c r="W70" s="101">
        <f t="shared" si="9"/>
        <v>0</v>
      </c>
      <c r="X70" s="101">
        <f t="shared" si="9"/>
        <v>0</v>
      </c>
      <c r="Y70" s="101">
        <f t="shared" si="9"/>
        <v>0</v>
      </c>
      <c r="Z70" s="101">
        <f t="shared" si="9"/>
        <v>0</v>
      </c>
      <c r="AA70" s="101">
        <f t="shared" si="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c r="J75" s="204">
        <f>операции!J75</f>
        <v>0</v>
      </c>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c r="J76" s="204">
        <f>операции!J76</f>
        <v>0</v>
      </c>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c r="J77" s="204">
        <f>операции!J77</f>
        <v>0</v>
      </c>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$P$19</f>
        <v>сценарий-3</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0</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0</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0</v>
      </c>
      <c r="N87" s="3"/>
      <c r="O87" s="3"/>
      <c r="P87" s="93">
        <f>IF(P$1="",0,IF(SUM(капитал!$J$67:$J$70)=0,0,INT(SUMPRODUCT(капитал!$J$67:$J$70,$J$82:$J$85)/SUM(капитал!$J$67:$J$70))))</f>
        <v>0</v>
      </c>
      <c r="Q87" s="93">
        <f>IF(Q$1="",0,IF(SUM(капитал!$J$67:$J$70)=0,0,INT(SUMPRODUCT(капитал!$J$67:$J$70,$J$82:$J$85)/SUM(капитал!$J$67:$J$70))))</f>
        <v>0</v>
      </c>
      <c r="R87" s="93">
        <f>IF(R$1="",0,IF(SUM(капитал!$J$67:$J$70)=0,0,INT(SUMPRODUCT(капитал!$J$67:$J$70,$J$82:$J$85)/SUM(капитал!$J$67:$J$70))))</f>
        <v>0</v>
      </c>
      <c r="S87" s="93">
        <f>IF(S$1="",0,IF(SUM(капитал!$J$67:$J$70)=0,0,INT(SUMPRODUCT(капитал!$J$67:$J$70,$J$82:$J$85)/SUM(капитал!$J$67:$J$70))))</f>
        <v>0</v>
      </c>
      <c r="T87" s="93">
        <f>IF(T$1="",0,IF(SUM(капитал!$J$67:$J$70)=0,0,INT(SUMPRODUCT(капитал!$J$67:$J$70,$J$82:$J$85)/SUM(капитал!$J$67:$J$70))))</f>
        <v>0</v>
      </c>
      <c r="U87" s="93">
        <f>IF(U$1="",0,IF(SUM(капитал!$J$67:$J$70)=0,0,INT(SUMPRODUCT(капитал!$J$67:$J$70,$J$82:$J$85)/SUM(капитал!$J$67:$J$70))))</f>
        <v>0</v>
      </c>
      <c r="V87" s="93">
        <f>IF(V$1="",0,IF(SUM(капитал!$J$67:$J$70)=0,0,INT(SUMPRODUCT(капитал!$J$67:$J$70,$J$82:$J$85)/SUM(капитал!$J$67:$J$70))))</f>
        <v>0</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0</v>
      </c>
      <c r="Q89" s="46">
        <f t="shared" ref="Q89" si="10">IF(Q$1="",0,SUM(Q90:Q101))</f>
        <v>0</v>
      </c>
      <c r="R89" s="46">
        <f t="shared" ref="R89:AA89" si="11">IF(R$1="",0,SUM(R90:R101))</f>
        <v>0</v>
      </c>
      <c r="S89" s="46">
        <f t="shared" si="11"/>
        <v>0</v>
      </c>
      <c r="T89" s="46">
        <f t="shared" si="11"/>
        <v>0</v>
      </c>
      <c r="U89" s="46">
        <f t="shared" si="11"/>
        <v>0</v>
      </c>
      <c r="V89" s="46">
        <f t="shared" si="11"/>
        <v>0</v>
      </c>
      <c r="W89" s="46">
        <f t="shared" si="11"/>
        <v>0</v>
      </c>
      <c r="X89" s="46">
        <f t="shared" si="11"/>
        <v>0</v>
      </c>
      <c r="Y89" s="46">
        <f t="shared" si="11"/>
        <v>0</v>
      </c>
      <c r="Z89" s="46">
        <f t="shared" si="11"/>
        <v>0</v>
      </c>
      <c r="AA89" s="46">
        <f t="shared" si="11"/>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0</v>
      </c>
      <c r="Q90" s="101">
        <f t="shared" ref="Q90:AA90" si="12">IF(Q$1="",0,Q44*Q$87)</f>
        <v>0</v>
      </c>
      <c r="R90" s="101">
        <f t="shared" si="12"/>
        <v>0</v>
      </c>
      <c r="S90" s="101">
        <f t="shared" si="12"/>
        <v>0</v>
      </c>
      <c r="T90" s="101">
        <f t="shared" si="12"/>
        <v>0</v>
      </c>
      <c r="U90" s="101">
        <f t="shared" si="12"/>
        <v>0</v>
      </c>
      <c r="V90" s="101">
        <f t="shared" si="12"/>
        <v>0</v>
      </c>
      <c r="W90" s="101">
        <f t="shared" si="12"/>
        <v>0</v>
      </c>
      <c r="X90" s="101">
        <f t="shared" si="12"/>
        <v>0</v>
      </c>
      <c r="Y90" s="101">
        <f t="shared" si="12"/>
        <v>0</v>
      </c>
      <c r="Z90" s="101">
        <f t="shared" si="12"/>
        <v>0</v>
      </c>
      <c r="AA90" s="101">
        <f t="shared" si="12"/>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101" si="13">IF(P$1="",0,P45*P$87)</f>
        <v>0</v>
      </c>
      <c r="Q91" s="101">
        <f t="shared" si="13"/>
        <v>0</v>
      </c>
      <c r="R91" s="101">
        <f t="shared" si="13"/>
        <v>0</v>
      </c>
      <c r="S91" s="101">
        <f t="shared" si="13"/>
        <v>0</v>
      </c>
      <c r="T91" s="101">
        <f t="shared" si="13"/>
        <v>0</v>
      </c>
      <c r="U91" s="101">
        <f t="shared" si="13"/>
        <v>0</v>
      </c>
      <c r="V91" s="101">
        <f t="shared" si="13"/>
        <v>0</v>
      </c>
      <c r="W91" s="101">
        <f t="shared" si="13"/>
        <v>0</v>
      </c>
      <c r="X91" s="101">
        <f t="shared" si="13"/>
        <v>0</v>
      </c>
      <c r="Y91" s="101">
        <f t="shared" si="13"/>
        <v>0</v>
      </c>
      <c r="Z91" s="101">
        <f t="shared" si="13"/>
        <v>0</v>
      </c>
      <c r="AA91" s="101">
        <f t="shared" si="13"/>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si="13"/>
        <v>0</v>
      </c>
      <c r="Q92" s="101">
        <f t="shared" si="13"/>
        <v>0</v>
      </c>
      <c r="R92" s="101">
        <f t="shared" si="13"/>
        <v>0</v>
      </c>
      <c r="S92" s="101">
        <f t="shared" si="13"/>
        <v>0</v>
      </c>
      <c r="T92" s="101">
        <f t="shared" si="13"/>
        <v>0</v>
      </c>
      <c r="U92" s="101">
        <f t="shared" si="13"/>
        <v>0</v>
      </c>
      <c r="V92" s="101">
        <f t="shared" si="13"/>
        <v>0</v>
      </c>
      <c r="W92" s="101">
        <f t="shared" si="13"/>
        <v>0</v>
      </c>
      <c r="X92" s="101">
        <f t="shared" si="13"/>
        <v>0</v>
      </c>
      <c r="Y92" s="101">
        <f t="shared" si="13"/>
        <v>0</v>
      </c>
      <c r="Z92" s="101">
        <f t="shared" si="13"/>
        <v>0</v>
      </c>
      <c r="AA92" s="101">
        <f t="shared" si="1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si="13"/>
        <v>0</v>
      </c>
      <c r="Q93" s="101">
        <f t="shared" si="13"/>
        <v>0</v>
      </c>
      <c r="R93" s="101">
        <f t="shared" si="13"/>
        <v>0</v>
      </c>
      <c r="S93" s="101">
        <f t="shared" si="13"/>
        <v>0</v>
      </c>
      <c r="T93" s="101">
        <f t="shared" si="13"/>
        <v>0</v>
      </c>
      <c r="U93" s="101">
        <f t="shared" si="13"/>
        <v>0</v>
      </c>
      <c r="V93" s="101">
        <f t="shared" si="13"/>
        <v>0</v>
      </c>
      <c r="W93" s="101">
        <f t="shared" si="13"/>
        <v>0</v>
      </c>
      <c r="X93" s="101">
        <f t="shared" si="13"/>
        <v>0</v>
      </c>
      <c r="Y93" s="101">
        <f t="shared" si="13"/>
        <v>0</v>
      </c>
      <c r="Z93" s="101">
        <f t="shared" si="13"/>
        <v>0</v>
      </c>
      <c r="AA93" s="101">
        <f t="shared" si="13"/>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si="13"/>
        <v>0</v>
      </c>
      <c r="Q94" s="101">
        <f t="shared" si="13"/>
        <v>0</v>
      </c>
      <c r="R94" s="101">
        <f t="shared" si="13"/>
        <v>0</v>
      </c>
      <c r="S94" s="101">
        <f t="shared" si="13"/>
        <v>0</v>
      </c>
      <c r="T94" s="101">
        <f t="shared" si="13"/>
        <v>0</v>
      </c>
      <c r="U94" s="101">
        <f t="shared" si="13"/>
        <v>0</v>
      </c>
      <c r="V94" s="101">
        <f t="shared" si="13"/>
        <v>0</v>
      </c>
      <c r="W94" s="101">
        <f t="shared" si="13"/>
        <v>0</v>
      </c>
      <c r="X94" s="101">
        <f t="shared" si="13"/>
        <v>0</v>
      </c>
      <c r="Y94" s="101">
        <f t="shared" si="13"/>
        <v>0</v>
      </c>
      <c r="Z94" s="101">
        <f t="shared" si="13"/>
        <v>0</v>
      </c>
      <c r="AA94" s="101">
        <f t="shared" si="13"/>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si="13"/>
        <v>0</v>
      </c>
      <c r="Q95" s="101">
        <f t="shared" si="13"/>
        <v>0</v>
      </c>
      <c r="R95" s="101">
        <f t="shared" si="13"/>
        <v>0</v>
      </c>
      <c r="S95" s="101">
        <f t="shared" si="13"/>
        <v>0</v>
      </c>
      <c r="T95" s="101">
        <f t="shared" si="13"/>
        <v>0</v>
      </c>
      <c r="U95" s="101">
        <f t="shared" si="13"/>
        <v>0</v>
      </c>
      <c r="V95" s="101">
        <f t="shared" si="13"/>
        <v>0</v>
      </c>
      <c r="W95" s="101">
        <f t="shared" si="13"/>
        <v>0</v>
      </c>
      <c r="X95" s="101">
        <f t="shared" si="13"/>
        <v>0</v>
      </c>
      <c r="Y95" s="101">
        <f t="shared" si="13"/>
        <v>0</v>
      </c>
      <c r="Z95" s="101">
        <f t="shared" si="13"/>
        <v>0</v>
      </c>
      <c r="AA95" s="101">
        <f t="shared" si="13"/>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si="13"/>
        <v>0</v>
      </c>
      <c r="Q96" s="101">
        <f t="shared" si="13"/>
        <v>0</v>
      </c>
      <c r="R96" s="101">
        <f t="shared" si="13"/>
        <v>0</v>
      </c>
      <c r="S96" s="101">
        <f t="shared" si="13"/>
        <v>0</v>
      </c>
      <c r="T96" s="101">
        <f t="shared" si="13"/>
        <v>0</v>
      </c>
      <c r="U96" s="101">
        <f t="shared" si="13"/>
        <v>0</v>
      </c>
      <c r="V96" s="101">
        <f t="shared" si="13"/>
        <v>0</v>
      </c>
      <c r="W96" s="101">
        <f t="shared" si="13"/>
        <v>0</v>
      </c>
      <c r="X96" s="101">
        <f t="shared" si="13"/>
        <v>0</v>
      </c>
      <c r="Y96" s="101">
        <f t="shared" si="13"/>
        <v>0</v>
      </c>
      <c r="Z96" s="101">
        <f t="shared" si="13"/>
        <v>0</v>
      </c>
      <c r="AA96" s="101">
        <f t="shared" si="13"/>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si="13"/>
        <v>0</v>
      </c>
      <c r="Q97" s="101">
        <f t="shared" si="13"/>
        <v>0</v>
      </c>
      <c r="R97" s="101">
        <f t="shared" si="13"/>
        <v>0</v>
      </c>
      <c r="S97" s="101">
        <f t="shared" si="13"/>
        <v>0</v>
      </c>
      <c r="T97" s="101">
        <f t="shared" si="13"/>
        <v>0</v>
      </c>
      <c r="U97" s="101">
        <f t="shared" si="13"/>
        <v>0</v>
      </c>
      <c r="V97" s="101">
        <f t="shared" si="13"/>
        <v>0</v>
      </c>
      <c r="W97" s="101">
        <f t="shared" si="13"/>
        <v>0</v>
      </c>
      <c r="X97" s="101">
        <f t="shared" si="13"/>
        <v>0</v>
      </c>
      <c r="Y97" s="101">
        <f t="shared" si="13"/>
        <v>0</v>
      </c>
      <c r="Z97" s="101">
        <f t="shared" si="13"/>
        <v>0</v>
      </c>
      <c r="AA97" s="101">
        <f t="shared" si="13"/>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si="13"/>
        <v>0</v>
      </c>
      <c r="Q98" s="101">
        <f t="shared" si="13"/>
        <v>0</v>
      </c>
      <c r="R98" s="101">
        <f t="shared" si="13"/>
        <v>0</v>
      </c>
      <c r="S98" s="101">
        <f t="shared" si="13"/>
        <v>0</v>
      </c>
      <c r="T98" s="101">
        <f t="shared" si="13"/>
        <v>0</v>
      </c>
      <c r="U98" s="101">
        <f t="shared" si="13"/>
        <v>0</v>
      </c>
      <c r="V98" s="101">
        <f t="shared" si="13"/>
        <v>0</v>
      </c>
      <c r="W98" s="101">
        <f t="shared" si="13"/>
        <v>0</v>
      </c>
      <c r="X98" s="101">
        <f t="shared" si="13"/>
        <v>0</v>
      </c>
      <c r="Y98" s="101">
        <f t="shared" si="13"/>
        <v>0</v>
      </c>
      <c r="Z98" s="101">
        <f t="shared" si="13"/>
        <v>0</v>
      </c>
      <c r="AA98" s="101">
        <f t="shared" si="13"/>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si="13"/>
        <v>0</v>
      </c>
      <c r="Q99" s="101">
        <f t="shared" si="13"/>
        <v>0</v>
      </c>
      <c r="R99" s="101">
        <f t="shared" si="13"/>
        <v>0</v>
      </c>
      <c r="S99" s="101">
        <f t="shared" si="13"/>
        <v>0</v>
      </c>
      <c r="T99" s="101">
        <f t="shared" si="13"/>
        <v>0</v>
      </c>
      <c r="U99" s="101">
        <f t="shared" si="13"/>
        <v>0</v>
      </c>
      <c r="V99" s="101">
        <f t="shared" si="13"/>
        <v>0</v>
      </c>
      <c r="W99" s="101">
        <f t="shared" si="13"/>
        <v>0</v>
      </c>
      <c r="X99" s="101">
        <f t="shared" si="13"/>
        <v>0</v>
      </c>
      <c r="Y99" s="101">
        <f t="shared" si="13"/>
        <v>0</v>
      </c>
      <c r="Z99" s="101">
        <f t="shared" si="13"/>
        <v>0</v>
      </c>
      <c r="AA99" s="101">
        <f t="shared" si="13"/>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si="13"/>
        <v>0</v>
      </c>
      <c r="Q100" s="101">
        <f t="shared" si="13"/>
        <v>0</v>
      </c>
      <c r="R100" s="101">
        <f t="shared" si="13"/>
        <v>0</v>
      </c>
      <c r="S100" s="101">
        <f t="shared" si="13"/>
        <v>0</v>
      </c>
      <c r="T100" s="101">
        <f t="shared" si="13"/>
        <v>0</v>
      </c>
      <c r="U100" s="101">
        <f t="shared" si="13"/>
        <v>0</v>
      </c>
      <c r="V100" s="101">
        <f t="shared" si="13"/>
        <v>0</v>
      </c>
      <c r="W100" s="101">
        <f t="shared" si="13"/>
        <v>0</v>
      </c>
      <c r="X100" s="101">
        <f t="shared" si="13"/>
        <v>0</v>
      </c>
      <c r="Y100" s="101">
        <f t="shared" si="13"/>
        <v>0</v>
      </c>
      <c r="Z100" s="101">
        <f t="shared" si="13"/>
        <v>0</v>
      </c>
      <c r="AA100" s="101">
        <f t="shared" si="13"/>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si="13"/>
        <v>0</v>
      </c>
      <c r="Q101" s="101">
        <f t="shared" si="13"/>
        <v>0</v>
      </c>
      <c r="R101" s="101">
        <f t="shared" si="13"/>
        <v>0</v>
      </c>
      <c r="S101" s="101">
        <f t="shared" si="13"/>
        <v>0</v>
      </c>
      <c r="T101" s="101">
        <f t="shared" si="13"/>
        <v>0</v>
      </c>
      <c r="U101" s="101">
        <f t="shared" si="13"/>
        <v>0</v>
      </c>
      <c r="V101" s="101">
        <f t="shared" si="13"/>
        <v>0</v>
      </c>
      <c r="W101" s="101">
        <f t="shared" si="13"/>
        <v>0</v>
      </c>
      <c r="X101" s="101">
        <f t="shared" si="13"/>
        <v>0</v>
      </c>
      <c r="Y101" s="101">
        <f t="shared" si="13"/>
        <v>0</v>
      </c>
      <c r="Z101" s="101">
        <f t="shared" si="13"/>
        <v>0</v>
      </c>
      <c r="AA101" s="101">
        <f t="shared" si="13"/>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v>
      </c>
      <c r="K104" s="28"/>
      <c r="L104" s="104" t="str">
        <f>$P$19</f>
        <v>сценарий-3</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c r="F107" s="3"/>
      <c r="G107" s="3"/>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x14ac:dyDescent="0.25">
      <c r="A108" s="22"/>
      <c r="B108" s="22"/>
      <c r="C108" s="22"/>
      <c r="D108" s="22"/>
      <c r="E108" s="22"/>
      <c r="F108" s="22"/>
      <c r="G108" s="22"/>
      <c r="H108" s="100"/>
      <c r="I108" s="31"/>
      <c r="J108" s="98"/>
      <c r="K108" s="99"/>
      <c r="L108" s="31"/>
      <c r="M108" s="204"/>
      <c r="N108" s="22"/>
      <c r="O108" s="22"/>
      <c r="P108" s="100"/>
      <c r="Q108" s="100"/>
      <c r="R108" s="100"/>
      <c r="S108" s="100"/>
      <c r="T108" s="100"/>
      <c r="U108" s="100"/>
      <c r="V108" s="100"/>
      <c r="W108" s="100"/>
      <c r="X108" s="100"/>
      <c r="Y108" s="100"/>
      <c r="Z108" s="100"/>
      <c r="AA108" s="100"/>
      <c r="AB108" s="22"/>
    </row>
    <row r="109" spans="1:28" s="23" customFormat="1" x14ac:dyDescent="0.25">
      <c r="A109" s="22"/>
      <c r="B109" s="22"/>
      <c r="C109" s="22"/>
      <c r="D109" s="22"/>
      <c r="E109" s="22"/>
      <c r="F109" s="22"/>
      <c r="G109" s="22"/>
      <c r="H109" s="100"/>
      <c r="I109" s="31"/>
      <c r="J109" s="98"/>
      <c r="K109" s="99"/>
      <c r="L109" s="31"/>
      <c r="M109" s="204"/>
      <c r="N109" s="22"/>
      <c r="O109" s="22"/>
      <c r="P109" s="100"/>
      <c r="Q109" s="100"/>
      <c r="R109" s="100"/>
      <c r="S109" s="100"/>
      <c r="T109" s="100"/>
      <c r="U109" s="100"/>
      <c r="V109" s="100"/>
      <c r="W109" s="100"/>
      <c r="X109" s="100"/>
      <c r="Y109" s="100"/>
      <c r="Z109" s="100"/>
      <c r="AA109" s="100"/>
      <c r="AB109" s="22"/>
    </row>
    <row r="110" spans="1:28" s="23" customFormat="1" x14ac:dyDescent="0.25">
      <c r="A110" s="22"/>
      <c r="B110" s="22"/>
      <c r="C110" s="22"/>
      <c r="D110" s="22"/>
      <c r="E110" s="22"/>
      <c r="F110" s="22"/>
      <c r="G110" s="22"/>
      <c r="H110" s="100"/>
      <c r="I110" s="31"/>
      <c r="J110" s="98"/>
      <c r="K110" s="99"/>
      <c r="L110" s="31"/>
      <c r="M110" s="204"/>
      <c r="N110" s="22"/>
      <c r="O110" s="22"/>
      <c r="P110" s="100"/>
      <c r="Q110" s="100"/>
      <c r="R110" s="100"/>
      <c r="S110" s="100"/>
      <c r="T110" s="100"/>
      <c r="U110" s="100"/>
      <c r="V110" s="100"/>
      <c r="W110" s="100"/>
      <c r="X110" s="100"/>
      <c r="Y110" s="100"/>
      <c r="Z110" s="100"/>
      <c r="AA110" s="100"/>
      <c r="AB110" s="22"/>
    </row>
    <row r="111" spans="1:28" s="23" customFormat="1" x14ac:dyDescent="0.25">
      <c r="A111" s="22"/>
      <c r="B111" s="22"/>
      <c r="C111" s="22"/>
      <c r="D111" s="22"/>
      <c r="E111" s="22"/>
      <c r="F111" s="22"/>
      <c r="G111" s="22"/>
      <c r="H111" s="100"/>
      <c r="I111" s="31"/>
      <c r="J111" s="98"/>
      <c r="K111" s="99"/>
      <c r="L111" s="31"/>
      <c r="M111" s="204"/>
      <c r="N111" s="22"/>
      <c r="O111" s="22"/>
      <c r="P111" s="100"/>
      <c r="Q111" s="100"/>
      <c r="R111" s="100"/>
      <c r="S111" s="100"/>
      <c r="T111" s="100"/>
      <c r="U111" s="100"/>
      <c r="V111" s="100"/>
      <c r="W111" s="100"/>
      <c r="X111" s="100"/>
      <c r="Y111" s="100"/>
      <c r="Z111" s="100"/>
      <c r="AA111" s="100"/>
      <c r="AB111" s="22"/>
    </row>
    <row r="112" spans="1:28" s="23" customFormat="1" x14ac:dyDescent="0.25">
      <c r="A112" s="22"/>
      <c r="B112" s="22"/>
      <c r="C112" s="22"/>
      <c r="D112" s="22"/>
      <c r="E112" s="22"/>
      <c r="F112" s="22"/>
      <c r="G112" s="22"/>
      <c r="H112" s="100"/>
      <c r="I112" s="31"/>
      <c r="J112" s="98"/>
      <c r="K112" s="99"/>
      <c r="L112" s="31"/>
      <c r="M112" s="204"/>
      <c r="N112" s="22"/>
      <c r="O112" s="22"/>
      <c r="P112" s="100"/>
      <c r="Q112" s="100"/>
      <c r="R112" s="100"/>
      <c r="S112" s="100"/>
      <c r="T112" s="100"/>
      <c r="U112" s="100"/>
      <c r="V112" s="100"/>
      <c r="W112" s="100"/>
      <c r="X112" s="100"/>
      <c r="Y112" s="100"/>
      <c r="Z112" s="100"/>
      <c r="AA112" s="100"/>
      <c r="AB112" s="22"/>
    </row>
    <row r="113" spans="1:28" s="23" customFormat="1" x14ac:dyDescent="0.25">
      <c r="A113" s="22"/>
      <c r="B113" s="22"/>
      <c r="C113" s="22"/>
      <c r="D113" s="22"/>
      <c r="E113" s="22"/>
      <c r="F113" s="22"/>
      <c r="G113" s="22"/>
      <c r="H113" s="100"/>
      <c r="I113" s="31"/>
      <c r="J113" s="98"/>
      <c r="K113" s="99"/>
      <c r="L113" s="31"/>
      <c r="M113" s="204"/>
      <c r="N113" s="22"/>
      <c r="O113" s="22"/>
      <c r="P113" s="100"/>
      <c r="Q113" s="100"/>
      <c r="R113" s="100"/>
      <c r="S113" s="100"/>
      <c r="T113" s="100"/>
      <c r="U113" s="100"/>
      <c r="V113" s="100"/>
      <c r="W113" s="100"/>
      <c r="X113" s="100"/>
      <c r="Y113" s="100"/>
      <c r="Z113" s="100"/>
      <c r="AA113" s="100"/>
      <c r="AB113" s="22"/>
    </row>
    <row r="114" spans="1:28" s="23" customFormat="1" x14ac:dyDescent="0.25">
      <c r="A114" s="22"/>
      <c r="B114" s="22"/>
      <c r="C114" s="22"/>
      <c r="D114" s="22"/>
      <c r="E114" s="22"/>
      <c r="F114" s="22"/>
      <c r="G114" s="22"/>
      <c r="H114" s="100"/>
      <c r="I114" s="31"/>
      <c r="J114" s="98"/>
      <c r="K114" s="99"/>
      <c r="L114" s="31"/>
      <c r="M114" s="204"/>
      <c r="N114" s="22"/>
      <c r="O114" s="22"/>
      <c r="P114" s="100"/>
      <c r="Q114" s="100"/>
      <c r="R114" s="100"/>
      <c r="S114" s="100"/>
      <c r="T114" s="100"/>
      <c r="U114" s="100"/>
      <c r="V114" s="100"/>
      <c r="W114" s="100"/>
      <c r="X114" s="100"/>
      <c r="Y114" s="100"/>
      <c r="Z114" s="100"/>
      <c r="AA114" s="100"/>
      <c r="AB114" s="22"/>
    </row>
    <row r="115" spans="1:28" s="23" customFormat="1" x14ac:dyDescent="0.25">
      <c r="A115" s="22"/>
      <c r="B115" s="22"/>
      <c r="C115" s="22"/>
      <c r="D115" s="22"/>
      <c r="E115" s="22"/>
      <c r="F115" s="22"/>
      <c r="G115" s="22"/>
      <c r="H115" s="100"/>
      <c r="I115" s="31"/>
      <c r="J115" s="98"/>
      <c r="K115" s="99"/>
      <c r="L115" s="31"/>
      <c r="M115" s="204"/>
      <c r="N115" s="22"/>
      <c r="O115" s="22"/>
      <c r="P115" s="100"/>
      <c r="Q115" s="100"/>
      <c r="R115" s="100"/>
      <c r="S115" s="100"/>
      <c r="T115" s="100"/>
      <c r="U115" s="100"/>
      <c r="V115" s="100"/>
      <c r="W115" s="100"/>
      <c r="X115" s="100"/>
      <c r="Y115" s="100"/>
      <c r="Z115" s="100"/>
      <c r="AA115" s="100"/>
      <c r="AB115" s="22"/>
    </row>
    <row r="116" spans="1:28" s="23" customFormat="1" x14ac:dyDescent="0.25">
      <c r="A116" s="22"/>
      <c r="B116" s="22"/>
      <c r="C116" s="22"/>
      <c r="D116" s="22"/>
      <c r="E116" s="22"/>
      <c r="F116" s="22"/>
      <c r="G116" s="22"/>
      <c r="H116" s="100"/>
      <c r="I116" s="31"/>
      <c r="J116" s="98"/>
      <c r="K116" s="99"/>
      <c r="L116" s="31"/>
      <c r="M116" s="204"/>
      <c r="N116" s="22"/>
      <c r="O116" s="22"/>
      <c r="P116" s="100"/>
      <c r="Q116" s="100"/>
      <c r="R116" s="100"/>
      <c r="S116" s="100"/>
      <c r="T116" s="100"/>
      <c r="U116" s="100"/>
      <c r="V116" s="100"/>
      <c r="W116" s="100"/>
      <c r="X116" s="100"/>
      <c r="Y116" s="100"/>
      <c r="Z116" s="100"/>
      <c r="AA116" s="100"/>
      <c r="AB116" s="22"/>
    </row>
    <row r="117" spans="1:28" s="23" customFormat="1" x14ac:dyDescent="0.25">
      <c r="A117" s="22"/>
      <c r="B117" s="22"/>
      <c r="C117" s="22"/>
      <c r="D117" s="22"/>
      <c r="E117" s="22"/>
      <c r="F117" s="22"/>
      <c r="G117" s="22"/>
      <c r="H117" s="100"/>
      <c r="I117" s="31"/>
      <c r="J117" s="98"/>
      <c r="K117" s="99"/>
      <c r="L117" s="31"/>
      <c r="M117" s="204"/>
      <c r="N117" s="22"/>
      <c r="O117" s="22"/>
      <c r="P117" s="100"/>
      <c r="Q117" s="100"/>
      <c r="R117" s="100"/>
      <c r="S117" s="100"/>
      <c r="T117" s="100"/>
      <c r="U117" s="100"/>
      <c r="V117" s="100"/>
      <c r="W117" s="100"/>
      <c r="X117" s="100"/>
      <c r="Y117" s="100"/>
      <c r="Z117" s="100"/>
      <c r="AA117" s="100"/>
      <c r="AB117" s="22"/>
    </row>
    <row r="118" spans="1:28" s="23" customFormat="1" x14ac:dyDescent="0.25">
      <c r="A118" s="22"/>
      <c r="B118" s="22"/>
      <c r="C118" s="22"/>
      <c r="D118" s="22"/>
      <c r="E118" s="22"/>
      <c r="F118" s="22"/>
      <c r="G118" s="22"/>
      <c r="H118" s="100"/>
      <c r="I118" s="31"/>
      <c r="J118" s="98"/>
      <c r="K118" s="99"/>
      <c r="L118" s="31"/>
      <c r="M118" s="204"/>
      <c r="N118" s="22"/>
      <c r="O118" s="22"/>
      <c r="P118" s="100"/>
      <c r="Q118" s="100"/>
      <c r="R118" s="100"/>
      <c r="S118" s="100"/>
      <c r="T118" s="100"/>
      <c r="U118" s="100"/>
      <c r="V118" s="100"/>
      <c r="W118" s="100"/>
      <c r="X118" s="100"/>
      <c r="Y118" s="100"/>
      <c r="Z118" s="100"/>
      <c r="AA118" s="100"/>
      <c r="AB118" s="22"/>
    </row>
    <row r="119" spans="1:28" s="23" customFormat="1" x14ac:dyDescent="0.25">
      <c r="A119" s="22"/>
      <c r="B119" s="22"/>
      <c r="C119" s="22"/>
      <c r="D119" s="22"/>
      <c r="E119" s="22"/>
      <c r="F119" s="22"/>
      <c r="G119" s="22"/>
      <c r="H119" s="100"/>
      <c r="I119" s="31"/>
      <c r="J119" s="98"/>
      <c r="K119" s="99"/>
      <c r="L119" s="31"/>
      <c r="M119" s="204"/>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s="5" customFormat="1" x14ac:dyDescent="0.25">
      <c r="A122" s="3"/>
      <c r="B122" s="3"/>
      <c r="C122" s="3"/>
      <c r="D122" s="3"/>
      <c r="E122" s="3" t="str">
        <f>KPI!$E$40</f>
        <v>конверсия в покупку одной услуги проката</v>
      </c>
      <c r="F122" s="3"/>
      <c r="G122" s="3" t="str">
        <f>IF($E122="","",INDEX(KPI!$G:$G,SUMIFS(KPI!$B:$B,KPI!$E:$E,$E122)))</f>
        <v>%</v>
      </c>
      <c r="H122" s="3"/>
      <c r="I122" s="28"/>
      <c r="J122" s="44"/>
      <c r="K122" s="28"/>
      <c r="L122" s="3"/>
      <c r="M122" s="55"/>
      <c r="N122" s="3"/>
      <c r="O122" s="3"/>
      <c r="P122" s="104" t="str">
        <f>$P$19</f>
        <v>сценарий-3</v>
      </c>
      <c r="Q122" s="46"/>
      <c r="R122" s="46"/>
      <c r="S122" s="46"/>
      <c r="T122" s="46"/>
      <c r="U122" s="46"/>
      <c r="V122" s="46"/>
      <c r="W122" s="46"/>
      <c r="X122" s="46"/>
      <c r="Y122" s="46"/>
      <c r="Z122" s="46"/>
      <c r="AA122" s="46"/>
      <c r="AB122" s="3"/>
    </row>
    <row r="123" spans="1:28" s="23" customFormat="1" ht="10.199999999999999" x14ac:dyDescent="0.2">
      <c r="A123" s="22"/>
      <c r="B123" s="22"/>
      <c r="C123" s="22"/>
      <c r="D123" s="22"/>
      <c r="E123" s="22" t="str">
        <f>E122</f>
        <v>конверсия в покупку одной услуги проката</v>
      </c>
      <c r="F123" s="22"/>
      <c r="G123" s="22" t="str">
        <f>IF($E123="","",INDEX(KPI!$G:$G,SUMIFS(KPI!$B:$B,KPI!$E:$E,$E123)))</f>
        <v>%</v>
      </c>
      <c r="H123" s="100">
        <f>структура!$V$12</f>
        <v>1</v>
      </c>
      <c r="I123" s="31"/>
      <c r="J123" s="98" t="str">
        <f>структура!$X$12</f>
        <v>янв</v>
      </c>
      <c r="K123" s="99"/>
      <c r="L123" s="22"/>
      <c r="M123" s="58"/>
      <c r="N123" s="22"/>
      <c r="O123" s="22"/>
      <c r="P123" s="102">
        <f>IF(P$1="",0,SUMIFS(сценарии!P:P,сценарии!$E:$E,$E123,сценарии!$J:$J,$J123,сценарии!$M:$M,$P$122))</f>
        <v>0</v>
      </c>
      <c r="Q123" s="102">
        <f>IF(Q$1="",0,SUMIFS(сценарии!Q:Q,сценарии!$E:$E,$E123,сценарии!$J:$J,$J123,сценарии!$M:$M,$P$122))</f>
        <v>0</v>
      </c>
      <c r="R123" s="102">
        <f>IF(R$1="",0,SUMIFS(сценарии!R:R,сценарии!$E:$E,$E123,сценарии!$J:$J,$J123,сценарии!$M:$M,$P$122))</f>
        <v>0</v>
      </c>
      <c r="S123" s="102">
        <f>IF(S$1="",0,SUMIFS(сценарии!S:S,сценарии!$E:$E,$E123,сценарии!$J:$J,$J123,сценарии!$M:$M,$P$122))</f>
        <v>0</v>
      </c>
      <c r="T123" s="102">
        <f>IF(T$1="",0,SUMIFS(сценарии!T:T,сценарии!$E:$E,$E123,сценарии!$J:$J,$J123,сценарии!$M:$M,$P$122))</f>
        <v>0</v>
      </c>
      <c r="U123" s="102">
        <f>IF(U$1="",0,SUMIFS(сценарии!U:U,сценарии!$E:$E,$E123,сценарии!$J:$J,$J123,сценарии!$M:$M,$P$122))</f>
        <v>0</v>
      </c>
      <c r="V123" s="102">
        <f>IF(V$1="",0,SUMIFS(сценарии!V:V,сценарии!$E:$E,$E123,сценарии!$J:$J,$J123,сценарии!$M:$M,$P$122))</f>
        <v>0</v>
      </c>
      <c r="W123" s="102">
        <f>IF(W$1="",0,SUMIFS(сценарии!W:W,сценарии!$E:$E,$E123,сценарии!$J:$J,$J123,сценарии!$M:$M,$P$122))</f>
        <v>0</v>
      </c>
      <c r="X123" s="102">
        <f>IF(X$1="",0,SUMIFS(сценарии!X:X,сценарии!$E:$E,$E123,сценарии!$J:$J,$J123,сценарии!$M:$M,$P$122))</f>
        <v>0</v>
      </c>
      <c r="Y123" s="102">
        <f>IF(Y$1="",0,SUMIFS(сценарии!Y:Y,сценарии!$E:$E,$E123,сценарии!$J:$J,$J123,сценарии!$M:$M,$P$122))</f>
        <v>0</v>
      </c>
      <c r="Z123" s="102">
        <f>IF(Z$1="",0,SUMIFS(сценарии!Z:Z,сценарии!$E:$E,$E123,сценарии!$J:$J,$J123,сценарии!$M:$M,$P$122))</f>
        <v>0</v>
      </c>
      <c r="AA123" s="102">
        <f>IF(AA$1="",0,SUMIFS(сценарии!AA:AA,сценарии!$E:$E,$E123,сценарии!$J:$J,$J123,сценарии!$M:$M,$P$122))</f>
        <v>0</v>
      </c>
      <c r="AB123" s="22"/>
    </row>
    <row r="124" spans="1:28" s="23" customFormat="1" ht="10.199999999999999" x14ac:dyDescent="0.2">
      <c r="A124" s="22"/>
      <c r="B124" s="22"/>
      <c r="C124" s="22"/>
      <c r="D124" s="22"/>
      <c r="E124" s="22" t="str">
        <f>E122</f>
        <v>конверсия в покупку одной услуги проката</v>
      </c>
      <c r="F124" s="22"/>
      <c r="G124" s="22" t="str">
        <f>IF($E124="","",INDEX(KPI!$G:$G,SUMIFS(KPI!$B:$B,KPI!$E:$E,$E124)))</f>
        <v>%</v>
      </c>
      <c r="H124" s="100">
        <f>структура!$V$13</f>
        <v>2</v>
      </c>
      <c r="I124" s="31"/>
      <c r="J124" s="98" t="str">
        <f>структура!$X$13</f>
        <v>фев</v>
      </c>
      <c r="K124" s="99"/>
      <c r="L124" s="22"/>
      <c r="M124" s="58"/>
      <c r="N124" s="22"/>
      <c r="O124" s="22"/>
      <c r="P124" s="102">
        <f>IF(P$1="",0,SUMIFS(сценарии!P:P,сценарии!$E:$E,$E124,сценарии!$J:$J,$J124,сценарии!$M:$M,$P$122))</f>
        <v>0</v>
      </c>
      <c r="Q124" s="102">
        <f>IF(Q$1="",0,SUMIFS(сценарии!Q:Q,сценарии!$E:$E,$E124,сценарии!$J:$J,$J124,сценарии!$M:$M,$P$122))</f>
        <v>0</v>
      </c>
      <c r="R124" s="102">
        <f>IF(R$1="",0,SUMIFS(сценарии!R:R,сценарии!$E:$E,$E124,сценарии!$J:$J,$J124,сценарии!$M:$M,$P$122))</f>
        <v>0</v>
      </c>
      <c r="S124" s="102">
        <f>IF(S$1="",0,SUMIFS(сценарии!S:S,сценарии!$E:$E,$E124,сценарии!$J:$J,$J124,сценарии!$M:$M,$P$122))</f>
        <v>0</v>
      </c>
      <c r="T124" s="102">
        <f>IF(T$1="",0,SUMIFS(сценарии!T:T,сценарии!$E:$E,$E124,сценарии!$J:$J,$J124,сценарии!$M:$M,$P$122))</f>
        <v>0</v>
      </c>
      <c r="U124" s="102">
        <f>IF(U$1="",0,SUMIFS(сценарии!U:U,сценарии!$E:$E,$E124,сценарии!$J:$J,$J124,сценарии!$M:$M,$P$122))</f>
        <v>0</v>
      </c>
      <c r="V124" s="102">
        <f>IF(V$1="",0,SUMIFS(сценарии!V:V,сценарии!$E:$E,$E124,сценарии!$J:$J,$J124,сценарии!$M:$M,$P$122))</f>
        <v>0</v>
      </c>
      <c r="W124" s="102">
        <f>IF(W$1="",0,SUMIFS(сценарии!W:W,сценарии!$E:$E,$E124,сценарии!$J:$J,$J124,сценарии!$M:$M,$P$122))</f>
        <v>0</v>
      </c>
      <c r="X124" s="102">
        <f>IF(X$1="",0,SUMIFS(сценарии!X:X,сценарии!$E:$E,$E124,сценарии!$J:$J,$J124,сценарии!$M:$M,$P$122))</f>
        <v>0</v>
      </c>
      <c r="Y124" s="102">
        <f>IF(Y$1="",0,SUMIFS(сценарии!Y:Y,сценарии!$E:$E,$E124,сценарии!$J:$J,$J124,сценарии!$M:$M,$P$122))</f>
        <v>0</v>
      </c>
      <c r="Z124" s="102">
        <f>IF(Z$1="",0,SUMIFS(сценарии!Z:Z,сценарии!$E:$E,$E124,сценарии!$J:$J,$J124,сценарии!$M:$M,$P$122))</f>
        <v>0</v>
      </c>
      <c r="AA124" s="102">
        <f>IF(AA$1="",0,SUMIFS(сценарии!AA:AA,сценарии!$E:$E,$E124,сценарии!$J:$J,$J124,сценарии!$M:$M,$P$122))</f>
        <v>0</v>
      </c>
      <c r="AB124" s="22"/>
    </row>
    <row r="125" spans="1:28" s="23" customFormat="1" ht="10.199999999999999" x14ac:dyDescent="0.2">
      <c r="A125" s="22"/>
      <c r="B125" s="22"/>
      <c r="C125" s="22"/>
      <c r="D125" s="22"/>
      <c r="E125" s="22" t="str">
        <f>E122</f>
        <v>конверсия в покупку одной услуги проката</v>
      </c>
      <c r="F125" s="22"/>
      <c r="G125" s="22" t="str">
        <f>IF($E125="","",INDEX(KPI!$G:$G,SUMIFS(KPI!$B:$B,KPI!$E:$E,$E125)))</f>
        <v>%</v>
      </c>
      <c r="H125" s="100">
        <f>структура!$V$14</f>
        <v>3</v>
      </c>
      <c r="I125" s="31"/>
      <c r="J125" s="98" t="str">
        <f>структура!$X$14</f>
        <v>мар</v>
      </c>
      <c r="K125" s="99"/>
      <c r="L125" s="22"/>
      <c r="M125" s="58"/>
      <c r="N125" s="22"/>
      <c r="O125" s="22"/>
      <c r="P125" s="102">
        <f>IF(P$1="",0,SUMIFS(сценарии!P:P,сценарии!$E:$E,$E125,сценарии!$J:$J,$J125,сценарии!$M:$M,$P$122))</f>
        <v>0</v>
      </c>
      <c r="Q125" s="102">
        <f>IF(Q$1="",0,SUMIFS(сценарии!Q:Q,сценарии!$E:$E,$E125,сценарии!$J:$J,$J125,сценарии!$M:$M,$P$122))</f>
        <v>0</v>
      </c>
      <c r="R125" s="102">
        <f>IF(R$1="",0,SUMIFS(сценарии!R:R,сценарии!$E:$E,$E125,сценарии!$J:$J,$J125,сценарии!$M:$M,$P$122))</f>
        <v>0</v>
      </c>
      <c r="S125" s="102">
        <f>IF(S$1="",0,SUMIFS(сценарии!S:S,сценарии!$E:$E,$E125,сценарии!$J:$J,$J125,сценарии!$M:$M,$P$122))</f>
        <v>0</v>
      </c>
      <c r="T125" s="102">
        <f>IF(T$1="",0,SUMIFS(сценарии!T:T,сценарии!$E:$E,$E125,сценарии!$J:$J,$J125,сценарии!$M:$M,$P$122))</f>
        <v>0</v>
      </c>
      <c r="U125" s="102">
        <f>IF(U$1="",0,SUMIFS(сценарии!U:U,сценарии!$E:$E,$E125,сценарии!$J:$J,$J125,сценарии!$M:$M,$P$122))</f>
        <v>0</v>
      </c>
      <c r="V125" s="102">
        <f>IF(V$1="",0,SUMIFS(сценарии!V:V,сценарии!$E:$E,$E125,сценарии!$J:$J,$J125,сценарии!$M:$M,$P$122))</f>
        <v>0</v>
      </c>
      <c r="W125" s="102">
        <f>IF(W$1="",0,SUMIFS(сценарии!W:W,сценарии!$E:$E,$E125,сценарии!$J:$J,$J125,сценарии!$M:$M,$P$122))</f>
        <v>0</v>
      </c>
      <c r="X125" s="102">
        <f>IF(X$1="",0,SUMIFS(сценарии!X:X,сценарии!$E:$E,$E125,сценарии!$J:$J,$J125,сценарии!$M:$M,$P$122))</f>
        <v>0</v>
      </c>
      <c r="Y125" s="102">
        <f>IF(Y$1="",0,SUMIFS(сценарии!Y:Y,сценарии!$E:$E,$E125,сценарии!$J:$J,$J125,сценарии!$M:$M,$P$122))</f>
        <v>0</v>
      </c>
      <c r="Z125" s="102">
        <f>IF(Z$1="",0,SUMIFS(сценарии!Z:Z,сценарии!$E:$E,$E125,сценарии!$J:$J,$J125,сценарии!$M:$M,$P$122))</f>
        <v>0</v>
      </c>
      <c r="AA125" s="102">
        <f>IF(AA$1="",0,SUMIFS(сценарии!AA:AA,сценарии!$E:$E,$E125,сценарии!$J:$J,$J125,сценарии!$M:$M,$P$122))</f>
        <v>0</v>
      </c>
      <c r="AB125" s="22"/>
    </row>
    <row r="126" spans="1:28" s="23" customFormat="1" ht="10.199999999999999" x14ac:dyDescent="0.2">
      <c r="A126" s="22"/>
      <c r="B126" s="22"/>
      <c r="C126" s="22"/>
      <c r="D126" s="22"/>
      <c r="E126" s="22" t="str">
        <f>E122</f>
        <v>конверсия в покупку одной услуги проката</v>
      </c>
      <c r="F126" s="22"/>
      <c r="G126" s="22" t="str">
        <f>IF($E126="","",INDEX(KPI!$G:$G,SUMIFS(KPI!$B:$B,KPI!$E:$E,$E126)))</f>
        <v>%</v>
      </c>
      <c r="H126" s="100">
        <f>структура!$V$15</f>
        <v>4</v>
      </c>
      <c r="I126" s="31"/>
      <c r="J126" s="98" t="str">
        <f>структура!$X$15</f>
        <v>апр</v>
      </c>
      <c r="K126" s="99"/>
      <c r="L126" s="22"/>
      <c r="M126" s="58"/>
      <c r="N126" s="22"/>
      <c r="O126" s="22"/>
      <c r="P126" s="102">
        <f>IF(P$1="",0,SUMIFS(сценарии!P:P,сценарии!$E:$E,$E126,сценарии!$J:$J,$J126,сценарии!$M:$M,$P$122))</f>
        <v>0</v>
      </c>
      <c r="Q126" s="102">
        <f>IF(Q$1="",0,SUMIFS(сценарии!Q:Q,сценарии!$E:$E,$E126,сценарии!$J:$J,$J126,сценарии!$M:$M,$P$122))</f>
        <v>0</v>
      </c>
      <c r="R126" s="102">
        <f>IF(R$1="",0,SUMIFS(сценарии!R:R,сценарии!$E:$E,$E126,сценарии!$J:$J,$J126,сценарии!$M:$M,$P$122))</f>
        <v>0</v>
      </c>
      <c r="S126" s="102">
        <f>IF(S$1="",0,SUMIFS(сценарии!S:S,сценарии!$E:$E,$E126,сценарии!$J:$J,$J126,сценарии!$M:$M,$P$122))</f>
        <v>0</v>
      </c>
      <c r="T126" s="102">
        <f>IF(T$1="",0,SUMIFS(сценарии!T:T,сценарии!$E:$E,$E126,сценарии!$J:$J,$J126,сценарии!$M:$M,$P$122))</f>
        <v>0</v>
      </c>
      <c r="U126" s="102">
        <f>IF(U$1="",0,SUMIFS(сценарии!U:U,сценарии!$E:$E,$E126,сценарии!$J:$J,$J126,сценарии!$M:$M,$P$122))</f>
        <v>0</v>
      </c>
      <c r="V126" s="102">
        <f>IF(V$1="",0,SUMIFS(сценарии!V:V,сценарии!$E:$E,$E126,сценарии!$J:$J,$J126,сценарии!$M:$M,$P$122))</f>
        <v>0</v>
      </c>
      <c r="W126" s="102">
        <f>IF(W$1="",0,SUMIFS(сценарии!W:W,сценарии!$E:$E,$E126,сценарии!$J:$J,$J126,сценарии!$M:$M,$P$122))</f>
        <v>0</v>
      </c>
      <c r="X126" s="102">
        <f>IF(X$1="",0,SUMIFS(сценарии!X:X,сценарии!$E:$E,$E126,сценарии!$J:$J,$J126,сценарии!$M:$M,$P$122))</f>
        <v>0</v>
      </c>
      <c r="Y126" s="102">
        <f>IF(Y$1="",0,SUMIFS(сценарии!Y:Y,сценарии!$E:$E,$E126,сценарии!$J:$J,$J126,сценарии!$M:$M,$P$122))</f>
        <v>0</v>
      </c>
      <c r="Z126" s="102">
        <f>IF(Z$1="",0,SUMIFS(сценарии!Z:Z,сценарии!$E:$E,$E126,сценарии!$J:$J,$J126,сценарии!$M:$M,$P$122))</f>
        <v>0</v>
      </c>
      <c r="AA126" s="102">
        <f>IF(AA$1="",0,SUMIFS(сценарии!AA:AA,сценарии!$E:$E,$E126,сценарии!$J:$J,$J126,сценарии!$M:$M,$P$122))</f>
        <v>0</v>
      </c>
      <c r="AB126" s="22"/>
    </row>
    <row r="127" spans="1:28" s="23" customFormat="1" ht="10.199999999999999" x14ac:dyDescent="0.2">
      <c r="A127" s="22"/>
      <c r="B127" s="22"/>
      <c r="C127" s="22"/>
      <c r="D127" s="22"/>
      <c r="E127" s="22" t="str">
        <f>E122</f>
        <v>конверсия в покупку одной услуги проката</v>
      </c>
      <c r="F127" s="22"/>
      <c r="G127" s="22" t="str">
        <f>IF($E127="","",INDEX(KPI!$G:$G,SUMIFS(KPI!$B:$B,KPI!$E:$E,$E127)))</f>
        <v>%</v>
      </c>
      <c r="H127" s="100">
        <f>структура!$V$16</f>
        <v>5</v>
      </c>
      <c r="I127" s="31"/>
      <c r="J127" s="98" t="str">
        <f>структура!$X$16</f>
        <v>май</v>
      </c>
      <c r="K127" s="99"/>
      <c r="L127" s="22"/>
      <c r="M127" s="58"/>
      <c r="N127" s="22"/>
      <c r="O127" s="22"/>
      <c r="P127" s="102">
        <f>IF(P$1="",0,SUMIFS(сценарии!P:P,сценарии!$E:$E,$E127,сценарии!$J:$J,$J127,сценарии!$M:$M,$P$122))</f>
        <v>0</v>
      </c>
      <c r="Q127" s="102">
        <f>IF(Q$1="",0,SUMIFS(сценарии!Q:Q,сценарии!$E:$E,$E127,сценарии!$J:$J,$J127,сценарии!$M:$M,$P$122))</f>
        <v>0</v>
      </c>
      <c r="R127" s="102">
        <f>IF(R$1="",0,SUMIFS(сценарии!R:R,сценарии!$E:$E,$E127,сценарии!$J:$J,$J127,сценарии!$M:$M,$P$122))</f>
        <v>0</v>
      </c>
      <c r="S127" s="102">
        <f>IF(S$1="",0,SUMIFS(сценарии!S:S,сценарии!$E:$E,$E127,сценарии!$J:$J,$J127,сценарии!$M:$M,$P$122))</f>
        <v>0</v>
      </c>
      <c r="T127" s="102">
        <f>IF(T$1="",0,SUMIFS(сценарии!T:T,сценарии!$E:$E,$E127,сценарии!$J:$J,$J127,сценарии!$M:$M,$P$122))</f>
        <v>0</v>
      </c>
      <c r="U127" s="102">
        <f>IF(U$1="",0,SUMIFS(сценарии!U:U,сценарии!$E:$E,$E127,сценарии!$J:$J,$J127,сценарии!$M:$M,$P$122))</f>
        <v>0</v>
      </c>
      <c r="V127" s="102">
        <f>IF(V$1="",0,SUMIFS(сценарии!V:V,сценарии!$E:$E,$E127,сценарии!$J:$J,$J127,сценарии!$M:$M,$P$122))</f>
        <v>0</v>
      </c>
      <c r="W127" s="102">
        <f>IF(W$1="",0,SUMIFS(сценарии!W:W,сценарии!$E:$E,$E127,сценарии!$J:$J,$J127,сценарии!$M:$M,$P$122))</f>
        <v>0</v>
      </c>
      <c r="X127" s="102">
        <f>IF(X$1="",0,SUMIFS(сценарии!X:X,сценарии!$E:$E,$E127,сценарии!$J:$J,$J127,сценарии!$M:$M,$P$122))</f>
        <v>0</v>
      </c>
      <c r="Y127" s="102">
        <f>IF(Y$1="",0,SUMIFS(сценарии!Y:Y,сценарии!$E:$E,$E127,сценарии!$J:$J,$J127,сценарии!$M:$M,$P$122))</f>
        <v>0</v>
      </c>
      <c r="Z127" s="102">
        <f>IF(Z$1="",0,SUMIFS(сценарии!Z:Z,сценарии!$E:$E,$E127,сценарии!$J:$J,$J127,сценарии!$M:$M,$P$122))</f>
        <v>0</v>
      </c>
      <c r="AA127" s="102">
        <f>IF(AA$1="",0,SUMIFS(сценарии!AA:AA,сценарии!$E:$E,$E127,сценарии!$J:$J,$J127,сценарии!$M:$M,$P$122))</f>
        <v>0</v>
      </c>
      <c r="AB127" s="22"/>
    </row>
    <row r="128" spans="1:28" s="23" customFormat="1" ht="10.199999999999999" x14ac:dyDescent="0.2">
      <c r="A128" s="22"/>
      <c r="B128" s="22"/>
      <c r="C128" s="22"/>
      <c r="D128" s="22"/>
      <c r="E128" s="22" t="str">
        <f>E122</f>
        <v>конверсия в покупку одной услуги проката</v>
      </c>
      <c r="F128" s="22"/>
      <c r="G128" s="22" t="str">
        <f>IF($E128="","",INDEX(KPI!$G:$G,SUMIFS(KPI!$B:$B,KPI!$E:$E,$E128)))</f>
        <v>%</v>
      </c>
      <c r="H128" s="100">
        <f>структура!$V$17</f>
        <v>6</v>
      </c>
      <c r="I128" s="31"/>
      <c r="J128" s="98" t="str">
        <f>структура!$X$17</f>
        <v>июн</v>
      </c>
      <c r="K128" s="99"/>
      <c r="L128" s="22"/>
      <c r="M128" s="58"/>
      <c r="N128" s="22"/>
      <c r="O128" s="22"/>
      <c r="P128" s="102">
        <f>IF(P$1="",0,SUMIFS(сценарии!P:P,сценарии!$E:$E,$E128,сценарии!$J:$J,$J128,сценарии!$M:$M,$P$122))</f>
        <v>0</v>
      </c>
      <c r="Q128" s="102">
        <f>IF(Q$1="",0,SUMIFS(сценарии!Q:Q,сценарии!$E:$E,$E128,сценарии!$J:$J,$J128,сценарии!$M:$M,$P$122))</f>
        <v>0</v>
      </c>
      <c r="R128" s="102">
        <f>IF(R$1="",0,SUMIFS(сценарии!R:R,сценарии!$E:$E,$E128,сценарии!$J:$J,$J128,сценарии!$M:$M,$P$122))</f>
        <v>0</v>
      </c>
      <c r="S128" s="102">
        <f>IF(S$1="",0,SUMIFS(сценарии!S:S,сценарии!$E:$E,$E128,сценарии!$J:$J,$J128,сценарии!$M:$M,$P$122))</f>
        <v>0</v>
      </c>
      <c r="T128" s="102">
        <f>IF(T$1="",0,SUMIFS(сценарии!T:T,сценарии!$E:$E,$E128,сценарии!$J:$J,$J128,сценарии!$M:$M,$P$122))</f>
        <v>0</v>
      </c>
      <c r="U128" s="102">
        <f>IF(U$1="",0,SUMIFS(сценарии!U:U,сценарии!$E:$E,$E128,сценарии!$J:$J,$J128,сценарии!$M:$M,$P$122))</f>
        <v>0</v>
      </c>
      <c r="V128" s="102">
        <f>IF(V$1="",0,SUMIFS(сценарии!V:V,сценарии!$E:$E,$E128,сценарии!$J:$J,$J128,сценарии!$M:$M,$P$122))</f>
        <v>0</v>
      </c>
      <c r="W128" s="102">
        <f>IF(W$1="",0,SUMIFS(сценарии!W:W,сценарии!$E:$E,$E128,сценарии!$J:$J,$J128,сценарии!$M:$M,$P$122))</f>
        <v>0</v>
      </c>
      <c r="X128" s="102">
        <f>IF(X$1="",0,SUMIFS(сценарии!X:X,сценарии!$E:$E,$E128,сценарии!$J:$J,$J128,сценарии!$M:$M,$P$122))</f>
        <v>0</v>
      </c>
      <c r="Y128" s="102">
        <f>IF(Y$1="",0,SUMIFS(сценарии!Y:Y,сценарии!$E:$E,$E128,сценарии!$J:$J,$J128,сценарии!$M:$M,$P$122))</f>
        <v>0</v>
      </c>
      <c r="Z128" s="102">
        <f>IF(Z$1="",0,SUMIFS(сценарии!Z:Z,сценарии!$E:$E,$E128,сценарии!$J:$J,$J128,сценарии!$M:$M,$P$122))</f>
        <v>0</v>
      </c>
      <c r="AA128" s="102">
        <f>IF(AA$1="",0,SUMIFS(сценарии!AA:AA,сценарии!$E:$E,$E128,сценарии!$J:$J,$J128,сценарии!$M:$M,$P$122))</f>
        <v>0</v>
      </c>
      <c r="AB128" s="22"/>
    </row>
    <row r="129" spans="1:28" s="23" customFormat="1" ht="10.199999999999999" x14ac:dyDescent="0.2">
      <c r="A129" s="22"/>
      <c r="B129" s="22"/>
      <c r="C129" s="22"/>
      <c r="D129" s="22"/>
      <c r="E129" s="22" t="str">
        <f>E122</f>
        <v>конверсия в покупку одной услуги проката</v>
      </c>
      <c r="F129" s="22"/>
      <c r="G129" s="22" t="str">
        <f>IF($E129="","",INDEX(KPI!$G:$G,SUMIFS(KPI!$B:$B,KPI!$E:$E,$E129)))</f>
        <v>%</v>
      </c>
      <c r="H129" s="100">
        <f>структура!$V$18</f>
        <v>7</v>
      </c>
      <c r="I129" s="31"/>
      <c r="J129" s="98" t="str">
        <f>структура!$X$18</f>
        <v>июл</v>
      </c>
      <c r="K129" s="99"/>
      <c r="L129" s="22"/>
      <c r="M129" s="58"/>
      <c r="N129" s="22"/>
      <c r="O129" s="22"/>
      <c r="P129" s="102">
        <f>IF(P$1="",0,SUMIFS(сценарии!P:P,сценарии!$E:$E,$E129,сценарии!$J:$J,$J129,сценарии!$M:$M,$P$122))</f>
        <v>0</v>
      </c>
      <c r="Q129" s="102">
        <f>IF(Q$1="",0,SUMIFS(сценарии!Q:Q,сценарии!$E:$E,$E129,сценарии!$J:$J,$J129,сценарии!$M:$M,$P$122))</f>
        <v>0</v>
      </c>
      <c r="R129" s="102">
        <f>IF(R$1="",0,SUMIFS(сценарии!R:R,сценарии!$E:$E,$E129,сценарии!$J:$J,$J129,сценарии!$M:$M,$P$122))</f>
        <v>0</v>
      </c>
      <c r="S129" s="102">
        <f>IF(S$1="",0,SUMIFS(сценарии!S:S,сценарии!$E:$E,$E129,сценарии!$J:$J,$J129,сценарии!$M:$M,$P$122))</f>
        <v>0</v>
      </c>
      <c r="T129" s="102">
        <f>IF(T$1="",0,SUMIFS(сценарии!T:T,сценарии!$E:$E,$E129,сценарии!$J:$J,$J129,сценарии!$M:$M,$P$122))</f>
        <v>0</v>
      </c>
      <c r="U129" s="102">
        <f>IF(U$1="",0,SUMIFS(сценарии!U:U,сценарии!$E:$E,$E129,сценарии!$J:$J,$J129,сценарии!$M:$M,$P$122))</f>
        <v>0</v>
      </c>
      <c r="V129" s="102">
        <f>IF(V$1="",0,SUMIFS(сценарии!V:V,сценарии!$E:$E,$E129,сценарии!$J:$J,$J129,сценарии!$M:$M,$P$122))</f>
        <v>0</v>
      </c>
      <c r="W129" s="102">
        <f>IF(W$1="",0,SUMIFS(сценарии!W:W,сценарии!$E:$E,$E129,сценарии!$J:$J,$J129,сценарии!$M:$M,$P$122))</f>
        <v>0</v>
      </c>
      <c r="X129" s="102">
        <f>IF(X$1="",0,SUMIFS(сценарии!X:X,сценарии!$E:$E,$E129,сценарии!$J:$J,$J129,сценарии!$M:$M,$P$122))</f>
        <v>0</v>
      </c>
      <c r="Y129" s="102">
        <f>IF(Y$1="",0,SUMIFS(сценарии!Y:Y,сценарии!$E:$E,$E129,сценарии!$J:$J,$J129,сценарии!$M:$M,$P$122))</f>
        <v>0</v>
      </c>
      <c r="Z129" s="102">
        <f>IF(Z$1="",0,SUMIFS(сценарии!Z:Z,сценарии!$E:$E,$E129,сценарии!$J:$J,$J129,сценарии!$M:$M,$P$122))</f>
        <v>0</v>
      </c>
      <c r="AA129" s="102">
        <f>IF(AA$1="",0,SUMIFS(сценарии!AA:AA,сценарии!$E:$E,$E129,сценарии!$J:$J,$J129,сценарии!$M:$M,$P$122))</f>
        <v>0</v>
      </c>
      <c r="AB129" s="22"/>
    </row>
    <row r="130" spans="1:28" s="23" customFormat="1" ht="10.199999999999999" x14ac:dyDescent="0.2">
      <c r="A130" s="22"/>
      <c r="B130" s="22"/>
      <c r="C130" s="22"/>
      <c r="D130" s="22"/>
      <c r="E130" s="22" t="str">
        <f>E122</f>
        <v>конверсия в покупку одной услуги проката</v>
      </c>
      <c r="F130" s="22"/>
      <c r="G130" s="22" t="str">
        <f>IF($E130="","",INDEX(KPI!$G:$G,SUMIFS(KPI!$B:$B,KPI!$E:$E,$E130)))</f>
        <v>%</v>
      </c>
      <c r="H130" s="100">
        <f>структура!$V$19</f>
        <v>8</v>
      </c>
      <c r="I130" s="31"/>
      <c r="J130" s="98" t="str">
        <f>структура!$X$19</f>
        <v>авг</v>
      </c>
      <c r="K130" s="99"/>
      <c r="L130" s="22"/>
      <c r="M130" s="58"/>
      <c r="N130" s="22"/>
      <c r="O130" s="22"/>
      <c r="P130" s="102">
        <f>IF(P$1="",0,SUMIFS(сценарии!P:P,сценарии!$E:$E,$E130,сценарии!$J:$J,$J130,сценарии!$M:$M,$P$122))</f>
        <v>0</v>
      </c>
      <c r="Q130" s="102">
        <f>IF(Q$1="",0,SUMIFS(сценарии!Q:Q,сценарии!$E:$E,$E130,сценарии!$J:$J,$J130,сценарии!$M:$M,$P$122))</f>
        <v>0</v>
      </c>
      <c r="R130" s="102">
        <f>IF(R$1="",0,SUMIFS(сценарии!R:R,сценарии!$E:$E,$E130,сценарии!$J:$J,$J130,сценарии!$M:$M,$P$122))</f>
        <v>0</v>
      </c>
      <c r="S130" s="102">
        <f>IF(S$1="",0,SUMIFS(сценарии!S:S,сценарии!$E:$E,$E130,сценарии!$J:$J,$J130,сценарии!$M:$M,$P$122))</f>
        <v>0</v>
      </c>
      <c r="T130" s="102">
        <f>IF(T$1="",0,SUMIFS(сценарии!T:T,сценарии!$E:$E,$E130,сценарии!$J:$J,$J130,сценарии!$M:$M,$P$122))</f>
        <v>0</v>
      </c>
      <c r="U130" s="102">
        <f>IF(U$1="",0,SUMIFS(сценарии!U:U,сценарии!$E:$E,$E130,сценарии!$J:$J,$J130,сценарии!$M:$M,$P$122))</f>
        <v>0</v>
      </c>
      <c r="V130" s="102">
        <f>IF(V$1="",0,SUMIFS(сценарии!V:V,сценарии!$E:$E,$E130,сценарии!$J:$J,$J130,сценарии!$M:$M,$P$122))</f>
        <v>0</v>
      </c>
      <c r="W130" s="102">
        <f>IF(W$1="",0,SUMIFS(сценарии!W:W,сценарии!$E:$E,$E130,сценарии!$J:$J,$J130,сценарии!$M:$M,$P$122))</f>
        <v>0</v>
      </c>
      <c r="X130" s="102">
        <f>IF(X$1="",0,SUMIFS(сценарии!X:X,сценарии!$E:$E,$E130,сценарии!$J:$J,$J130,сценарии!$M:$M,$P$122))</f>
        <v>0</v>
      </c>
      <c r="Y130" s="102">
        <f>IF(Y$1="",0,SUMIFS(сценарии!Y:Y,сценарии!$E:$E,$E130,сценарии!$J:$J,$J130,сценарии!$M:$M,$P$122))</f>
        <v>0</v>
      </c>
      <c r="Z130" s="102">
        <f>IF(Z$1="",0,SUMIFS(сценарии!Z:Z,сценарии!$E:$E,$E130,сценарии!$J:$J,$J130,сценарии!$M:$M,$P$122))</f>
        <v>0</v>
      </c>
      <c r="AA130" s="102">
        <f>IF(AA$1="",0,SUMIFS(сценарии!AA:AA,сценарии!$E:$E,$E130,сценарии!$J:$J,$J130,сценарии!$M:$M,$P$122))</f>
        <v>0</v>
      </c>
      <c r="AB130" s="22"/>
    </row>
    <row r="131" spans="1:28" s="23" customFormat="1" ht="10.199999999999999" x14ac:dyDescent="0.2">
      <c r="A131" s="22"/>
      <c r="B131" s="22"/>
      <c r="C131" s="22"/>
      <c r="D131" s="22"/>
      <c r="E131" s="22" t="str">
        <f>E122</f>
        <v>конверсия в покупку одной услуги проката</v>
      </c>
      <c r="F131" s="22"/>
      <c r="G131" s="22" t="str">
        <f>IF($E131="","",INDEX(KPI!$G:$G,SUMIFS(KPI!$B:$B,KPI!$E:$E,$E131)))</f>
        <v>%</v>
      </c>
      <c r="H131" s="100">
        <f>структура!$V$20</f>
        <v>9</v>
      </c>
      <c r="I131" s="31"/>
      <c r="J131" s="98" t="str">
        <f>структура!$X$20</f>
        <v>сен</v>
      </c>
      <c r="K131" s="99"/>
      <c r="L131" s="22"/>
      <c r="M131" s="58"/>
      <c r="N131" s="22"/>
      <c r="O131" s="22"/>
      <c r="P131" s="102">
        <f>IF(P$1="",0,SUMIFS(сценарии!P:P,сценарии!$E:$E,$E131,сценарии!$J:$J,$J131,сценарии!$M:$M,$P$122))</f>
        <v>0</v>
      </c>
      <c r="Q131" s="102">
        <f>IF(Q$1="",0,SUMIFS(сценарии!Q:Q,сценарии!$E:$E,$E131,сценарии!$J:$J,$J131,сценарии!$M:$M,$P$122))</f>
        <v>0</v>
      </c>
      <c r="R131" s="102">
        <f>IF(R$1="",0,SUMIFS(сценарии!R:R,сценарии!$E:$E,$E131,сценарии!$J:$J,$J131,сценарии!$M:$M,$P$122))</f>
        <v>0</v>
      </c>
      <c r="S131" s="102">
        <f>IF(S$1="",0,SUMIFS(сценарии!S:S,сценарии!$E:$E,$E131,сценарии!$J:$J,$J131,сценарии!$M:$M,$P$122))</f>
        <v>0</v>
      </c>
      <c r="T131" s="102">
        <f>IF(T$1="",0,SUMIFS(сценарии!T:T,сценарии!$E:$E,$E131,сценарии!$J:$J,$J131,сценарии!$M:$M,$P$122))</f>
        <v>0</v>
      </c>
      <c r="U131" s="102">
        <f>IF(U$1="",0,SUMIFS(сценарии!U:U,сценарии!$E:$E,$E131,сценарии!$J:$J,$J131,сценарии!$M:$M,$P$122))</f>
        <v>0</v>
      </c>
      <c r="V131" s="102">
        <f>IF(V$1="",0,SUMIFS(сценарии!V:V,сценарии!$E:$E,$E131,сценарии!$J:$J,$J131,сценарии!$M:$M,$P$122))</f>
        <v>0</v>
      </c>
      <c r="W131" s="102">
        <f>IF(W$1="",0,SUMIFS(сценарии!W:W,сценарии!$E:$E,$E131,сценарии!$J:$J,$J131,сценарии!$M:$M,$P$122))</f>
        <v>0</v>
      </c>
      <c r="X131" s="102">
        <f>IF(X$1="",0,SUMIFS(сценарии!X:X,сценарии!$E:$E,$E131,сценарии!$J:$J,$J131,сценарии!$M:$M,$P$122))</f>
        <v>0</v>
      </c>
      <c r="Y131" s="102">
        <f>IF(Y$1="",0,SUMIFS(сценарии!Y:Y,сценарии!$E:$E,$E131,сценарии!$J:$J,$J131,сценарии!$M:$M,$P$122))</f>
        <v>0</v>
      </c>
      <c r="Z131" s="102">
        <f>IF(Z$1="",0,SUMIFS(сценарии!Z:Z,сценарии!$E:$E,$E131,сценарии!$J:$J,$J131,сценарии!$M:$M,$P$122))</f>
        <v>0</v>
      </c>
      <c r="AA131" s="102">
        <f>IF(AA$1="",0,SUMIFS(сценарии!AA:AA,сценарии!$E:$E,$E131,сценарии!$J:$J,$J131,сценарии!$M:$M,$P$122))</f>
        <v>0</v>
      </c>
      <c r="AB131" s="22"/>
    </row>
    <row r="132" spans="1:28" s="23" customFormat="1" ht="10.199999999999999" x14ac:dyDescent="0.2">
      <c r="A132" s="22"/>
      <c r="B132" s="22"/>
      <c r="C132" s="22"/>
      <c r="D132" s="22"/>
      <c r="E132" s="22" t="str">
        <f>E122</f>
        <v>конверсия в покупку одной услуги проката</v>
      </c>
      <c r="F132" s="22"/>
      <c r="G132" s="22" t="str">
        <f>IF($E132="","",INDEX(KPI!$G:$G,SUMIFS(KPI!$B:$B,KPI!$E:$E,$E132)))</f>
        <v>%</v>
      </c>
      <c r="H132" s="100">
        <f>структура!$V$21</f>
        <v>10</v>
      </c>
      <c r="I132" s="31"/>
      <c r="J132" s="98" t="str">
        <f>структура!$X$21</f>
        <v>окт</v>
      </c>
      <c r="K132" s="99"/>
      <c r="L132" s="22"/>
      <c r="M132" s="58"/>
      <c r="N132" s="22"/>
      <c r="O132" s="22"/>
      <c r="P132" s="102">
        <f>IF(P$1="",0,SUMIFS(сценарии!P:P,сценарии!$E:$E,$E132,сценарии!$J:$J,$J132,сценарии!$M:$M,$P$122))</f>
        <v>0</v>
      </c>
      <c r="Q132" s="102">
        <f>IF(Q$1="",0,SUMIFS(сценарии!Q:Q,сценарии!$E:$E,$E132,сценарии!$J:$J,$J132,сценарии!$M:$M,$P$122))</f>
        <v>0</v>
      </c>
      <c r="R132" s="102">
        <f>IF(R$1="",0,SUMIFS(сценарии!R:R,сценарии!$E:$E,$E132,сценарии!$J:$J,$J132,сценарии!$M:$M,$P$122))</f>
        <v>0</v>
      </c>
      <c r="S132" s="102">
        <f>IF(S$1="",0,SUMIFS(сценарии!S:S,сценарии!$E:$E,$E132,сценарии!$J:$J,$J132,сценарии!$M:$M,$P$122))</f>
        <v>0</v>
      </c>
      <c r="T132" s="102">
        <f>IF(T$1="",0,SUMIFS(сценарии!T:T,сценарии!$E:$E,$E132,сценарии!$J:$J,$J132,сценарии!$M:$M,$P$122))</f>
        <v>0</v>
      </c>
      <c r="U132" s="102">
        <f>IF(U$1="",0,SUMIFS(сценарии!U:U,сценарии!$E:$E,$E132,сценарии!$J:$J,$J132,сценарии!$M:$M,$P$122))</f>
        <v>0</v>
      </c>
      <c r="V132" s="102">
        <f>IF(V$1="",0,SUMIFS(сценарии!V:V,сценарии!$E:$E,$E132,сценарии!$J:$J,$J132,сценарии!$M:$M,$P$122))</f>
        <v>0</v>
      </c>
      <c r="W132" s="102">
        <f>IF(W$1="",0,SUMIFS(сценарии!W:W,сценарии!$E:$E,$E132,сценарии!$J:$J,$J132,сценарии!$M:$M,$P$122))</f>
        <v>0</v>
      </c>
      <c r="X132" s="102">
        <f>IF(X$1="",0,SUMIFS(сценарии!X:X,сценарии!$E:$E,$E132,сценарии!$J:$J,$J132,сценарии!$M:$M,$P$122))</f>
        <v>0</v>
      </c>
      <c r="Y132" s="102">
        <f>IF(Y$1="",0,SUMIFS(сценарии!Y:Y,сценарии!$E:$E,$E132,сценарии!$J:$J,$J132,сценарии!$M:$M,$P$122))</f>
        <v>0</v>
      </c>
      <c r="Z132" s="102">
        <f>IF(Z$1="",0,SUMIFS(сценарии!Z:Z,сценарии!$E:$E,$E132,сценарии!$J:$J,$J132,сценарии!$M:$M,$P$122))</f>
        <v>0</v>
      </c>
      <c r="AA132" s="102">
        <f>IF(AA$1="",0,SUMIFS(сценарии!AA:AA,сценарии!$E:$E,$E132,сценарии!$J:$J,$J132,сценарии!$M:$M,$P$122))</f>
        <v>0</v>
      </c>
      <c r="AB132" s="22"/>
    </row>
    <row r="133" spans="1:28" s="23" customFormat="1" ht="10.199999999999999" x14ac:dyDescent="0.2">
      <c r="A133" s="22"/>
      <c r="B133" s="22"/>
      <c r="C133" s="22"/>
      <c r="D133" s="22"/>
      <c r="E133" s="22" t="str">
        <f>E122</f>
        <v>конверсия в покупку одной услуги проката</v>
      </c>
      <c r="F133" s="22"/>
      <c r="G133" s="22" t="str">
        <f>IF($E133="","",INDEX(KPI!$G:$G,SUMIFS(KPI!$B:$B,KPI!$E:$E,$E133)))</f>
        <v>%</v>
      </c>
      <c r="H133" s="100">
        <f>структура!$V$22</f>
        <v>11</v>
      </c>
      <c r="I133" s="31"/>
      <c r="J133" s="98" t="str">
        <f>структура!$X$22</f>
        <v>ноя</v>
      </c>
      <c r="K133" s="99"/>
      <c r="L133" s="22"/>
      <c r="M133" s="58"/>
      <c r="N133" s="22"/>
      <c r="O133" s="22"/>
      <c r="P133" s="102">
        <f>IF(P$1="",0,SUMIFS(сценарии!P:P,сценарии!$E:$E,$E133,сценарии!$J:$J,$J133,сценарии!$M:$M,$P$122))</f>
        <v>0</v>
      </c>
      <c r="Q133" s="102">
        <f>IF(Q$1="",0,SUMIFS(сценарии!Q:Q,сценарии!$E:$E,$E133,сценарии!$J:$J,$J133,сценарии!$M:$M,$P$122))</f>
        <v>0</v>
      </c>
      <c r="R133" s="102">
        <f>IF(R$1="",0,SUMIFS(сценарии!R:R,сценарии!$E:$E,$E133,сценарии!$J:$J,$J133,сценарии!$M:$M,$P$122))</f>
        <v>0</v>
      </c>
      <c r="S133" s="102">
        <f>IF(S$1="",0,SUMIFS(сценарии!S:S,сценарии!$E:$E,$E133,сценарии!$J:$J,$J133,сценарии!$M:$M,$P$122))</f>
        <v>0</v>
      </c>
      <c r="T133" s="102">
        <f>IF(T$1="",0,SUMIFS(сценарии!T:T,сценарии!$E:$E,$E133,сценарии!$J:$J,$J133,сценарии!$M:$M,$P$122))</f>
        <v>0</v>
      </c>
      <c r="U133" s="102">
        <f>IF(U$1="",0,SUMIFS(сценарии!U:U,сценарии!$E:$E,$E133,сценарии!$J:$J,$J133,сценарии!$M:$M,$P$122))</f>
        <v>0</v>
      </c>
      <c r="V133" s="102">
        <f>IF(V$1="",0,SUMIFS(сценарии!V:V,сценарии!$E:$E,$E133,сценарии!$J:$J,$J133,сценарии!$M:$M,$P$122))</f>
        <v>0</v>
      </c>
      <c r="W133" s="102">
        <f>IF(W$1="",0,SUMIFS(сценарии!W:W,сценарии!$E:$E,$E133,сценарии!$J:$J,$J133,сценарии!$M:$M,$P$122))</f>
        <v>0</v>
      </c>
      <c r="X133" s="102">
        <f>IF(X$1="",0,SUMIFS(сценарии!X:X,сценарии!$E:$E,$E133,сценарии!$J:$J,$J133,сценарии!$M:$M,$P$122))</f>
        <v>0</v>
      </c>
      <c r="Y133" s="102">
        <f>IF(Y$1="",0,SUMIFS(сценарии!Y:Y,сценарии!$E:$E,$E133,сценарии!$J:$J,$J133,сценарии!$M:$M,$P$122))</f>
        <v>0</v>
      </c>
      <c r="Z133" s="102">
        <f>IF(Z$1="",0,SUMIFS(сценарии!Z:Z,сценарии!$E:$E,$E133,сценарии!$J:$J,$J133,сценарии!$M:$M,$P$122))</f>
        <v>0</v>
      </c>
      <c r="AA133" s="102">
        <f>IF(AA$1="",0,SUMIFS(сценарии!AA:AA,сценарии!$E:$E,$E133,сценарии!$J:$J,$J133,сценарии!$M:$M,$P$122))</f>
        <v>0</v>
      </c>
      <c r="AB133" s="22"/>
    </row>
    <row r="134" spans="1:28" s="23" customFormat="1" ht="10.199999999999999" x14ac:dyDescent="0.2">
      <c r="A134" s="22"/>
      <c r="B134" s="22"/>
      <c r="C134" s="22"/>
      <c r="D134" s="22"/>
      <c r="E134" s="22" t="str">
        <f>E122</f>
        <v>конверсия в покупку одной услуги проката</v>
      </c>
      <c r="F134" s="22"/>
      <c r="G134" s="22" t="str">
        <f>IF($E134="","",INDEX(KPI!$G:$G,SUMIFS(KPI!$B:$B,KPI!$E:$E,$E134)))</f>
        <v>%</v>
      </c>
      <c r="H134" s="100">
        <f>структура!$V$23</f>
        <v>12</v>
      </c>
      <c r="I134" s="31"/>
      <c r="J134" s="98" t="str">
        <f>структура!$X$23</f>
        <v>дек</v>
      </c>
      <c r="K134" s="99"/>
      <c r="L134" s="22"/>
      <c r="M134" s="58"/>
      <c r="N134" s="22"/>
      <c r="O134" s="22"/>
      <c r="P134" s="102">
        <f>IF(P$1="",0,SUMIFS(сценарии!P:P,сценарии!$E:$E,$E134,сценарии!$J:$J,$J134,сценарии!$M:$M,$P$122))</f>
        <v>0</v>
      </c>
      <c r="Q134" s="102">
        <f>IF(Q$1="",0,SUMIFS(сценарии!Q:Q,сценарии!$E:$E,$E134,сценарии!$J:$J,$J134,сценарии!$M:$M,$P$122))</f>
        <v>0</v>
      </c>
      <c r="R134" s="102">
        <f>IF(R$1="",0,SUMIFS(сценарии!R:R,сценарии!$E:$E,$E134,сценарии!$J:$J,$J134,сценарии!$M:$M,$P$122))</f>
        <v>0</v>
      </c>
      <c r="S134" s="102">
        <f>IF(S$1="",0,SUMIFS(сценарии!S:S,сценарии!$E:$E,$E134,сценарии!$J:$J,$J134,сценарии!$M:$M,$P$122))</f>
        <v>0</v>
      </c>
      <c r="T134" s="102">
        <f>IF(T$1="",0,SUMIFS(сценарии!T:T,сценарии!$E:$E,$E134,сценарии!$J:$J,$J134,сценарии!$M:$M,$P$122))</f>
        <v>0</v>
      </c>
      <c r="U134" s="102">
        <f>IF(U$1="",0,SUMIFS(сценарии!U:U,сценарии!$E:$E,$E134,сценарии!$J:$J,$J134,сценарии!$M:$M,$P$122))</f>
        <v>0</v>
      </c>
      <c r="V134" s="102">
        <f>IF(V$1="",0,SUMIFS(сценарии!V:V,сценарии!$E:$E,$E134,сценарии!$J:$J,$J134,сценарии!$M:$M,$P$122))</f>
        <v>0</v>
      </c>
      <c r="W134" s="102">
        <f>IF(W$1="",0,SUMIFS(сценарии!W:W,сценарии!$E:$E,$E134,сценарии!$J:$J,$J134,сценарии!$M:$M,$P$122))</f>
        <v>0</v>
      </c>
      <c r="X134" s="102">
        <f>IF(X$1="",0,SUMIFS(сценарии!X:X,сценарии!$E:$E,$E134,сценарии!$J:$J,$J134,сценарии!$M:$M,$P$122))</f>
        <v>0</v>
      </c>
      <c r="Y134" s="102">
        <f>IF(Y$1="",0,SUMIFS(сценарии!Y:Y,сценарии!$E:$E,$E134,сценарии!$J:$J,$J134,сценарии!$M:$M,$P$122))</f>
        <v>0</v>
      </c>
      <c r="Z134" s="102">
        <f>IF(Z$1="",0,SUMIFS(сценарии!Z:Z,сценарии!$E:$E,$E134,сценарии!$J:$J,$J134,сценарии!$M:$M,$P$122))</f>
        <v>0</v>
      </c>
      <c r="AA134" s="102">
        <f>IF(AA$1="",0,SUMIFS(сценарии!AA:AA,сценарии!$E:$E,$E134,сценарии!$J:$J,$J134,сценарии!$M:$M,$P$122))</f>
        <v>0</v>
      </c>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ht="8.1" customHeight="1"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3"/>
      <c r="B137" s="3"/>
      <c r="C137" s="3"/>
      <c r="D137" s="108"/>
      <c r="E137" s="3" t="str">
        <f>KPI!$E$42</f>
        <v>доход от продажи услуг</v>
      </c>
      <c r="F137" s="3"/>
      <c r="G137" s="3" t="str">
        <f>IF($E137="","",INDEX(KPI!$G:$G,SUMIFS(KPI!$B:$B,KPI!$E:$E,$E137)))</f>
        <v>тыс.руб.</v>
      </c>
      <c r="H137" s="3"/>
      <c r="I137" s="28"/>
      <c r="J137" s="44"/>
      <c r="K137" s="28"/>
      <c r="L137" s="3"/>
      <c r="M137" s="55">
        <f>SUM($O137:$AB137)</f>
        <v>0</v>
      </c>
      <c r="N137" s="3"/>
      <c r="O137" s="3"/>
      <c r="P137" s="46">
        <f>IF(P$1="",0,IF(P$1=0,SUMIFS(P138:P149,H138:H149,"&gt;="&amp;MONTH($J$13)),SUM(P138:P149)))</f>
        <v>0</v>
      </c>
      <c r="Q137" s="46">
        <f t="shared" ref="Q137" si="14">IF(Q$1="",0,SUM(Q138:Q149))</f>
        <v>0</v>
      </c>
      <c r="R137" s="46">
        <f t="shared" ref="R137:AA137" si="15">IF(R$1="",0,SUM(R138:R149))</f>
        <v>0</v>
      </c>
      <c r="S137" s="46">
        <f t="shared" si="15"/>
        <v>0</v>
      </c>
      <c r="T137" s="46">
        <f t="shared" si="15"/>
        <v>0</v>
      </c>
      <c r="U137" s="46">
        <f t="shared" si="15"/>
        <v>0</v>
      </c>
      <c r="V137" s="46">
        <f t="shared" si="15"/>
        <v>0</v>
      </c>
      <c r="W137" s="46">
        <f t="shared" si="15"/>
        <v>0</v>
      </c>
      <c r="X137" s="46">
        <f t="shared" si="15"/>
        <v>0</v>
      </c>
      <c r="Y137" s="46">
        <f t="shared" si="15"/>
        <v>0</v>
      </c>
      <c r="Z137" s="46">
        <f t="shared" si="15"/>
        <v>0</v>
      </c>
      <c r="AA137" s="46">
        <f t="shared" si="15"/>
        <v>0</v>
      </c>
      <c r="AB137" s="3"/>
    </row>
    <row r="138" spans="1:28" s="23" customFormat="1" ht="10.199999999999999" x14ac:dyDescent="0.2">
      <c r="A138" s="22"/>
      <c r="B138" s="22"/>
      <c r="C138" s="22"/>
      <c r="D138" s="22"/>
      <c r="E138" s="22" t="str">
        <f>E137</f>
        <v>доход от продажи услуг</v>
      </c>
      <c r="F138" s="22"/>
      <c r="G138" s="22" t="str">
        <f>IF($E138="","",INDEX(KPI!$G:$G,SUMIFS(KPI!$B:$B,KPI!$E:$E,$E138)))</f>
        <v>тыс.руб.</v>
      </c>
      <c r="H138" s="100">
        <f>структура!$V$12</f>
        <v>1</v>
      </c>
      <c r="I138" s="31"/>
      <c r="J138" s="98" t="str">
        <f>структура!$X$12</f>
        <v>янв</v>
      </c>
      <c r="K138" s="99"/>
      <c r="L138" s="22"/>
      <c r="M138" s="58"/>
      <c r="N138" s="22"/>
      <c r="O138" s="22"/>
      <c r="P138" s="101">
        <f>IF(P$1="",0,операции!P198+(операции!P90*(1+$J$104)+операции!P$136*операции!$M138*операции!$M153)*P123*операции!$M123/1000)</f>
        <v>0</v>
      </c>
      <c r="Q138" s="101">
        <f>IF(Q$1="",0,операции!Q198+(операции!Q90*(1+$J$104)+операции!Q$136*операции!$M138*операции!$M153)*Q123*операции!$M123/1000)</f>
        <v>0</v>
      </c>
      <c r="R138" s="101">
        <f>IF(R$1="",0,операции!R198+(операции!R90*(1+$J$104)+операции!R$136*операции!$M138*операции!$M153)*R123*операции!$M123/1000)</f>
        <v>0</v>
      </c>
      <c r="S138" s="101">
        <f>IF(S$1="",0,операции!S198+(операции!S90*(1+$J$104)+операции!S$136*операции!$M138*операции!$M153)*S123*операции!$M123/1000)</f>
        <v>0</v>
      </c>
      <c r="T138" s="101">
        <f>IF(T$1="",0,операции!T198+(операции!T90*(1+$J$104)+операции!T$136*операции!$M138*операции!$M153)*T123*операции!$M123/1000)</f>
        <v>0</v>
      </c>
      <c r="U138" s="101">
        <f>IF(U$1="",0,операции!U198+(операции!U90*(1+$J$104)+операции!U$136*операции!$M138*операции!$M153)*U123*операции!$M123/1000)</f>
        <v>0</v>
      </c>
      <c r="V138" s="101">
        <f>IF(V$1="",0,операции!V198+(операции!V90*(1+$J$104)+операции!V$136*операции!$M138*операции!$M153)*V123*операции!$M123/1000)</f>
        <v>0</v>
      </c>
      <c r="W138" s="101">
        <f>IF(W$1="",0,операции!W198+(операции!W90*(1+$J$104)+операции!W$136*операции!$M138*операции!$M153)*W123*операции!$M123/1000)</f>
        <v>0</v>
      </c>
      <c r="X138" s="101">
        <f>IF(X$1="",0,операции!X198+(операции!X90*(1+$J$104)+операции!X$136*операции!$M138*операции!$M153)*X123*операции!$M123/1000)</f>
        <v>0</v>
      </c>
      <c r="Y138" s="101">
        <f>IF(Y$1="",0,операции!Y198+(операции!Y90*(1+$J$104)+операции!Y$136*операции!$M138*операции!$M153)*Y123*операции!$M123/1000)</f>
        <v>0</v>
      </c>
      <c r="Z138" s="101">
        <f>IF(Z$1="",0,операции!Z198+(операции!Z90*(1+$J$104)+операции!Z$136*операции!$M138*операции!$M153)*Z123*операции!$M123/1000)</f>
        <v>0</v>
      </c>
      <c r="AA138" s="101">
        <f>IF(AA$1="",0,операции!AA198+(операции!AA90*(1+$J$104)+операции!AA$136*операции!$M138*операции!$M153)*AA123*операции!$M123/1000)</f>
        <v>0</v>
      </c>
      <c r="AB138" s="22"/>
    </row>
    <row r="139" spans="1:28" s="23" customFormat="1" ht="10.199999999999999" x14ac:dyDescent="0.2">
      <c r="A139" s="22"/>
      <c r="B139" s="22"/>
      <c r="C139" s="22"/>
      <c r="D139" s="22"/>
      <c r="E139" s="22" t="str">
        <f>E137</f>
        <v>доход от продажи услуг</v>
      </c>
      <c r="F139" s="22"/>
      <c r="G139" s="22" t="str">
        <f>IF($E139="","",INDEX(KPI!$G:$G,SUMIFS(KPI!$B:$B,KPI!$E:$E,$E139)))</f>
        <v>тыс.руб.</v>
      </c>
      <c r="H139" s="100">
        <f>структура!$V$13</f>
        <v>2</v>
      </c>
      <c r="I139" s="31"/>
      <c r="J139" s="98" t="str">
        <f>структура!$X$13</f>
        <v>фев</v>
      </c>
      <c r="K139" s="99"/>
      <c r="L139" s="22"/>
      <c r="M139" s="58"/>
      <c r="N139" s="22"/>
      <c r="O139" s="22"/>
      <c r="P139" s="101">
        <f>IF(P$1="",0,операции!P199+(операции!P91*(1+$J$104)+операции!P$136*операции!$M139*операции!$M154)*P124*операции!$M124/1000)</f>
        <v>0</v>
      </c>
      <c r="Q139" s="101">
        <f>IF(Q$1="",0,операции!Q199+(операции!Q91*(1+$J$104)+операции!Q$136*операции!$M139*операции!$M154)*Q124*операции!$M124/1000)</f>
        <v>0</v>
      </c>
      <c r="R139" s="101">
        <f>IF(R$1="",0,операции!R199+(операции!R91*(1+$J$104)+операции!R$136*операции!$M139*операции!$M154)*R124*операции!$M124/1000)</f>
        <v>0</v>
      </c>
      <c r="S139" s="101">
        <f>IF(S$1="",0,операции!S199+(операции!S91*(1+$J$104)+операции!S$136*операции!$M139*операции!$M154)*S124*операции!$M124/1000)</f>
        <v>0</v>
      </c>
      <c r="T139" s="101">
        <f>IF(T$1="",0,операции!T199+(операции!T91*(1+$J$104)+операции!T$136*операции!$M139*операции!$M154)*T124*операции!$M124/1000)</f>
        <v>0</v>
      </c>
      <c r="U139" s="101">
        <f>IF(U$1="",0,операции!U199+(операции!U91*(1+$J$104)+операции!U$136*операции!$M139*операции!$M154)*U124*операции!$M124/1000)</f>
        <v>0</v>
      </c>
      <c r="V139" s="101">
        <f>IF(V$1="",0,операции!V199+(операции!V91*(1+$J$104)+операции!V$136*операции!$M139*операции!$M154)*V124*операции!$M124/1000)</f>
        <v>0</v>
      </c>
      <c r="W139" s="101">
        <f>IF(W$1="",0,операции!W199+(операции!W91*(1+$J$104)+операции!W$136*операции!$M139*операции!$M154)*W124*операции!$M124/1000)</f>
        <v>0</v>
      </c>
      <c r="X139" s="101">
        <f>IF(X$1="",0,операции!X199+(операции!X91*(1+$J$104)+операции!X$136*операции!$M139*операции!$M154)*X124*операции!$M124/1000)</f>
        <v>0</v>
      </c>
      <c r="Y139" s="101">
        <f>IF(Y$1="",0,операции!Y199+(операции!Y91*(1+$J$104)+операции!Y$136*операции!$M139*операции!$M154)*Y124*операции!$M124/1000)</f>
        <v>0</v>
      </c>
      <c r="Z139" s="101">
        <f>IF(Z$1="",0,операции!Z199+(операции!Z91*(1+$J$104)+операции!Z$136*операции!$M139*операции!$M154)*Z124*операции!$M124/1000)</f>
        <v>0</v>
      </c>
      <c r="AA139" s="101">
        <f>IF(AA$1="",0,операции!AA199+(операции!AA91*(1+$J$104)+операции!AA$136*операции!$M139*операции!$M154)*AA124*операции!$M124/1000)</f>
        <v>0</v>
      </c>
      <c r="AB139" s="22"/>
    </row>
    <row r="140" spans="1:28" s="23" customFormat="1" ht="10.199999999999999" x14ac:dyDescent="0.2">
      <c r="A140" s="22"/>
      <c r="B140" s="22"/>
      <c r="C140" s="22"/>
      <c r="D140" s="22"/>
      <c r="E140" s="22" t="str">
        <f>E137</f>
        <v>доход от продажи услуг</v>
      </c>
      <c r="F140" s="22"/>
      <c r="G140" s="22" t="str">
        <f>IF($E140="","",INDEX(KPI!$G:$G,SUMIFS(KPI!$B:$B,KPI!$E:$E,$E140)))</f>
        <v>тыс.руб.</v>
      </c>
      <c r="H140" s="100">
        <f>структура!$V$14</f>
        <v>3</v>
      </c>
      <c r="I140" s="31"/>
      <c r="J140" s="98" t="str">
        <f>структура!$X$14</f>
        <v>мар</v>
      </c>
      <c r="K140" s="99"/>
      <c r="L140" s="22"/>
      <c r="M140" s="58"/>
      <c r="N140" s="22"/>
      <c r="O140" s="22"/>
      <c r="P140" s="101">
        <f>IF(P$1="",0,операции!P200+(операции!P92*(1+$J$104)+операции!P$136*операции!$M140*операции!$M155)*P125*операции!$M125/1000)</f>
        <v>0</v>
      </c>
      <c r="Q140" s="101">
        <f>IF(Q$1="",0,операции!Q200+(операции!Q92*(1+$J$104)+операции!Q$136*операции!$M140*операции!$M155)*Q125*операции!$M125/1000)</f>
        <v>0</v>
      </c>
      <c r="R140" s="101">
        <f>IF(R$1="",0,операции!R200+(операции!R92*(1+$J$104)+операции!R$136*операции!$M140*операции!$M155)*R125*операции!$M125/1000)</f>
        <v>0</v>
      </c>
      <c r="S140" s="101">
        <f>IF(S$1="",0,операции!S200+(операции!S92*(1+$J$104)+операции!S$136*операции!$M140*операции!$M155)*S125*операции!$M125/1000)</f>
        <v>0</v>
      </c>
      <c r="T140" s="101">
        <f>IF(T$1="",0,операции!T200+(операции!T92*(1+$J$104)+операции!T$136*операции!$M140*операции!$M155)*T125*операции!$M125/1000)</f>
        <v>0</v>
      </c>
      <c r="U140" s="101">
        <f>IF(U$1="",0,операции!U200+(операции!U92*(1+$J$104)+операции!U$136*операции!$M140*операции!$M155)*U125*операции!$M125/1000)</f>
        <v>0</v>
      </c>
      <c r="V140" s="101">
        <f>IF(V$1="",0,операции!V200+(операции!V92*(1+$J$104)+операции!V$136*операции!$M140*операции!$M155)*V125*операции!$M125/1000)</f>
        <v>0</v>
      </c>
      <c r="W140" s="101">
        <f>IF(W$1="",0,операции!W200+(операции!W92*(1+$J$104)+операции!W$136*операции!$M140*операции!$M155)*W125*операции!$M125/1000)</f>
        <v>0</v>
      </c>
      <c r="X140" s="101">
        <f>IF(X$1="",0,операции!X200+(операции!X92*(1+$J$104)+операции!X$136*операции!$M140*операции!$M155)*X125*операции!$M125/1000)</f>
        <v>0</v>
      </c>
      <c r="Y140" s="101">
        <f>IF(Y$1="",0,операции!Y200+(операции!Y92*(1+$J$104)+операции!Y$136*операции!$M140*операции!$M155)*Y125*операции!$M125/1000)</f>
        <v>0</v>
      </c>
      <c r="Z140" s="101">
        <f>IF(Z$1="",0,операции!Z200+(операции!Z92*(1+$J$104)+операции!Z$136*операции!$M140*операции!$M155)*Z125*операции!$M125/1000)</f>
        <v>0</v>
      </c>
      <c r="AA140" s="101">
        <f>IF(AA$1="",0,операции!AA200+(операции!AA92*(1+$J$104)+операции!AA$136*операции!$M140*операции!$M155)*AA125*операции!$M125/1000)</f>
        <v>0</v>
      </c>
      <c r="AB140" s="22"/>
    </row>
    <row r="141" spans="1:28" s="23" customFormat="1" ht="10.199999999999999" x14ac:dyDescent="0.2">
      <c r="A141" s="22"/>
      <c r="B141" s="22"/>
      <c r="C141" s="22"/>
      <c r="D141" s="22"/>
      <c r="E141" s="22" t="str">
        <f>E137</f>
        <v>доход от продажи услуг</v>
      </c>
      <c r="F141" s="22"/>
      <c r="G141" s="22" t="str">
        <f>IF($E141="","",INDEX(KPI!$G:$G,SUMIFS(KPI!$B:$B,KPI!$E:$E,$E141)))</f>
        <v>тыс.руб.</v>
      </c>
      <c r="H141" s="100">
        <f>структура!$V$15</f>
        <v>4</v>
      </c>
      <c r="I141" s="31"/>
      <c r="J141" s="98" t="str">
        <f>структура!$X$15</f>
        <v>апр</v>
      </c>
      <c r="K141" s="99"/>
      <c r="L141" s="22"/>
      <c r="M141" s="58"/>
      <c r="N141" s="22"/>
      <c r="O141" s="22"/>
      <c r="P141" s="101">
        <f>IF(P$1="",0,операции!P201+(операции!P93*(1+$J$104)+операции!P$136*операции!$M141*операции!$M156)*P126*операции!$M126/1000)</f>
        <v>0</v>
      </c>
      <c r="Q141" s="101">
        <f>IF(Q$1="",0,операции!Q201+(операции!Q93*(1+$J$104)+операции!Q$136*операции!$M141*операции!$M156)*Q126*операции!$M126/1000)</f>
        <v>0</v>
      </c>
      <c r="R141" s="101">
        <f>IF(R$1="",0,операции!R201+(операции!R93*(1+$J$104)+операции!R$136*операции!$M141*операции!$M156)*R126*операции!$M126/1000)</f>
        <v>0</v>
      </c>
      <c r="S141" s="101">
        <f>IF(S$1="",0,операции!S201+(операции!S93*(1+$J$104)+операции!S$136*операции!$M141*операции!$M156)*S126*операции!$M126/1000)</f>
        <v>0</v>
      </c>
      <c r="T141" s="101">
        <f>IF(T$1="",0,операции!T201+(операции!T93*(1+$J$104)+операции!T$136*операции!$M141*операции!$M156)*T126*операции!$M126/1000)</f>
        <v>0</v>
      </c>
      <c r="U141" s="101">
        <f>IF(U$1="",0,операции!U201+(операции!U93*(1+$J$104)+операции!U$136*операции!$M141*операции!$M156)*U126*операции!$M126/1000)</f>
        <v>0</v>
      </c>
      <c r="V141" s="101">
        <f>IF(V$1="",0,операции!V201+(операции!V93*(1+$J$104)+операции!V$136*операции!$M141*операции!$M156)*V126*операции!$M126/1000)</f>
        <v>0</v>
      </c>
      <c r="W141" s="101">
        <f>IF(W$1="",0,операции!W201+(операции!W93*(1+$J$104)+операции!W$136*операции!$M141*операции!$M156)*W126*операции!$M126/1000)</f>
        <v>0</v>
      </c>
      <c r="X141" s="101">
        <f>IF(X$1="",0,операции!X201+(операции!X93*(1+$J$104)+операции!X$136*операции!$M141*операции!$M156)*X126*операции!$M126/1000)</f>
        <v>0</v>
      </c>
      <c r="Y141" s="101">
        <f>IF(Y$1="",0,операции!Y201+(операции!Y93*(1+$J$104)+операции!Y$136*операции!$M141*операции!$M156)*Y126*операции!$M126/1000)</f>
        <v>0</v>
      </c>
      <c r="Z141" s="101">
        <f>IF(Z$1="",0,операции!Z201+(операции!Z93*(1+$J$104)+операции!Z$136*операции!$M141*операции!$M156)*Z126*операции!$M126/1000)</f>
        <v>0</v>
      </c>
      <c r="AA141" s="101">
        <f>IF(AA$1="",0,операции!AA201+(операции!AA93*(1+$J$104)+операции!AA$136*операции!$M141*операции!$M156)*AA126*операции!$M126/1000)</f>
        <v>0</v>
      </c>
      <c r="AB141" s="22"/>
    </row>
    <row r="142" spans="1:28" s="23" customFormat="1" ht="10.199999999999999" x14ac:dyDescent="0.2">
      <c r="A142" s="22"/>
      <c r="B142" s="22"/>
      <c r="C142" s="22"/>
      <c r="D142" s="22"/>
      <c r="E142" s="22" t="str">
        <f>E137</f>
        <v>доход от продажи услуг</v>
      </c>
      <c r="F142" s="22"/>
      <c r="G142" s="22" t="str">
        <f>IF($E142="","",INDEX(KPI!$G:$G,SUMIFS(KPI!$B:$B,KPI!$E:$E,$E142)))</f>
        <v>тыс.руб.</v>
      </c>
      <c r="H142" s="100">
        <f>структура!$V$16</f>
        <v>5</v>
      </c>
      <c r="I142" s="31"/>
      <c r="J142" s="98" t="str">
        <f>структура!$X$16</f>
        <v>май</v>
      </c>
      <c r="K142" s="99"/>
      <c r="L142" s="22"/>
      <c r="M142" s="58"/>
      <c r="N142" s="22"/>
      <c r="O142" s="22"/>
      <c r="P142" s="101">
        <f>IF(P$1="",0,операции!P202+(операции!P94*(1+$J$104)+операции!P$136*операции!$M142*операции!$M157)*P127*операции!$M127/1000)</f>
        <v>0</v>
      </c>
      <c r="Q142" s="101">
        <f>IF(Q$1="",0,операции!Q202+(операции!Q94*(1+$J$104)+операции!Q$136*операции!$M142*операции!$M157)*Q127*операции!$M127/1000)</f>
        <v>0</v>
      </c>
      <c r="R142" s="101">
        <f>IF(R$1="",0,операции!R202+(операции!R94*(1+$J$104)+операции!R$136*операции!$M142*операции!$M157)*R127*операции!$M127/1000)</f>
        <v>0</v>
      </c>
      <c r="S142" s="101">
        <f>IF(S$1="",0,операции!S202+(операции!S94*(1+$J$104)+операции!S$136*операции!$M142*операции!$M157)*S127*операции!$M127/1000)</f>
        <v>0</v>
      </c>
      <c r="T142" s="101">
        <f>IF(T$1="",0,операции!T202+(операции!T94*(1+$J$104)+операции!T$136*операции!$M142*операции!$M157)*T127*операции!$M127/1000)</f>
        <v>0</v>
      </c>
      <c r="U142" s="101">
        <f>IF(U$1="",0,операции!U202+(операции!U94*(1+$J$104)+операции!U$136*операции!$M142*операции!$M157)*U127*операции!$M127/1000)</f>
        <v>0</v>
      </c>
      <c r="V142" s="101">
        <f>IF(V$1="",0,операции!V202+(операции!V94*(1+$J$104)+операции!V$136*операции!$M142*операции!$M157)*V127*операции!$M127/1000)</f>
        <v>0</v>
      </c>
      <c r="W142" s="101">
        <f>IF(W$1="",0,операции!W202+(операции!W94*(1+$J$104)+операции!W$136*операции!$M142*операции!$M157)*W127*операции!$M127/1000)</f>
        <v>0</v>
      </c>
      <c r="X142" s="101">
        <f>IF(X$1="",0,операции!X202+(операции!X94*(1+$J$104)+операции!X$136*операции!$M142*операции!$M157)*X127*операции!$M127/1000)</f>
        <v>0</v>
      </c>
      <c r="Y142" s="101">
        <f>IF(Y$1="",0,операции!Y202+(операции!Y94*(1+$J$104)+операции!Y$136*операции!$M142*операции!$M157)*Y127*операции!$M127/1000)</f>
        <v>0</v>
      </c>
      <c r="Z142" s="101">
        <f>IF(Z$1="",0,операции!Z202+(операции!Z94*(1+$J$104)+операции!Z$136*операции!$M142*операции!$M157)*Z127*операции!$M127/1000)</f>
        <v>0</v>
      </c>
      <c r="AA142" s="101">
        <f>IF(AA$1="",0,операции!AA202+(операции!AA94*(1+$J$104)+операции!AA$136*операции!$M142*операции!$M157)*AA127*операции!$M127/1000)</f>
        <v>0</v>
      </c>
      <c r="AB142" s="22"/>
    </row>
    <row r="143" spans="1:28" s="23" customFormat="1" ht="10.199999999999999" x14ac:dyDescent="0.2">
      <c r="A143" s="22"/>
      <c r="B143" s="22"/>
      <c r="C143" s="22"/>
      <c r="D143" s="22"/>
      <c r="E143" s="22" t="str">
        <f>E137</f>
        <v>доход от продажи услуг</v>
      </c>
      <c r="F143" s="22"/>
      <c r="G143" s="22" t="str">
        <f>IF($E143="","",INDEX(KPI!$G:$G,SUMIFS(KPI!$B:$B,KPI!$E:$E,$E143)))</f>
        <v>тыс.руб.</v>
      </c>
      <c r="H143" s="100">
        <f>структура!$V$17</f>
        <v>6</v>
      </c>
      <c r="I143" s="31"/>
      <c r="J143" s="98" t="str">
        <f>структура!$X$17</f>
        <v>июн</v>
      </c>
      <c r="K143" s="99"/>
      <c r="L143" s="22"/>
      <c r="M143" s="58"/>
      <c r="N143" s="22"/>
      <c r="O143" s="22"/>
      <c r="P143" s="101">
        <f>IF(P$1="",0,операции!P203+(операции!P95*(1+$J$104)+операции!P$136*операции!$M143*операции!$M158)*P128*операции!$M128/1000)</f>
        <v>0</v>
      </c>
      <c r="Q143" s="101">
        <f>IF(Q$1="",0,операции!Q203+(операции!Q95*(1+$J$104)+операции!Q$136*операции!$M143*операции!$M158)*Q128*операции!$M128/1000)</f>
        <v>0</v>
      </c>
      <c r="R143" s="101">
        <f>IF(R$1="",0,операции!R203+(операции!R95*(1+$J$104)+операции!R$136*операции!$M143*операции!$M158)*R128*операции!$M128/1000)</f>
        <v>0</v>
      </c>
      <c r="S143" s="101">
        <f>IF(S$1="",0,операции!S203+(операции!S95*(1+$J$104)+операции!S$136*операции!$M143*операции!$M158)*S128*операции!$M128/1000)</f>
        <v>0</v>
      </c>
      <c r="T143" s="101">
        <f>IF(T$1="",0,операции!T203+(операции!T95*(1+$J$104)+операции!T$136*операции!$M143*операции!$M158)*T128*операции!$M128/1000)</f>
        <v>0</v>
      </c>
      <c r="U143" s="101">
        <f>IF(U$1="",0,операции!U203+(операции!U95*(1+$J$104)+операции!U$136*операции!$M143*операции!$M158)*U128*операции!$M128/1000)</f>
        <v>0</v>
      </c>
      <c r="V143" s="101">
        <f>IF(V$1="",0,операции!V203+(операции!V95*(1+$J$104)+операции!V$136*операции!$M143*операции!$M158)*V128*операции!$M128/1000)</f>
        <v>0</v>
      </c>
      <c r="W143" s="101">
        <f>IF(W$1="",0,операции!W203+(операции!W95*(1+$J$104)+операции!W$136*операции!$M143*операции!$M158)*W128*операции!$M128/1000)</f>
        <v>0</v>
      </c>
      <c r="X143" s="101">
        <f>IF(X$1="",0,операции!X203+(операции!X95*(1+$J$104)+операции!X$136*операции!$M143*операции!$M158)*X128*операции!$M128/1000)</f>
        <v>0</v>
      </c>
      <c r="Y143" s="101">
        <f>IF(Y$1="",0,операции!Y203+(операции!Y95*(1+$J$104)+операции!Y$136*операции!$M143*операции!$M158)*Y128*операции!$M128/1000)</f>
        <v>0</v>
      </c>
      <c r="Z143" s="101">
        <f>IF(Z$1="",0,операции!Z203+(операции!Z95*(1+$J$104)+операции!Z$136*операции!$M143*операции!$M158)*Z128*операции!$M128/1000)</f>
        <v>0</v>
      </c>
      <c r="AA143" s="101">
        <f>IF(AA$1="",0,операции!AA203+(операции!AA95*(1+$J$104)+операции!AA$136*операции!$M143*операции!$M158)*AA128*операции!$M128/1000)</f>
        <v>0</v>
      </c>
      <c r="AB143" s="22"/>
    </row>
    <row r="144" spans="1:28" s="23" customFormat="1" ht="10.199999999999999" x14ac:dyDescent="0.2">
      <c r="A144" s="22"/>
      <c r="B144" s="22"/>
      <c r="C144" s="22"/>
      <c r="D144" s="22"/>
      <c r="E144" s="22" t="str">
        <f>E137</f>
        <v>доход от продажи услуг</v>
      </c>
      <c r="F144" s="22"/>
      <c r="G144" s="22" t="str">
        <f>IF($E144="","",INDEX(KPI!$G:$G,SUMIFS(KPI!$B:$B,KPI!$E:$E,$E144)))</f>
        <v>тыс.руб.</v>
      </c>
      <c r="H144" s="100">
        <f>структура!$V$18</f>
        <v>7</v>
      </c>
      <c r="I144" s="31"/>
      <c r="J144" s="98" t="str">
        <f>структура!$X$18</f>
        <v>июл</v>
      </c>
      <c r="K144" s="99"/>
      <c r="L144" s="22"/>
      <c r="M144" s="58"/>
      <c r="N144" s="22"/>
      <c r="O144" s="22"/>
      <c r="P144" s="101">
        <f>IF(P$1="",0,операции!P204+(операции!P96*(1+$J$104)+операции!P$136*операции!$M144*операции!$M159)*P129*операции!$M129/1000)</f>
        <v>0</v>
      </c>
      <c r="Q144" s="101">
        <f>IF(Q$1="",0,операции!Q204+(операции!Q96*(1+$J$104)+операции!Q$136*операции!$M144*операции!$M159)*Q129*операции!$M129/1000)</f>
        <v>0</v>
      </c>
      <c r="R144" s="101">
        <f>IF(R$1="",0,операции!R204+(операции!R96*(1+$J$104)+операции!R$136*операции!$M144*операции!$M159)*R129*операции!$M129/1000)</f>
        <v>0</v>
      </c>
      <c r="S144" s="101">
        <f>IF(S$1="",0,операции!S204+(операции!S96*(1+$J$104)+операции!S$136*операции!$M144*операции!$M159)*S129*операции!$M129/1000)</f>
        <v>0</v>
      </c>
      <c r="T144" s="101">
        <f>IF(T$1="",0,операции!T204+(операции!T96*(1+$J$104)+операции!T$136*операции!$M144*операции!$M159)*T129*операции!$M129/1000)</f>
        <v>0</v>
      </c>
      <c r="U144" s="101">
        <f>IF(U$1="",0,операции!U204+(операции!U96*(1+$J$104)+операции!U$136*операции!$M144*операции!$M159)*U129*операции!$M129/1000)</f>
        <v>0</v>
      </c>
      <c r="V144" s="101">
        <f>IF(V$1="",0,операции!V204+(операции!V96*(1+$J$104)+операции!V$136*операции!$M144*операции!$M159)*V129*операции!$M129/1000)</f>
        <v>0</v>
      </c>
      <c r="W144" s="101">
        <f>IF(W$1="",0,операции!W204+(операции!W96*(1+$J$104)+операции!W$136*операции!$M144*операции!$M159)*W129*операции!$M129/1000)</f>
        <v>0</v>
      </c>
      <c r="X144" s="101">
        <f>IF(X$1="",0,операции!X204+(операции!X96*(1+$J$104)+операции!X$136*операции!$M144*операции!$M159)*X129*операции!$M129/1000)</f>
        <v>0</v>
      </c>
      <c r="Y144" s="101">
        <f>IF(Y$1="",0,операции!Y204+(операции!Y96*(1+$J$104)+операции!Y$136*операции!$M144*операции!$M159)*Y129*операции!$M129/1000)</f>
        <v>0</v>
      </c>
      <c r="Z144" s="101">
        <f>IF(Z$1="",0,операции!Z204+(операции!Z96*(1+$J$104)+операции!Z$136*операции!$M144*операции!$M159)*Z129*операции!$M129/1000)</f>
        <v>0</v>
      </c>
      <c r="AA144" s="101">
        <f>IF(AA$1="",0,операции!AA204+(операции!AA96*(1+$J$104)+операции!AA$136*операции!$M144*операции!$M159)*AA129*операции!$M129/1000)</f>
        <v>0</v>
      </c>
      <c r="AB144" s="22"/>
    </row>
    <row r="145" spans="1:28" s="23" customFormat="1" ht="10.199999999999999" x14ac:dyDescent="0.2">
      <c r="A145" s="22"/>
      <c r="B145" s="22"/>
      <c r="C145" s="22"/>
      <c r="D145" s="22"/>
      <c r="E145" s="22" t="str">
        <f>E137</f>
        <v>доход от продажи услуг</v>
      </c>
      <c r="F145" s="22"/>
      <c r="G145" s="22" t="str">
        <f>IF($E145="","",INDEX(KPI!$G:$G,SUMIFS(KPI!$B:$B,KPI!$E:$E,$E145)))</f>
        <v>тыс.руб.</v>
      </c>
      <c r="H145" s="100">
        <f>структура!$V$19</f>
        <v>8</v>
      </c>
      <c r="I145" s="31"/>
      <c r="J145" s="98" t="str">
        <f>структура!$X$19</f>
        <v>авг</v>
      </c>
      <c r="K145" s="99"/>
      <c r="L145" s="22"/>
      <c r="M145" s="58"/>
      <c r="N145" s="22"/>
      <c r="O145" s="22"/>
      <c r="P145" s="101">
        <f>IF(P$1="",0,операции!P205+(операции!P97*(1+$J$104)+операции!P$136*операции!$M145*операции!$M160)*P130*операции!$M130/1000)</f>
        <v>0</v>
      </c>
      <c r="Q145" s="101">
        <f>IF(Q$1="",0,операции!Q205+(операции!Q97*(1+$J$104)+операции!Q$136*операции!$M145*операции!$M160)*Q130*операции!$M130/1000)</f>
        <v>0</v>
      </c>
      <c r="R145" s="101">
        <f>IF(R$1="",0,операции!R205+(операции!R97*(1+$J$104)+операции!R$136*операции!$M145*операции!$M160)*R130*операции!$M130/1000)</f>
        <v>0</v>
      </c>
      <c r="S145" s="101">
        <f>IF(S$1="",0,операции!S205+(операции!S97*(1+$J$104)+операции!S$136*операции!$M145*операции!$M160)*S130*операции!$M130/1000)</f>
        <v>0</v>
      </c>
      <c r="T145" s="101">
        <f>IF(T$1="",0,операции!T205+(операции!T97*(1+$J$104)+операции!T$136*операции!$M145*операции!$M160)*T130*операции!$M130/1000)</f>
        <v>0</v>
      </c>
      <c r="U145" s="101">
        <f>IF(U$1="",0,операции!U205+(операции!U97*(1+$J$104)+операции!U$136*операции!$M145*операции!$M160)*U130*операции!$M130/1000)</f>
        <v>0</v>
      </c>
      <c r="V145" s="101">
        <f>IF(V$1="",0,операции!V205+(операции!V97*(1+$J$104)+операции!V$136*операции!$M145*операции!$M160)*V130*операции!$M130/1000)</f>
        <v>0</v>
      </c>
      <c r="W145" s="101">
        <f>IF(W$1="",0,операции!W205+(операции!W97*(1+$J$104)+операции!W$136*операции!$M145*операции!$M160)*W130*операции!$M130/1000)</f>
        <v>0</v>
      </c>
      <c r="X145" s="101">
        <f>IF(X$1="",0,операции!X205+(операции!X97*(1+$J$104)+операции!X$136*операции!$M145*операции!$M160)*X130*операции!$M130/1000)</f>
        <v>0</v>
      </c>
      <c r="Y145" s="101">
        <f>IF(Y$1="",0,операции!Y205+(операции!Y97*(1+$J$104)+операции!Y$136*операции!$M145*операции!$M160)*Y130*операции!$M130/1000)</f>
        <v>0</v>
      </c>
      <c r="Z145" s="101">
        <f>IF(Z$1="",0,операции!Z205+(операции!Z97*(1+$J$104)+операции!Z$136*операции!$M145*операции!$M160)*Z130*операции!$M130/1000)</f>
        <v>0</v>
      </c>
      <c r="AA145" s="101">
        <f>IF(AA$1="",0,операции!AA205+(операции!AA97*(1+$J$104)+операции!AA$136*операции!$M145*операции!$M160)*AA130*операции!$M130/1000)</f>
        <v>0</v>
      </c>
      <c r="AB145" s="22"/>
    </row>
    <row r="146" spans="1:28" s="23" customFormat="1" ht="10.199999999999999" x14ac:dyDescent="0.2">
      <c r="A146" s="22"/>
      <c r="B146" s="22"/>
      <c r="C146" s="22"/>
      <c r="D146" s="22"/>
      <c r="E146" s="22" t="str">
        <f>E137</f>
        <v>доход от продажи услуг</v>
      </c>
      <c r="F146" s="22"/>
      <c r="G146" s="22" t="str">
        <f>IF($E146="","",INDEX(KPI!$G:$G,SUMIFS(KPI!$B:$B,KPI!$E:$E,$E146)))</f>
        <v>тыс.руб.</v>
      </c>
      <c r="H146" s="100">
        <f>структура!$V$20</f>
        <v>9</v>
      </c>
      <c r="I146" s="31"/>
      <c r="J146" s="98" t="str">
        <f>структура!$X$20</f>
        <v>сен</v>
      </c>
      <c r="K146" s="99"/>
      <c r="L146" s="22"/>
      <c r="M146" s="58"/>
      <c r="N146" s="22"/>
      <c r="O146" s="22"/>
      <c r="P146" s="101">
        <f>IF(P$1="",0,операции!P206+(операции!P98*(1+$J$104)+операции!P$136*операции!$M146*операции!$M161)*P131*операции!$M131/1000)</f>
        <v>0</v>
      </c>
      <c r="Q146" s="101">
        <f>IF(Q$1="",0,операции!Q206+(операции!Q98*(1+$J$104)+операции!Q$136*операции!$M146*операции!$M161)*Q131*операции!$M131/1000)</f>
        <v>0</v>
      </c>
      <c r="R146" s="101">
        <f>IF(R$1="",0,операции!R206+(операции!R98*(1+$J$104)+операции!R$136*операции!$M146*операции!$M161)*R131*операции!$M131/1000)</f>
        <v>0</v>
      </c>
      <c r="S146" s="101">
        <f>IF(S$1="",0,операции!S206+(операции!S98*(1+$J$104)+операции!S$136*операции!$M146*операции!$M161)*S131*операции!$M131/1000)</f>
        <v>0</v>
      </c>
      <c r="T146" s="101">
        <f>IF(T$1="",0,операции!T206+(операции!T98*(1+$J$104)+операции!T$136*операции!$M146*операции!$M161)*T131*операции!$M131/1000)</f>
        <v>0</v>
      </c>
      <c r="U146" s="101">
        <f>IF(U$1="",0,операции!U206+(операции!U98*(1+$J$104)+операции!U$136*операции!$M146*операции!$M161)*U131*операции!$M131/1000)</f>
        <v>0</v>
      </c>
      <c r="V146" s="101">
        <f>IF(V$1="",0,операции!V206+(операции!V98*(1+$J$104)+операции!V$136*операции!$M146*операции!$M161)*V131*операции!$M131/1000)</f>
        <v>0</v>
      </c>
      <c r="W146" s="101">
        <f>IF(W$1="",0,операции!W206+(операции!W98*(1+$J$104)+операции!W$136*операции!$M146*операции!$M161)*W131*операции!$M131/1000)</f>
        <v>0</v>
      </c>
      <c r="X146" s="101">
        <f>IF(X$1="",0,операции!X206+(операции!X98*(1+$J$104)+операции!X$136*операции!$M146*операции!$M161)*X131*операции!$M131/1000)</f>
        <v>0</v>
      </c>
      <c r="Y146" s="101">
        <f>IF(Y$1="",0,операции!Y206+(операции!Y98*(1+$J$104)+операции!Y$136*операции!$M146*операции!$M161)*Y131*операции!$M131/1000)</f>
        <v>0</v>
      </c>
      <c r="Z146" s="101">
        <f>IF(Z$1="",0,операции!Z206+(операции!Z98*(1+$J$104)+операции!Z$136*операции!$M146*операции!$M161)*Z131*операции!$M131/1000)</f>
        <v>0</v>
      </c>
      <c r="AA146" s="101">
        <f>IF(AA$1="",0,операции!AA206+(операции!AA98*(1+$J$104)+операции!AA$136*операции!$M146*операции!$M161)*AA131*операции!$M131/1000)</f>
        <v>0</v>
      </c>
      <c r="AB146" s="22"/>
    </row>
    <row r="147" spans="1:28" s="23" customFormat="1" ht="10.199999999999999" x14ac:dyDescent="0.2">
      <c r="A147" s="22"/>
      <c r="B147" s="22"/>
      <c r="C147" s="22"/>
      <c r="D147" s="22"/>
      <c r="E147" s="22" t="str">
        <f>E137</f>
        <v>доход от продажи услуг</v>
      </c>
      <c r="F147" s="22"/>
      <c r="G147" s="22" t="str">
        <f>IF($E147="","",INDEX(KPI!$G:$G,SUMIFS(KPI!$B:$B,KPI!$E:$E,$E147)))</f>
        <v>тыс.руб.</v>
      </c>
      <c r="H147" s="100">
        <f>структура!$V$21</f>
        <v>10</v>
      </c>
      <c r="I147" s="31"/>
      <c r="J147" s="98" t="str">
        <f>структура!$X$21</f>
        <v>окт</v>
      </c>
      <c r="K147" s="99"/>
      <c r="L147" s="22"/>
      <c r="M147" s="58"/>
      <c r="N147" s="22"/>
      <c r="O147" s="22"/>
      <c r="P147" s="101">
        <f>IF(P$1="",0,операции!P207+(операции!P99*(1+$J$104)+операции!P$136*операции!$M147*операции!$M162)*P132*операции!$M132/1000)</f>
        <v>0</v>
      </c>
      <c r="Q147" s="101">
        <f>IF(Q$1="",0,операции!Q207+(операции!Q99*(1+$J$104)+операции!Q$136*операции!$M147*операции!$M162)*Q132*операции!$M132/1000)</f>
        <v>0</v>
      </c>
      <c r="R147" s="101">
        <f>IF(R$1="",0,операции!R207+(операции!R99*(1+$J$104)+операции!R$136*операции!$M147*операции!$M162)*R132*операции!$M132/1000)</f>
        <v>0</v>
      </c>
      <c r="S147" s="101">
        <f>IF(S$1="",0,операции!S207+(операции!S99*(1+$J$104)+операции!S$136*операции!$M147*операции!$M162)*S132*операции!$M132/1000)</f>
        <v>0</v>
      </c>
      <c r="T147" s="101">
        <f>IF(T$1="",0,операции!T207+(операции!T99*(1+$J$104)+операции!T$136*операции!$M147*операции!$M162)*T132*операции!$M132/1000)</f>
        <v>0</v>
      </c>
      <c r="U147" s="101">
        <f>IF(U$1="",0,операции!U207+(операции!U99*(1+$J$104)+операции!U$136*операции!$M147*операции!$M162)*U132*операции!$M132/1000)</f>
        <v>0</v>
      </c>
      <c r="V147" s="101">
        <f>IF(V$1="",0,операции!V207+(операции!V99*(1+$J$104)+операции!V$136*операции!$M147*операции!$M162)*V132*операции!$M132/1000)</f>
        <v>0</v>
      </c>
      <c r="W147" s="101">
        <f>IF(W$1="",0,операции!W207+(операции!W99*(1+$J$104)+операции!W$136*операции!$M147*операции!$M162)*W132*операции!$M132/1000)</f>
        <v>0</v>
      </c>
      <c r="X147" s="101">
        <f>IF(X$1="",0,операции!X207+(операции!X99*(1+$J$104)+операции!X$136*операции!$M147*операции!$M162)*X132*операции!$M132/1000)</f>
        <v>0</v>
      </c>
      <c r="Y147" s="101">
        <f>IF(Y$1="",0,операции!Y207+(операции!Y99*(1+$J$104)+операции!Y$136*операции!$M147*операции!$M162)*Y132*операции!$M132/1000)</f>
        <v>0</v>
      </c>
      <c r="Z147" s="101">
        <f>IF(Z$1="",0,операции!Z207+(операции!Z99*(1+$J$104)+операции!Z$136*операции!$M147*операции!$M162)*Z132*операции!$M132/1000)</f>
        <v>0</v>
      </c>
      <c r="AA147" s="101">
        <f>IF(AA$1="",0,операции!AA207+(операции!AA99*(1+$J$104)+операции!AA$136*операции!$M147*операции!$M162)*AA132*операции!$M132/1000)</f>
        <v>0</v>
      </c>
      <c r="AB147" s="22"/>
    </row>
    <row r="148" spans="1:28" s="23" customFormat="1" ht="10.199999999999999" x14ac:dyDescent="0.2">
      <c r="A148" s="22"/>
      <c r="B148" s="22"/>
      <c r="C148" s="22"/>
      <c r="D148" s="22"/>
      <c r="E148" s="22" t="str">
        <f>E137</f>
        <v>доход от продажи услуг</v>
      </c>
      <c r="F148" s="22"/>
      <c r="G148" s="22" t="str">
        <f>IF($E148="","",INDEX(KPI!$G:$G,SUMIFS(KPI!$B:$B,KPI!$E:$E,$E148)))</f>
        <v>тыс.руб.</v>
      </c>
      <c r="H148" s="100">
        <f>структура!$V$22</f>
        <v>11</v>
      </c>
      <c r="I148" s="31"/>
      <c r="J148" s="98" t="str">
        <f>структура!$X$22</f>
        <v>ноя</v>
      </c>
      <c r="K148" s="99"/>
      <c r="L148" s="22"/>
      <c r="M148" s="58"/>
      <c r="N148" s="22"/>
      <c r="O148" s="22"/>
      <c r="P148" s="101">
        <f>IF(P$1="",0,операции!P208+(операции!P100*(1+$J$104)+операции!P$136*операции!$M148*операции!$M163)*P133*операции!$M133/1000)</f>
        <v>0</v>
      </c>
      <c r="Q148" s="101">
        <f>IF(Q$1="",0,операции!Q208+(операции!Q100*(1+$J$104)+операции!Q$136*операции!$M148*операции!$M163)*Q133*операции!$M133/1000)</f>
        <v>0</v>
      </c>
      <c r="R148" s="101">
        <f>IF(R$1="",0,операции!R208+(операции!R100*(1+$J$104)+операции!R$136*операции!$M148*операции!$M163)*R133*операции!$M133/1000)</f>
        <v>0</v>
      </c>
      <c r="S148" s="101">
        <f>IF(S$1="",0,операции!S208+(операции!S100*(1+$J$104)+операции!S$136*операции!$M148*операции!$M163)*S133*операции!$M133/1000)</f>
        <v>0</v>
      </c>
      <c r="T148" s="101">
        <f>IF(T$1="",0,операции!T208+(операции!T100*(1+$J$104)+операции!T$136*операции!$M148*операции!$M163)*T133*операции!$M133/1000)</f>
        <v>0</v>
      </c>
      <c r="U148" s="101">
        <f>IF(U$1="",0,операции!U208+(операции!U100*(1+$J$104)+операции!U$136*операции!$M148*операции!$M163)*U133*операции!$M133/1000)</f>
        <v>0</v>
      </c>
      <c r="V148" s="101">
        <f>IF(V$1="",0,операции!V208+(операции!V100*(1+$J$104)+операции!V$136*операции!$M148*операции!$M163)*V133*операции!$M133/1000)</f>
        <v>0</v>
      </c>
      <c r="W148" s="101">
        <f>IF(W$1="",0,операции!W208+(операции!W100*(1+$J$104)+операции!W$136*операции!$M148*операции!$M163)*W133*операции!$M133/1000)</f>
        <v>0</v>
      </c>
      <c r="X148" s="101">
        <f>IF(X$1="",0,операции!X208+(операции!X100*(1+$J$104)+операции!X$136*операции!$M148*операции!$M163)*X133*операции!$M133/1000)</f>
        <v>0</v>
      </c>
      <c r="Y148" s="101">
        <f>IF(Y$1="",0,операции!Y208+(операции!Y100*(1+$J$104)+операции!Y$136*операции!$M148*операции!$M163)*Y133*операции!$M133/1000)</f>
        <v>0</v>
      </c>
      <c r="Z148" s="101">
        <f>IF(Z$1="",0,операции!Z208+(операции!Z100*(1+$J$104)+операции!Z$136*операции!$M148*операции!$M163)*Z133*операции!$M133/1000)</f>
        <v>0</v>
      </c>
      <c r="AA148" s="101">
        <f>IF(AA$1="",0,операции!AA208+(операции!AA100*(1+$J$104)+операции!AA$136*операции!$M148*операции!$M163)*AA133*операции!$M133/1000)</f>
        <v>0</v>
      </c>
      <c r="AB148" s="22"/>
    </row>
    <row r="149" spans="1:28" s="23" customFormat="1" ht="10.199999999999999" x14ac:dyDescent="0.2">
      <c r="A149" s="22"/>
      <c r="B149" s="22"/>
      <c r="C149" s="22"/>
      <c r="D149" s="22"/>
      <c r="E149" s="22" t="str">
        <f>E137</f>
        <v>доход от продажи услуг</v>
      </c>
      <c r="F149" s="22"/>
      <c r="G149" s="22" t="str">
        <f>IF($E149="","",INDEX(KPI!$G:$G,SUMIFS(KPI!$B:$B,KPI!$E:$E,$E149)))</f>
        <v>тыс.руб.</v>
      </c>
      <c r="H149" s="100">
        <f>структура!$V$23</f>
        <v>12</v>
      </c>
      <c r="I149" s="31"/>
      <c r="J149" s="98" t="str">
        <f>структура!$X$23</f>
        <v>дек</v>
      </c>
      <c r="K149" s="99"/>
      <c r="L149" s="22"/>
      <c r="M149" s="58"/>
      <c r="N149" s="22"/>
      <c r="O149" s="22"/>
      <c r="P149" s="101">
        <f>IF(P$1="",0,операции!P209+(операции!P101*(1+$J$104)+операции!P$136*операции!$M149*операции!$M164)*P134*операции!$M134/1000)</f>
        <v>0</v>
      </c>
      <c r="Q149" s="101">
        <f>IF(Q$1="",0,операции!Q209+(операции!Q101*(1+$J$104)+операции!Q$136*операции!$M149*операции!$M164)*Q134*операции!$M134/1000)</f>
        <v>0</v>
      </c>
      <c r="R149" s="101">
        <f>IF(R$1="",0,операции!R209+(операции!R101*(1+$J$104)+операции!R$136*операции!$M149*операции!$M164)*R134*операции!$M134/1000)</f>
        <v>0</v>
      </c>
      <c r="S149" s="101">
        <f>IF(S$1="",0,операции!S209+(операции!S101*(1+$J$104)+операции!S$136*операции!$M149*операции!$M164)*S134*операции!$M134/1000)</f>
        <v>0</v>
      </c>
      <c r="T149" s="101">
        <f>IF(T$1="",0,операции!T209+(операции!T101*(1+$J$104)+операции!T$136*операции!$M149*операции!$M164)*T134*операции!$M134/1000)</f>
        <v>0</v>
      </c>
      <c r="U149" s="101">
        <f>IF(U$1="",0,операции!U209+(операции!U101*(1+$J$104)+операции!U$136*операции!$M149*операции!$M164)*U134*операции!$M134/1000)</f>
        <v>0</v>
      </c>
      <c r="V149" s="101">
        <f>IF(V$1="",0,операции!V209+(операции!V101*(1+$J$104)+операции!V$136*операции!$M149*операции!$M164)*V134*операции!$M134/1000)</f>
        <v>0</v>
      </c>
      <c r="W149" s="101">
        <f>IF(W$1="",0,операции!W209+(операции!W101*(1+$J$104)+операции!W$136*операции!$M149*операции!$M164)*W134*операции!$M134/1000)</f>
        <v>0</v>
      </c>
      <c r="X149" s="101">
        <f>IF(X$1="",0,операции!X209+(операции!X101*(1+$J$104)+операции!X$136*операции!$M149*операции!$M164)*X134*операции!$M134/1000)</f>
        <v>0</v>
      </c>
      <c r="Y149" s="101">
        <f>IF(Y$1="",0,операции!Y209+(операции!Y101*(1+$J$104)+операции!Y$136*операции!$M149*операции!$M164)*Y134*операции!$M134/1000)</f>
        <v>0</v>
      </c>
      <c r="Z149" s="101">
        <f>IF(Z$1="",0,операции!Z209+(операции!Z101*(1+$J$104)+операции!Z$136*операции!$M149*операции!$M164)*Z134*операции!$M134/1000)</f>
        <v>0</v>
      </c>
      <c r="AA149" s="101">
        <f>IF(AA$1="",0,операции!AA209+(операции!AA101*(1+$J$104)+операции!AA$136*операции!$M149*операции!$M164)*AA134*операции!$M134/1000)</f>
        <v>0</v>
      </c>
      <c r="AB149" s="22"/>
    </row>
    <row r="150" spans="1:28" ht="3.9" customHeight="1" x14ac:dyDescent="0.25">
      <c r="A150" s="2"/>
      <c r="B150" s="2"/>
      <c r="C150" s="2"/>
      <c r="D150" s="109"/>
      <c r="E150" s="109"/>
      <c r="F150" s="2"/>
      <c r="G150" s="109"/>
      <c r="H150" s="2"/>
      <c r="I150" s="28"/>
      <c r="J150" s="109"/>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120" t="str">
        <f>KPI!$E$75</f>
        <v>ОПЕРАЦИОННЫЕ РАСХОДЫ</v>
      </c>
      <c r="F152" s="2"/>
      <c r="G152" s="2"/>
      <c r="H152" s="2"/>
      <c r="I152" s="28"/>
      <c r="J152" s="2"/>
      <c r="K152" s="28"/>
      <c r="L152" s="2"/>
      <c r="M152" s="52"/>
      <c r="N152" s="2"/>
      <c r="O152" s="2"/>
      <c r="P152" s="36"/>
      <c r="Q152" s="36"/>
      <c r="R152" s="36"/>
      <c r="S152" s="36"/>
      <c r="T152" s="36"/>
      <c r="U152" s="36"/>
      <c r="V152" s="36"/>
      <c r="W152" s="36"/>
      <c r="X152" s="36"/>
      <c r="Y152" s="36"/>
      <c r="Z152" s="36"/>
      <c r="AA152" s="36"/>
      <c r="AB152" s="2"/>
    </row>
    <row r="153" spans="1:28" ht="8.1" customHeight="1"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2"/>
    </row>
    <row r="154" spans="1:28" s="5" customFormat="1" x14ac:dyDescent="0.25">
      <c r="A154" s="3"/>
      <c r="B154" s="3"/>
      <c r="C154" s="3"/>
      <c r="D154" s="3"/>
      <c r="E154" s="3" t="str">
        <f>KPI!$E$43</f>
        <v>%-нт маркетинговых расходов от дохода</v>
      </c>
      <c r="F154" s="3"/>
      <c r="G154" s="3" t="str">
        <f>IF($E154="","",INDEX(KPI!$G:$G,SUMIFS(KPI!$B:$B,KPI!$E:$E,$E154)))</f>
        <v>%</v>
      </c>
      <c r="H154" s="3"/>
      <c r="I154" s="28"/>
      <c r="J154" s="2"/>
      <c r="K154" s="28"/>
      <c r="L154" s="2"/>
      <c r="M154" s="52"/>
      <c r="N154" s="3"/>
      <c r="O154" s="6" t="s">
        <v>0</v>
      </c>
      <c r="P154" s="88">
        <v>0.05</v>
      </c>
      <c r="Q154" s="88">
        <v>0.05</v>
      </c>
      <c r="R154" s="88">
        <v>0.04</v>
      </c>
      <c r="S154" s="88">
        <v>0.03</v>
      </c>
      <c r="T154" s="88">
        <v>0.03</v>
      </c>
      <c r="U154" s="88">
        <v>2.7E-2</v>
      </c>
      <c r="V154" s="88">
        <v>2.5000000000000001E-2</v>
      </c>
      <c r="W154" s="88">
        <v>2.5000000000000001E-2</v>
      </c>
      <c r="X154" s="88">
        <v>0.03</v>
      </c>
      <c r="Y154" s="88">
        <v>0.03</v>
      </c>
      <c r="Z154" s="88">
        <v>0.03</v>
      </c>
      <c r="AA154" s="88">
        <v>0.03</v>
      </c>
      <c r="AB154" s="3"/>
    </row>
    <row r="155" spans="1:28" ht="3.9" customHeight="1" x14ac:dyDescent="0.25">
      <c r="A155" s="2"/>
      <c r="B155" s="2"/>
      <c r="C155" s="2"/>
      <c r="D155" s="2"/>
      <c r="E155" s="110"/>
      <c r="F155" s="2"/>
      <c r="G155" s="2"/>
      <c r="H155" s="2"/>
      <c r="I155" s="28"/>
      <c r="J155" s="2"/>
      <c r="K155" s="28"/>
      <c r="L155" s="2"/>
      <c r="M155" s="52"/>
      <c r="N155" s="2"/>
      <c r="O155" s="2"/>
      <c r="P155" s="36"/>
      <c r="Q155" s="36"/>
      <c r="R155" s="36"/>
      <c r="S155" s="36"/>
      <c r="T155" s="36"/>
      <c r="U155" s="36"/>
      <c r="V155" s="36"/>
      <c r="W155" s="36"/>
      <c r="X155" s="36"/>
      <c r="Y155" s="36"/>
      <c r="Z155" s="36"/>
      <c r="AA155" s="36"/>
      <c r="AB155" s="2"/>
    </row>
    <row r="156" spans="1:28" ht="8.1" customHeight="1"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2"/>
    </row>
    <row r="157" spans="1:28" s="5" customFormat="1" x14ac:dyDescent="0.25">
      <c r="A157" s="3"/>
      <c r="B157" s="3"/>
      <c r="C157" s="3"/>
      <c r="D157" s="111"/>
      <c r="E157" s="3" t="str">
        <f>KPI!$E$44</f>
        <v>маркетинговые расходы (начисл/оплаты)</v>
      </c>
      <c r="F157" s="3"/>
      <c r="G157" s="3" t="str">
        <f>IF($E157="","",INDEX(KPI!$G:$G,SUMIFS(KPI!$B:$B,KPI!$E:$E,$E157)))</f>
        <v>тыс.руб.</v>
      </c>
      <c r="H157" s="116" t="str">
        <f>структура!$AL$20</f>
        <v>Заложен сдвиг на один месяц!</v>
      </c>
      <c r="I157" s="28"/>
      <c r="J157" s="44"/>
      <c r="K157" s="28"/>
      <c r="L157" s="3"/>
      <c r="M157" s="55">
        <f>SUM($O157:$AB157)</f>
        <v>0</v>
      </c>
      <c r="N157" s="3"/>
      <c r="O157" s="3"/>
      <c r="P157" s="46">
        <f>IF(P$1="",0,IF(P$1=0,SUMIFS(P158:P169,H158:H169,"&gt;="&amp;MONTH($J$13)),SUM(P158:P169)))</f>
        <v>0</v>
      </c>
      <c r="Q157" s="46">
        <f t="shared" ref="Q157" si="16">IF(Q$1="",0,SUM(Q158:Q169))</f>
        <v>0</v>
      </c>
      <c r="R157" s="46">
        <f t="shared" ref="R157:AA157" si="17">IF(R$1="",0,SUM(R158:R169))</f>
        <v>0</v>
      </c>
      <c r="S157" s="46">
        <f t="shared" si="17"/>
        <v>0</v>
      </c>
      <c r="T157" s="46">
        <f t="shared" si="17"/>
        <v>0</v>
      </c>
      <c r="U157" s="46">
        <f t="shared" si="17"/>
        <v>0</v>
      </c>
      <c r="V157" s="46">
        <f t="shared" si="17"/>
        <v>0</v>
      </c>
      <c r="W157" s="46">
        <f t="shared" si="17"/>
        <v>0</v>
      </c>
      <c r="X157" s="46">
        <f t="shared" si="17"/>
        <v>0</v>
      </c>
      <c r="Y157" s="46">
        <f t="shared" si="17"/>
        <v>0</v>
      </c>
      <c r="Z157" s="46">
        <f t="shared" si="17"/>
        <v>0</v>
      </c>
      <c r="AA157" s="46">
        <f t="shared" si="17"/>
        <v>0</v>
      </c>
      <c r="AB157" s="3"/>
    </row>
    <row r="158" spans="1:28" s="23" customFormat="1" ht="10.199999999999999" x14ac:dyDescent="0.2">
      <c r="A158" s="22"/>
      <c r="B158" s="22"/>
      <c r="C158" s="22"/>
      <c r="D158" s="22"/>
      <c r="E158" s="22" t="str">
        <f>E157</f>
        <v>маркетинговые расходы (начисл/оплаты)</v>
      </c>
      <c r="F158" s="22"/>
      <c r="G158" s="22" t="str">
        <f>IF($E158="","",INDEX(KPI!$G:$G,SUMIFS(KPI!$B:$B,KPI!$E:$E,$E158)))</f>
        <v>тыс.руб.</v>
      </c>
      <c r="H158" s="100">
        <f>структура!$V$12</f>
        <v>1</v>
      </c>
      <c r="I158" s="31"/>
      <c r="J158" s="98" t="str">
        <f>структура!$X$12</f>
        <v>янв</v>
      </c>
      <c r="K158" s="99"/>
      <c r="L158" s="22"/>
      <c r="M158" s="58"/>
      <c r="N158" s="22"/>
      <c r="O158" s="22"/>
      <c r="P158" s="101">
        <f t="shared" ref="P158:AA158" si="18">IF(P$1="",0,(P60+P139)*P$154)</f>
        <v>0</v>
      </c>
      <c r="Q158" s="101">
        <f t="shared" si="18"/>
        <v>0</v>
      </c>
      <c r="R158" s="101">
        <f t="shared" si="18"/>
        <v>0</v>
      </c>
      <c r="S158" s="101">
        <f t="shared" si="18"/>
        <v>0</v>
      </c>
      <c r="T158" s="101">
        <f t="shared" si="18"/>
        <v>0</v>
      </c>
      <c r="U158" s="101">
        <f t="shared" si="18"/>
        <v>0</v>
      </c>
      <c r="V158" s="101">
        <f t="shared" si="18"/>
        <v>0</v>
      </c>
      <c r="W158" s="101">
        <f t="shared" si="18"/>
        <v>0</v>
      </c>
      <c r="X158" s="101">
        <f t="shared" si="18"/>
        <v>0</v>
      </c>
      <c r="Y158" s="101">
        <f t="shared" si="18"/>
        <v>0</v>
      </c>
      <c r="Z158" s="101">
        <f t="shared" si="18"/>
        <v>0</v>
      </c>
      <c r="AA158" s="101">
        <f t="shared" si="18"/>
        <v>0</v>
      </c>
      <c r="AB158" s="22"/>
    </row>
    <row r="159" spans="1:28" s="23" customFormat="1" ht="10.199999999999999" x14ac:dyDescent="0.2">
      <c r="A159" s="22"/>
      <c r="B159" s="22"/>
      <c r="C159" s="22"/>
      <c r="D159" s="22"/>
      <c r="E159" s="22" t="str">
        <f>E157</f>
        <v>маркетинговые расходы (начисл/оплаты)</v>
      </c>
      <c r="F159" s="22"/>
      <c r="G159" s="22" t="str">
        <f>IF($E159="","",INDEX(KPI!$G:$G,SUMIFS(KPI!$B:$B,KPI!$E:$E,$E159)))</f>
        <v>тыс.руб.</v>
      </c>
      <c r="H159" s="100">
        <f>структура!$V$13</f>
        <v>2</v>
      </c>
      <c r="I159" s="31"/>
      <c r="J159" s="98" t="str">
        <f>структура!$X$13</f>
        <v>фев</v>
      </c>
      <c r="K159" s="99"/>
      <c r="L159" s="22"/>
      <c r="M159" s="58"/>
      <c r="N159" s="22"/>
      <c r="O159" s="22"/>
      <c r="P159" s="101">
        <f t="shared" ref="P159:AA159" si="19">IF(P$1="",0,(P61+P140)*P$154)</f>
        <v>0</v>
      </c>
      <c r="Q159" s="101">
        <f t="shared" si="19"/>
        <v>0</v>
      </c>
      <c r="R159" s="101">
        <f t="shared" si="19"/>
        <v>0</v>
      </c>
      <c r="S159" s="101">
        <f t="shared" si="19"/>
        <v>0</v>
      </c>
      <c r="T159" s="101">
        <f t="shared" si="19"/>
        <v>0</v>
      </c>
      <c r="U159" s="101">
        <f t="shared" si="19"/>
        <v>0</v>
      </c>
      <c r="V159" s="101">
        <f t="shared" si="19"/>
        <v>0</v>
      </c>
      <c r="W159" s="101">
        <f t="shared" si="19"/>
        <v>0</v>
      </c>
      <c r="X159" s="101">
        <f t="shared" si="19"/>
        <v>0</v>
      </c>
      <c r="Y159" s="101">
        <f t="shared" si="19"/>
        <v>0</v>
      </c>
      <c r="Z159" s="101">
        <f t="shared" si="19"/>
        <v>0</v>
      </c>
      <c r="AA159" s="101">
        <f t="shared" si="19"/>
        <v>0</v>
      </c>
      <c r="AB159" s="22"/>
    </row>
    <row r="160" spans="1:28" s="23" customFormat="1" ht="10.199999999999999" x14ac:dyDescent="0.2">
      <c r="A160" s="22"/>
      <c r="B160" s="22"/>
      <c r="C160" s="22"/>
      <c r="D160" s="22"/>
      <c r="E160" s="22" t="str">
        <f>E157</f>
        <v>маркетинговые расходы (начисл/оплаты)</v>
      </c>
      <c r="F160" s="22"/>
      <c r="G160" s="22" t="str">
        <f>IF($E160="","",INDEX(KPI!$G:$G,SUMIFS(KPI!$B:$B,KPI!$E:$E,$E160)))</f>
        <v>тыс.руб.</v>
      </c>
      <c r="H160" s="100">
        <f>структура!$V$14</f>
        <v>3</v>
      </c>
      <c r="I160" s="31"/>
      <c r="J160" s="98" t="str">
        <f>структура!$X$14</f>
        <v>мар</v>
      </c>
      <c r="K160" s="99"/>
      <c r="L160" s="22"/>
      <c r="M160" s="58"/>
      <c r="N160" s="22"/>
      <c r="O160" s="22"/>
      <c r="P160" s="101">
        <f t="shared" ref="P160:AA160" si="20">IF(P$1="",0,(P62+P141)*P$154)</f>
        <v>0</v>
      </c>
      <c r="Q160" s="101">
        <f t="shared" si="20"/>
        <v>0</v>
      </c>
      <c r="R160" s="101">
        <f t="shared" si="20"/>
        <v>0</v>
      </c>
      <c r="S160" s="101">
        <f t="shared" si="20"/>
        <v>0</v>
      </c>
      <c r="T160" s="101">
        <f t="shared" si="20"/>
        <v>0</v>
      </c>
      <c r="U160" s="101">
        <f t="shared" si="20"/>
        <v>0</v>
      </c>
      <c r="V160" s="101">
        <f t="shared" si="20"/>
        <v>0</v>
      </c>
      <c r="W160" s="101">
        <f t="shared" si="20"/>
        <v>0</v>
      </c>
      <c r="X160" s="101">
        <f t="shared" si="20"/>
        <v>0</v>
      </c>
      <c r="Y160" s="101">
        <f t="shared" si="20"/>
        <v>0</v>
      </c>
      <c r="Z160" s="101">
        <f t="shared" si="20"/>
        <v>0</v>
      </c>
      <c r="AA160" s="101">
        <f t="shared" si="20"/>
        <v>0</v>
      </c>
      <c r="AB160" s="22"/>
    </row>
    <row r="161" spans="1:28" s="23" customFormat="1" ht="10.199999999999999" x14ac:dyDescent="0.2">
      <c r="A161" s="22"/>
      <c r="B161" s="22"/>
      <c r="C161" s="22"/>
      <c r="D161" s="22"/>
      <c r="E161" s="22" t="str">
        <f>E157</f>
        <v>маркетинговые расходы (начисл/оплаты)</v>
      </c>
      <c r="F161" s="22"/>
      <c r="G161" s="22" t="str">
        <f>IF($E161="","",INDEX(KPI!$G:$G,SUMIFS(KPI!$B:$B,KPI!$E:$E,$E161)))</f>
        <v>тыс.руб.</v>
      </c>
      <c r="H161" s="100">
        <f>структура!$V$15</f>
        <v>4</v>
      </c>
      <c r="I161" s="31"/>
      <c r="J161" s="98" t="str">
        <f>структура!$X$15</f>
        <v>апр</v>
      </c>
      <c r="K161" s="99"/>
      <c r="L161" s="22"/>
      <c r="M161" s="58"/>
      <c r="N161" s="22"/>
      <c r="O161" s="22"/>
      <c r="P161" s="101">
        <f t="shared" ref="P161:AA161" si="21">IF(P$1="",0,(P63+P142)*P$154)</f>
        <v>0</v>
      </c>
      <c r="Q161" s="101">
        <f t="shared" si="21"/>
        <v>0</v>
      </c>
      <c r="R161" s="101">
        <f t="shared" si="21"/>
        <v>0</v>
      </c>
      <c r="S161" s="101">
        <f t="shared" si="21"/>
        <v>0</v>
      </c>
      <c r="T161" s="101">
        <f t="shared" si="21"/>
        <v>0</v>
      </c>
      <c r="U161" s="101">
        <f t="shared" si="21"/>
        <v>0</v>
      </c>
      <c r="V161" s="101">
        <f t="shared" si="21"/>
        <v>0</v>
      </c>
      <c r="W161" s="101">
        <f t="shared" si="21"/>
        <v>0</v>
      </c>
      <c r="X161" s="101">
        <f t="shared" si="21"/>
        <v>0</v>
      </c>
      <c r="Y161" s="101">
        <f t="shared" si="21"/>
        <v>0</v>
      </c>
      <c r="Z161" s="101">
        <f t="shared" si="21"/>
        <v>0</v>
      </c>
      <c r="AA161" s="101">
        <f t="shared" si="21"/>
        <v>0</v>
      </c>
      <c r="AB161" s="22"/>
    </row>
    <row r="162" spans="1:28" s="23" customFormat="1" ht="10.199999999999999" x14ac:dyDescent="0.2">
      <c r="A162" s="22"/>
      <c r="B162" s="22"/>
      <c r="C162" s="22"/>
      <c r="D162" s="22"/>
      <c r="E162" s="22" t="str">
        <f>E157</f>
        <v>маркетинговые расходы (начисл/оплаты)</v>
      </c>
      <c r="F162" s="22"/>
      <c r="G162" s="22" t="str">
        <f>IF($E162="","",INDEX(KPI!$G:$G,SUMIFS(KPI!$B:$B,KPI!$E:$E,$E162)))</f>
        <v>тыс.руб.</v>
      </c>
      <c r="H162" s="100">
        <f>структура!$V$16</f>
        <v>5</v>
      </c>
      <c r="I162" s="31"/>
      <c r="J162" s="98" t="str">
        <f>структура!$X$16</f>
        <v>май</v>
      </c>
      <c r="K162" s="99"/>
      <c r="L162" s="22"/>
      <c r="M162" s="58"/>
      <c r="N162" s="22"/>
      <c r="O162" s="22"/>
      <c r="P162" s="101">
        <f t="shared" ref="P162:AA162" si="22">IF(P$1="",0,(P64+P143)*P$154)</f>
        <v>0</v>
      </c>
      <c r="Q162" s="101">
        <f t="shared" si="22"/>
        <v>0</v>
      </c>
      <c r="R162" s="101">
        <f t="shared" si="22"/>
        <v>0</v>
      </c>
      <c r="S162" s="101">
        <f t="shared" si="22"/>
        <v>0</v>
      </c>
      <c r="T162" s="101">
        <f t="shared" si="22"/>
        <v>0</v>
      </c>
      <c r="U162" s="101">
        <f t="shared" si="22"/>
        <v>0</v>
      </c>
      <c r="V162" s="101">
        <f t="shared" si="22"/>
        <v>0</v>
      </c>
      <c r="W162" s="101">
        <f t="shared" si="22"/>
        <v>0</v>
      </c>
      <c r="X162" s="101">
        <f t="shared" si="22"/>
        <v>0</v>
      </c>
      <c r="Y162" s="101">
        <f t="shared" si="22"/>
        <v>0</v>
      </c>
      <c r="Z162" s="101">
        <f t="shared" si="22"/>
        <v>0</v>
      </c>
      <c r="AA162" s="101">
        <f t="shared" si="22"/>
        <v>0</v>
      </c>
      <c r="AB162" s="22"/>
    </row>
    <row r="163" spans="1:28" s="23" customFormat="1" ht="10.199999999999999" x14ac:dyDescent="0.2">
      <c r="A163" s="22"/>
      <c r="B163" s="22"/>
      <c r="C163" s="22"/>
      <c r="D163" s="22"/>
      <c r="E163" s="22" t="str">
        <f>E157</f>
        <v>маркетинговые расходы (начисл/оплаты)</v>
      </c>
      <c r="F163" s="22"/>
      <c r="G163" s="22" t="str">
        <f>IF($E163="","",INDEX(KPI!$G:$G,SUMIFS(KPI!$B:$B,KPI!$E:$E,$E163)))</f>
        <v>тыс.руб.</v>
      </c>
      <c r="H163" s="100">
        <f>структура!$V$17</f>
        <v>6</v>
      </c>
      <c r="I163" s="31"/>
      <c r="J163" s="98" t="str">
        <f>структура!$X$17</f>
        <v>июн</v>
      </c>
      <c r="K163" s="99"/>
      <c r="L163" s="22"/>
      <c r="M163" s="58"/>
      <c r="N163" s="22"/>
      <c r="O163" s="22"/>
      <c r="P163" s="101">
        <f t="shared" ref="P163:AA163" si="23">IF(P$1="",0,(P65+P144)*P$154)</f>
        <v>0</v>
      </c>
      <c r="Q163" s="101">
        <f t="shared" si="23"/>
        <v>0</v>
      </c>
      <c r="R163" s="101">
        <f t="shared" si="23"/>
        <v>0</v>
      </c>
      <c r="S163" s="101">
        <f t="shared" si="23"/>
        <v>0</v>
      </c>
      <c r="T163" s="101">
        <f t="shared" si="23"/>
        <v>0</v>
      </c>
      <c r="U163" s="101">
        <f t="shared" si="23"/>
        <v>0</v>
      </c>
      <c r="V163" s="101">
        <f t="shared" si="23"/>
        <v>0</v>
      </c>
      <c r="W163" s="101">
        <f t="shared" si="23"/>
        <v>0</v>
      </c>
      <c r="X163" s="101">
        <f t="shared" si="23"/>
        <v>0</v>
      </c>
      <c r="Y163" s="101">
        <f t="shared" si="23"/>
        <v>0</v>
      </c>
      <c r="Z163" s="101">
        <f t="shared" si="23"/>
        <v>0</v>
      </c>
      <c r="AA163" s="101">
        <f t="shared" si="23"/>
        <v>0</v>
      </c>
      <c r="AB163" s="22"/>
    </row>
    <row r="164" spans="1:28" s="23" customFormat="1" ht="10.199999999999999" x14ac:dyDescent="0.2">
      <c r="A164" s="22"/>
      <c r="B164" s="22"/>
      <c r="C164" s="22"/>
      <c r="D164" s="22"/>
      <c r="E164" s="22" t="str">
        <f>E157</f>
        <v>маркетинговые расходы (начисл/оплаты)</v>
      </c>
      <c r="F164" s="22"/>
      <c r="G164" s="22" t="str">
        <f>IF($E164="","",INDEX(KPI!$G:$G,SUMIFS(KPI!$B:$B,KPI!$E:$E,$E164)))</f>
        <v>тыс.руб.</v>
      </c>
      <c r="H164" s="100">
        <f>структура!$V$18</f>
        <v>7</v>
      </c>
      <c r="I164" s="31"/>
      <c r="J164" s="98" t="str">
        <f>структура!$X$18</f>
        <v>июл</v>
      </c>
      <c r="K164" s="99"/>
      <c r="L164" s="22"/>
      <c r="M164" s="58"/>
      <c r="N164" s="22"/>
      <c r="O164" s="22"/>
      <c r="P164" s="101">
        <f t="shared" ref="P164:AA164" si="24">IF(P$1="",0,(P66+P145)*P$154)</f>
        <v>0</v>
      </c>
      <c r="Q164" s="101">
        <f t="shared" si="24"/>
        <v>0</v>
      </c>
      <c r="R164" s="101">
        <f t="shared" si="24"/>
        <v>0</v>
      </c>
      <c r="S164" s="101">
        <f t="shared" si="24"/>
        <v>0</v>
      </c>
      <c r="T164" s="101">
        <f t="shared" si="24"/>
        <v>0</v>
      </c>
      <c r="U164" s="101">
        <f t="shared" si="24"/>
        <v>0</v>
      </c>
      <c r="V164" s="101">
        <f t="shared" si="24"/>
        <v>0</v>
      </c>
      <c r="W164" s="101">
        <f t="shared" si="24"/>
        <v>0</v>
      </c>
      <c r="X164" s="101">
        <f t="shared" si="24"/>
        <v>0</v>
      </c>
      <c r="Y164" s="101">
        <f t="shared" si="24"/>
        <v>0</v>
      </c>
      <c r="Z164" s="101">
        <f t="shared" si="24"/>
        <v>0</v>
      </c>
      <c r="AA164" s="101">
        <f t="shared" si="24"/>
        <v>0</v>
      </c>
      <c r="AB164" s="22"/>
    </row>
    <row r="165" spans="1:28" s="23" customFormat="1" ht="10.199999999999999" x14ac:dyDescent="0.2">
      <c r="A165" s="22"/>
      <c r="B165" s="22"/>
      <c r="C165" s="22"/>
      <c r="D165" s="22"/>
      <c r="E165" s="22" t="str">
        <f>E157</f>
        <v>маркетинговые расходы (начисл/оплаты)</v>
      </c>
      <c r="F165" s="22"/>
      <c r="G165" s="22" t="str">
        <f>IF($E165="","",INDEX(KPI!$G:$G,SUMIFS(KPI!$B:$B,KPI!$E:$E,$E165)))</f>
        <v>тыс.руб.</v>
      </c>
      <c r="H165" s="100">
        <f>структура!$V$19</f>
        <v>8</v>
      </c>
      <c r="I165" s="31"/>
      <c r="J165" s="98" t="str">
        <f>структура!$X$19</f>
        <v>авг</v>
      </c>
      <c r="K165" s="99"/>
      <c r="L165" s="22"/>
      <c r="M165" s="58"/>
      <c r="N165" s="22"/>
      <c r="O165" s="22"/>
      <c r="P165" s="101">
        <f t="shared" ref="P165:AA165" si="25">IF(P$1="",0,(P67+P146)*P$154)</f>
        <v>0</v>
      </c>
      <c r="Q165" s="101">
        <f t="shared" si="25"/>
        <v>0</v>
      </c>
      <c r="R165" s="101">
        <f t="shared" si="25"/>
        <v>0</v>
      </c>
      <c r="S165" s="101">
        <f t="shared" si="25"/>
        <v>0</v>
      </c>
      <c r="T165" s="101">
        <f t="shared" si="25"/>
        <v>0</v>
      </c>
      <c r="U165" s="101">
        <f t="shared" si="25"/>
        <v>0</v>
      </c>
      <c r="V165" s="101">
        <f t="shared" si="25"/>
        <v>0</v>
      </c>
      <c r="W165" s="101">
        <f t="shared" si="25"/>
        <v>0</v>
      </c>
      <c r="X165" s="101">
        <f t="shared" si="25"/>
        <v>0</v>
      </c>
      <c r="Y165" s="101">
        <f t="shared" si="25"/>
        <v>0</v>
      </c>
      <c r="Z165" s="101">
        <f t="shared" si="25"/>
        <v>0</v>
      </c>
      <c r="AA165" s="101">
        <f t="shared" si="25"/>
        <v>0</v>
      </c>
      <c r="AB165" s="22"/>
    </row>
    <row r="166" spans="1:28" s="23" customFormat="1" ht="10.199999999999999" x14ac:dyDescent="0.2">
      <c r="A166" s="22"/>
      <c r="B166" s="22"/>
      <c r="C166" s="22"/>
      <c r="D166" s="22"/>
      <c r="E166" s="22" t="str">
        <f>E157</f>
        <v>маркетинговые расходы (начисл/оплаты)</v>
      </c>
      <c r="F166" s="22"/>
      <c r="G166" s="22" t="str">
        <f>IF($E166="","",INDEX(KPI!$G:$G,SUMIFS(KPI!$B:$B,KPI!$E:$E,$E166)))</f>
        <v>тыс.руб.</v>
      </c>
      <c r="H166" s="100">
        <f>структура!$V$20</f>
        <v>9</v>
      </c>
      <c r="I166" s="31"/>
      <c r="J166" s="98" t="str">
        <f>структура!$X$20</f>
        <v>сен</v>
      </c>
      <c r="K166" s="99"/>
      <c r="L166" s="22"/>
      <c r="M166" s="58"/>
      <c r="N166" s="22"/>
      <c r="O166" s="22"/>
      <c r="P166" s="101">
        <f t="shared" ref="P166:AA166" si="26">IF(P$1="",0,(P68+P147)*P$154)</f>
        <v>0</v>
      </c>
      <c r="Q166" s="101">
        <f t="shared" si="26"/>
        <v>0</v>
      </c>
      <c r="R166" s="101">
        <f t="shared" si="26"/>
        <v>0</v>
      </c>
      <c r="S166" s="101">
        <f t="shared" si="26"/>
        <v>0</v>
      </c>
      <c r="T166" s="101">
        <f t="shared" si="26"/>
        <v>0</v>
      </c>
      <c r="U166" s="101">
        <f t="shared" si="26"/>
        <v>0</v>
      </c>
      <c r="V166" s="101">
        <f t="shared" si="26"/>
        <v>0</v>
      </c>
      <c r="W166" s="101">
        <f t="shared" si="26"/>
        <v>0</v>
      </c>
      <c r="X166" s="101">
        <f t="shared" si="26"/>
        <v>0</v>
      </c>
      <c r="Y166" s="101">
        <f t="shared" si="26"/>
        <v>0</v>
      </c>
      <c r="Z166" s="101">
        <f t="shared" si="26"/>
        <v>0</v>
      </c>
      <c r="AA166" s="101">
        <f t="shared" si="26"/>
        <v>0</v>
      </c>
      <c r="AB166" s="22"/>
    </row>
    <row r="167" spans="1:28" s="23" customFormat="1" ht="10.199999999999999" x14ac:dyDescent="0.2">
      <c r="A167" s="22"/>
      <c r="B167" s="22"/>
      <c r="C167" s="22"/>
      <c r="D167" s="22"/>
      <c r="E167" s="22" t="str">
        <f>E157</f>
        <v>маркетинговые расходы (начисл/оплаты)</v>
      </c>
      <c r="F167" s="22"/>
      <c r="G167" s="22" t="str">
        <f>IF($E167="","",INDEX(KPI!$G:$G,SUMIFS(KPI!$B:$B,KPI!$E:$E,$E167)))</f>
        <v>тыс.руб.</v>
      </c>
      <c r="H167" s="100">
        <f>структура!$V$21</f>
        <v>10</v>
      </c>
      <c r="I167" s="31"/>
      <c r="J167" s="98" t="str">
        <f>структура!$X$21</f>
        <v>окт</v>
      </c>
      <c r="K167" s="99"/>
      <c r="L167" s="22"/>
      <c r="M167" s="58"/>
      <c r="N167" s="22"/>
      <c r="O167" s="22"/>
      <c r="P167" s="101">
        <f t="shared" ref="P167:AA167" si="27">IF(P$1="",0,(P69+P148)*P$154)</f>
        <v>0</v>
      </c>
      <c r="Q167" s="101">
        <f t="shared" si="27"/>
        <v>0</v>
      </c>
      <c r="R167" s="101">
        <f t="shared" si="27"/>
        <v>0</v>
      </c>
      <c r="S167" s="101">
        <f t="shared" si="27"/>
        <v>0</v>
      </c>
      <c r="T167" s="101">
        <f t="shared" si="27"/>
        <v>0</v>
      </c>
      <c r="U167" s="101">
        <f t="shared" si="27"/>
        <v>0</v>
      </c>
      <c r="V167" s="101">
        <f t="shared" si="27"/>
        <v>0</v>
      </c>
      <c r="W167" s="101">
        <f t="shared" si="27"/>
        <v>0</v>
      </c>
      <c r="X167" s="101">
        <f t="shared" si="27"/>
        <v>0</v>
      </c>
      <c r="Y167" s="101">
        <f t="shared" si="27"/>
        <v>0</v>
      </c>
      <c r="Z167" s="101">
        <f t="shared" si="27"/>
        <v>0</v>
      </c>
      <c r="AA167" s="101">
        <f t="shared" si="27"/>
        <v>0</v>
      </c>
      <c r="AB167" s="22"/>
    </row>
    <row r="168" spans="1:28" s="23" customFormat="1" ht="10.199999999999999" x14ac:dyDescent="0.2">
      <c r="A168" s="22"/>
      <c r="B168" s="22"/>
      <c r="C168" s="22"/>
      <c r="D168" s="22"/>
      <c r="E168" s="22" t="str">
        <f>E157</f>
        <v>маркетинговые расходы (начисл/оплаты)</v>
      </c>
      <c r="F168" s="22"/>
      <c r="G168" s="22" t="str">
        <f>IF($E168="","",INDEX(KPI!$G:$G,SUMIFS(KPI!$B:$B,KPI!$E:$E,$E168)))</f>
        <v>тыс.руб.</v>
      </c>
      <c r="H168" s="100">
        <f>структура!$V$22</f>
        <v>11</v>
      </c>
      <c r="I168" s="31"/>
      <c r="J168" s="98" t="str">
        <f>структура!$X$22</f>
        <v>ноя</v>
      </c>
      <c r="K168" s="99"/>
      <c r="L168" s="22"/>
      <c r="M168" s="58"/>
      <c r="N168" s="22"/>
      <c r="O168" s="22"/>
      <c r="P168" s="101">
        <f t="shared" ref="P168:AA168" si="28">IF(P$1="",0,(P70+P149)*P$154)</f>
        <v>0</v>
      </c>
      <c r="Q168" s="101">
        <f t="shared" si="28"/>
        <v>0</v>
      </c>
      <c r="R168" s="101">
        <f t="shared" si="28"/>
        <v>0</v>
      </c>
      <c r="S168" s="101">
        <f t="shared" si="28"/>
        <v>0</v>
      </c>
      <c r="T168" s="101">
        <f t="shared" si="28"/>
        <v>0</v>
      </c>
      <c r="U168" s="101">
        <f t="shared" si="28"/>
        <v>0</v>
      </c>
      <c r="V168" s="101">
        <f t="shared" si="28"/>
        <v>0</v>
      </c>
      <c r="W168" s="101">
        <f t="shared" si="28"/>
        <v>0</v>
      </c>
      <c r="X168" s="101">
        <f t="shared" si="28"/>
        <v>0</v>
      </c>
      <c r="Y168" s="101">
        <f t="shared" si="28"/>
        <v>0</v>
      </c>
      <c r="Z168" s="101">
        <f t="shared" si="28"/>
        <v>0</v>
      </c>
      <c r="AA168" s="101">
        <f t="shared" si="28"/>
        <v>0</v>
      </c>
      <c r="AB168" s="22"/>
    </row>
    <row r="169" spans="1:28" s="23" customFormat="1" ht="10.199999999999999" x14ac:dyDescent="0.2">
      <c r="A169" s="22"/>
      <c r="B169" s="22"/>
      <c r="C169" s="22"/>
      <c r="D169" s="22"/>
      <c r="E169" s="22" t="str">
        <f>E157</f>
        <v>маркетинговые расходы (начисл/оплаты)</v>
      </c>
      <c r="F169" s="22"/>
      <c r="G169" s="22" t="str">
        <f>IF($E169="","",INDEX(KPI!$G:$G,SUMIFS(KPI!$B:$B,KPI!$E:$E,$E169)))</f>
        <v>тыс.руб.</v>
      </c>
      <c r="H169" s="100">
        <f>структура!$V$23</f>
        <v>12</v>
      </c>
      <c r="I169" s="31"/>
      <c r="J169" s="98" t="str">
        <f>структура!$X$23</f>
        <v>дек</v>
      </c>
      <c r="K169" s="99"/>
      <c r="L169" s="22"/>
      <c r="M169" s="58"/>
      <c r="N169" s="22"/>
      <c r="O169" s="22"/>
      <c r="P169" s="101">
        <f t="shared" ref="P169:AA169" si="29">IF(P$1="",0,(P59+P138)*P$154)</f>
        <v>0</v>
      </c>
      <c r="Q169" s="101">
        <f t="shared" si="29"/>
        <v>0</v>
      </c>
      <c r="R169" s="101">
        <f t="shared" si="29"/>
        <v>0</v>
      </c>
      <c r="S169" s="101">
        <f t="shared" si="29"/>
        <v>0</v>
      </c>
      <c r="T169" s="101">
        <f t="shared" si="29"/>
        <v>0</v>
      </c>
      <c r="U169" s="101">
        <f t="shared" si="29"/>
        <v>0</v>
      </c>
      <c r="V169" s="101">
        <f t="shared" si="29"/>
        <v>0</v>
      </c>
      <c r="W169" s="101">
        <f t="shared" si="29"/>
        <v>0</v>
      </c>
      <c r="X169" s="101">
        <f t="shared" si="29"/>
        <v>0</v>
      </c>
      <c r="Y169" s="101">
        <f t="shared" si="29"/>
        <v>0</v>
      </c>
      <c r="Z169" s="101">
        <f t="shared" si="29"/>
        <v>0</v>
      </c>
      <c r="AA169" s="101">
        <f t="shared" si="29"/>
        <v>0</v>
      </c>
      <c r="AB169" s="22"/>
    </row>
    <row r="170" spans="1:28" ht="3.9" customHeight="1" x14ac:dyDescent="0.25">
      <c r="A170" s="2"/>
      <c r="B170" s="2"/>
      <c r="C170" s="2"/>
      <c r="D170" s="2"/>
      <c r="E170" s="21"/>
      <c r="F170" s="2"/>
      <c r="G170" s="21"/>
      <c r="H170" s="2"/>
      <c r="I170" s="28"/>
      <c r="J170" s="21"/>
      <c r="K170" s="28"/>
      <c r="L170" s="2"/>
      <c r="M170" s="52"/>
      <c r="N170" s="2"/>
      <c r="O170" s="2"/>
      <c r="P170" s="36"/>
      <c r="Q170" s="36"/>
      <c r="R170" s="36"/>
      <c r="S170" s="36"/>
      <c r="T170" s="36"/>
      <c r="U170" s="36"/>
      <c r="V170" s="36"/>
      <c r="W170" s="36"/>
      <c r="X170" s="36"/>
      <c r="Y170" s="36"/>
      <c r="Z170" s="36"/>
      <c r="AA170" s="36"/>
      <c r="AB170" s="2"/>
    </row>
    <row r="171" spans="1:28" ht="8.1" customHeight="1"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2"/>
    </row>
    <row r="172" spans="1:28" s="5" customFormat="1" x14ac:dyDescent="0.25">
      <c r="A172" s="3"/>
      <c r="B172" s="3"/>
      <c r="C172" s="3"/>
      <c r="D172" s="3"/>
      <c r="E172" s="3" t="str">
        <f>KPI!$E$45</f>
        <v>аренда земли в год</v>
      </c>
      <c r="F172" s="3"/>
      <c r="G172" s="3" t="str">
        <f>IF($E172="","",INDEX(KPI!$G:$G,SUMIFS(KPI!$B:$B,KPI!$E:$E,$E172)))</f>
        <v>тыс.руб.</v>
      </c>
      <c r="H172" s="3"/>
      <c r="I172" s="6"/>
      <c r="J172" s="204">
        <f>операции!J247</f>
        <v>0</v>
      </c>
      <c r="K172" s="28"/>
      <c r="L172" s="2"/>
      <c r="M172" s="52"/>
      <c r="N172" s="3"/>
      <c r="O172" s="2"/>
      <c r="P172" s="36"/>
      <c r="Q172" s="36"/>
      <c r="R172" s="36"/>
      <c r="S172" s="36"/>
      <c r="T172" s="36"/>
      <c r="U172" s="36"/>
      <c r="V172" s="36"/>
      <c r="W172" s="36"/>
      <c r="X172" s="36"/>
      <c r="Y172" s="36"/>
      <c r="Z172" s="36"/>
      <c r="AA172" s="36"/>
      <c r="AB172" s="2"/>
    </row>
    <row r="173" spans="1:28" ht="3.9" customHeight="1" x14ac:dyDescent="0.25">
      <c r="A173" s="2"/>
      <c r="B173" s="2"/>
      <c r="C173" s="2"/>
      <c r="D173" s="2"/>
      <c r="E173" s="110"/>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8.1" customHeight="1"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3"/>
      <c r="B175" s="3"/>
      <c r="C175" s="3"/>
      <c r="D175" s="111"/>
      <c r="E175" s="3" t="str">
        <f>KPI!$E$46</f>
        <v>аренда земли - начисление</v>
      </c>
      <c r="F175" s="3"/>
      <c r="G175" s="3" t="str">
        <f>IF($E175="","",INDEX(KPI!$G:$G,SUMIFS(KPI!$B:$B,KPI!$E:$E,$E175)))</f>
        <v>тыс.руб.</v>
      </c>
      <c r="H175" s="103"/>
      <c r="I175" s="28"/>
      <c r="J175" s="44"/>
      <c r="K175" s="28"/>
      <c r="L175" s="3"/>
      <c r="M175" s="55">
        <f>SUM($O175:$AB175)</f>
        <v>0</v>
      </c>
      <c r="N175" s="3"/>
      <c r="O175" s="3"/>
      <c r="P175" s="46">
        <f>IF(P$1="",0,IF(P$1=0,SUMIFS(P176:P187,H176:H187,"&gt;="&amp;MONTH($J$13)),SUM(P176:P187)))</f>
        <v>0</v>
      </c>
      <c r="Q175" s="46">
        <f t="shared" ref="Q175" si="30">IF(Q$1="",0,SUM(Q176:Q187))</f>
        <v>0</v>
      </c>
      <c r="R175" s="46">
        <f t="shared" ref="R175:AA175" si="31">IF(R$1="",0,SUM(R176:R187))</f>
        <v>0</v>
      </c>
      <c r="S175" s="46">
        <f t="shared" si="31"/>
        <v>0</v>
      </c>
      <c r="T175" s="46">
        <f t="shared" si="31"/>
        <v>0</v>
      </c>
      <c r="U175" s="46">
        <f t="shared" si="31"/>
        <v>0</v>
      </c>
      <c r="V175" s="46">
        <f t="shared" si="31"/>
        <v>0</v>
      </c>
      <c r="W175" s="46">
        <f t="shared" si="31"/>
        <v>0</v>
      </c>
      <c r="X175" s="46">
        <f t="shared" si="31"/>
        <v>0</v>
      </c>
      <c r="Y175" s="46">
        <f t="shared" si="31"/>
        <v>0</v>
      </c>
      <c r="Z175" s="46">
        <f t="shared" si="31"/>
        <v>0</v>
      </c>
      <c r="AA175" s="46">
        <f t="shared" si="31"/>
        <v>0</v>
      </c>
      <c r="AB175" s="3"/>
    </row>
    <row r="176" spans="1:28" s="23" customFormat="1" ht="10.199999999999999" x14ac:dyDescent="0.2">
      <c r="A176" s="22"/>
      <c r="B176" s="22"/>
      <c r="C176" s="22"/>
      <c r="D176" s="22"/>
      <c r="E176" s="22" t="str">
        <f>E175</f>
        <v>аренда земли - начисление</v>
      </c>
      <c r="F176" s="22"/>
      <c r="G176" s="22" t="str">
        <f>IF($E176="","",INDEX(KPI!$G:$G,SUMIFS(KPI!$B:$B,KPI!$E:$E,$E176)))</f>
        <v>тыс.руб.</v>
      </c>
      <c r="H176" s="100">
        <f>структура!$V$12</f>
        <v>1</v>
      </c>
      <c r="I176" s="31"/>
      <c r="J176" s="98" t="str">
        <f>структура!$X$12</f>
        <v>янв</v>
      </c>
      <c r="K176" s="99"/>
      <c r="L176" s="22"/>
      <c r="M176" s="58"/>
      <c r="N176" s="22"/>
      <c r="O176" s="22"/>
      <c r="P176" s="101">
        <f t="shared" ref="P176:AA187" si="32">IF(P$1="",0,$J$172/12)</f>
        <v>0</v>
      </c>
      <c r="Q176" s="101">
        <f t="shared" si="32"/>
        <v>0</v>
      </c>
      <c r="R176" s="101">
        <f t="shared" si="32"/>
        <v>0</v>
      </c>
      <c r="S176" s="101">
        <f t="shared" si="32"/>
        <v>0</v>
      </c>
      <c r="T176" s="101">
        <f t="shared" si="32"/>
        <v>0</v>
      </c>
      <c r="U176" s="101">
        <f t="shared" si="32"/>
        <v>0</v>
      </c>
      <c r="V176" s="101">
        <f t="shared" si="32"/>
        <v>0</v>
      </c>
      <c r="W176" s="101">
        <f t="shared" si="32"/>
        <v>0</v>
      </c>
      <c r="X176" s="101">
        <f t="shared" si="32"/>
        <v>0</v>
      </c>
      <c r="Y176" s="101">
        <f t="shared" si="32"/>
        <v>0</v>
      </c>
      <c r="Z176" s="101">
        <f t="shared" si="32"/>
        <v>0</v>
      </c>
      <c r="AA176" s="101">
        <f t="shared" si="32"/>
        <v>0</v>
      </c>
      <c r="AB176" s="22"/>
    </row>
    <row r="177" spans="1:28" s="23" customFormat="1" ht="10.199999999999999" x14ac:dyDescent="0.2">
      <c r="A177" s="22"/>
      <c r="B177" s="22"/>
      <c r="C177" s="22"/>
      <c r="D177" s="22"/>
      <c r="E177" s="22" t="str">
        <f>E175</f>
        <v>аренда земли - начисление</v>
      </c>
      <c r="F177" s="22"/>
      <c r="G177" s="22" t="str">
        <f>IF($E177="","",INDEX(KPI!$G:$G,SUMIFS(KPI!$B:$B,KPI!$E:$E,$E177)))</f>
        <v>тыс.руб.</v>
      </c>
      <c r="H177" s="100">
        <f>структура!$V$13</f>
        <v>2</v>
      </c>
      <c r="I177" s="31"/>
      <c r="J177" s="98" t="str">
        <f>структура!$X$13</f>
        <v>фев</v>
      </c>
      <c r="K177" s="99"/>
      <c r="L177" s="22"/>
      <c r="M177" s="58"/>
      <c r="N177" s="22"/>
      <c r="O177" s="22"/>
      <c r="P177" s="101">
        <f t="shared" si="32"/>
        <v>0</v>
      </c>
      <c r="Q177" s="101">
        <f t="shared" si="32"/>
        <v>0</v>
      </c>
      <c r="R177" s="101">
        <f t="shared" si="32"/>
        <v>0</v>
      </c>
      <c r="S177" s="101">
        <f t="shared" si="32"/>
        <v>0</v>
      </c>
      <c r="T177" s="101">
        <f t="shared" si="32"/>
        <v>0</v>
      </c>
      <c r="U177" s="101">
        <f t="shared" si="32"/>
        <v>0</v>
      </c>
      <c r="V177" s="101">
        <f t="shared" si="32"/>
        <v>0</v>
      </c>
      <c r="W177" s="101">
        <f t="shared" si="32"/>
        <v>0</v>
      </c>
      <c r="X177" s="101">
        <f t="shared" si="32"/>
        <v>0</v>
      </c>
      <c r="Y177" s="101">
        <f t="shared" si="32"/>
        <v>0</v>
      </c>
      <c r="Z177" s="101">
        <f t="shared" si="32"/>
        <v>0</v>
      </c>
      <c r="AA177" s="101">
        <f t="shared" si="32"/>
        <v>0</v>
      </c>
      <c r="AB177" s="22"/>
    </row>
    <row r="178" spans="1:28" s="23" customFormat="1" ht="10.199999999999999" x14ac:dyDescent="0.2">
      <c r="A178" s="22"/>
      <c r="B178" s="22"/>
      <c r="C178" s="22"/>
      <c r="D178" s="22"/>
      <c r="E178" s="22" t="str">
        <f>E175</f>
        <v>аренда земли - начисление</v>
      </c>
      <c r="F178" s="22"/>
      <c r="G178" s="22" t="str">
        <f>IF($E178="","",INDEX(KPI!$G:$G,SUMIFS(KPI!$B:$B,KPI!$E:$E,$E178)))</f>
        <v>тыс.руб.</v>
      </c>
      <c r="H178" s="100">
        <f>структура!$V$14</f>
        <v>3</v>
      </c>
      <c r="I178" s="31"/>
      <c r="J178" s="98" t="str">
        <f>структура!$X$14</f>
        <v>мар</v>
      </c>
      <c r="K178" s="99"/>
      <c r="L178" s="22"/>
      <c r="M178" s="58"/>
      <c r="N178" s="22"/>
      <c r="O178" s="22"/>
      <c r="P178" s="101">
        <f t="shared" si="32"/>
        <v>0</v>
      </c>
      <c r="Q178" s="101">
        <f t="shared" si="32"/>
        <v>0</v>
      </c>
      <c r="R178" s="101">
        <f t="shared" si="32"/>
        <v>0</v>
      </c>
      <c r="S178" s="101">
        <f t="shared" si="32"/>
        <v>0</v>
      </c>
      <c r="T178" s="101">
        <f t="shared" si="32"/>
        <v>0</v>
      </c>
      <c r="U178" s="101">
        <f t="shared" si="32"/>
        <v>0</v>
      </c>
      <c r="V178" s="101">
        <f t="shared" si="32"/>
        <v>0</v>
      </c>
      <c r="W178" s="101">
        <f t="shared" si="32"/>
        <v>0</v>
      </c>
      <c r="X178" s="101">
        <f t="shared" si="32"/>
        <v>0</v>
      </c>
      <c r="Y178" s="101">
        <f t="shared" si="32"/>
        <v>0</v>
      </c>
      <c r="Z178" s="101">
        <f t="shared" si="32"/>
        <v>0</v>
      </c>
      <c r="AA178" s="101">
        <f t="shared" si="32"/>
        <v>0</v>
      </c>
      <c r="AB178" s="22"/>
    </row>
    <row r="179" spans="1:28" s="23" customFormat="1" ht="10.199999999999999" x14ac:dyDescent="0.2">
      <c r="A179" s="22"/>
      <c r="B179" s="22"/>
      <c r="C179" s="22"/>
      <c r="D179" s="22"/>
      <c r="E179" s="22" t="str">
        <f>E175</f>
        <v>аренда земли - начисление</v>
      </c>
      <c r="F179" s="22"/>
      <c r="G179" s="22" t="str">
        <f>IF($E179="","",INDEX(KPI!$G:$G,SUMIFS(KPI!$B:$B,KPI!$E:$E,$E179)))</f>
        <v>тыс.руб.</v>
      </c>
      <c r="H179" s="100">
        <f>структура!$V$15</f>
        <v>4</v>
      </c>
      <c r="I179" s="31"/>
      <c r="J179" s="98" t="str">
        <f>структура!$X$15</f>
        <v>апр</v>
      </c>
      <c r="K179" s="99"/>
      <c r="L179" s="22"/>
      <c r="M179" s="58"/>
      <c r="N179" s="22"/>
      <c r="O179" s="22"/>
      <c r="P179" s="101">
        <f t="shared" si="32"/>
        <v>0</v>
      </c>
      <c r="Q179" s="101">
        <f t="shared" si="32"/>
        <v>0</v>
      </c>
      <c r="R179" s="101">
        <f t="shared" si="32"/>
        <v>0</v>
      </c>
      <c r="S179" s="101">
        <f t="shared" si="32"/>
        <v>0</v>
      </c>
      <c r="T179" s="101">
        <f t="shared" si="32"/>
        <v>0</v>
      </c>
      <c r="U179" s="101">
        <f t="shared" si="32"/>
        <v>0</v>
      </c>
      <c r="V179" s="101">
        <f t="shared" si="32"/>
        <v>0</v>
      </c>
      <c r="W179" s="101">
        <f t="shared" si="32"/>
        <v>0</v>
      </c>
      <c r="X179" s="101">
        <f t="shared" si="32"/>
        <v>0</v>
      </c>
      <c r="Y179" s="101">
        <f t="shared" si="32"/>
        <v>0</v>
      </c>
      <c r="Z179" s="101">
        <f t="shared" si="32"/>
        <v>0</v>
      </c>
      <c r="AA179" s="101">
        <f t="shared" si="32"/>
        <v>0</v>
      </c>
      <c r="AB179" s="22"/>
    </row>
    <row r="180" spans="1:28" s="23" customFormat="1" ht="10.199999999999999" x14ac:dyDescent="0.2">
      <c r="A180" s="22"/>
      <c r="B180" s="22"/>
      <c r="C180" s="22"/>
      <c r="D180" s="22"/>
      <c r="E180" s="22" t="str">
        <f>E175</f>
        <v>аренда земли - начисление</v>
      </c>
      <c r="F180" s="22"/>
      <c r="G180" s="22" t="str">
        <f>IF($E180="","",INDEX(KPI!$G:$G,SUMIFS(KPI!$B:$B,KPI!$E:$E,$E180)))</f>
        <v>тыс.руб.</v>
      </c>
      <c r="H180" s="100">
        <f>структура!$V$16</f>
        <v>5</v>
      </c>
      <c r="I180" s="31"/>
      <c r="J180" s="98" t="str">
        <f>структура!$X$16</f>
        <v>май</v>
      </c>
      <c r="K180" s="99"/>
      <c r="L180" s="22"/>
      <c r="M180" s="58"/>
      <c r="N180" s="22"/>
      <c r="O180" s="22"/>
      <c r="P180" s="101">
        <f t="shared" si="32"/>
        <v>0</v>
      </c>
      <c r="Q180" s="101">
        <f t="shared" si="32"/>
        <v>0</v>
      </c>
      <c r="R180" s="101">
        <f t="shared" si="32"/>
        <v>0</v>
      </c>
      <c r="S180" s="101">
        <f t="shared" si="32"/>
        <v>0</v>
      </c>
      <c r="T180" s="101">
        <f t="shared" si="32"/>
        <v>0</v>
      </c>
      <c r="U180" s="101">
        <f t="shared" si="32"/>
        <v>0</v>
      </c>
      <c r="V180" s="101">
        <f t="shared" si="32"/>
        <v>0</v>
      </c>
      <c r="W180" s="101">
        <f t="shared" si="32"/>
        <v>0</v>
      </c>
      <c r="X180" s="101">
        <f t="shared" si="32"/>
        <v>0</v>
      </c>
      <c r="Y180" s="101">
        <f t="shared" si="32"/>
        <v>0</v>
      </c>
      <c r="Z180" s="101">
        <f t="shared" si="32"/>
        <v>0</v>
      </c>
      <c r="AA180" s="101">
        <f t="shared" si="32"/>
        <v>0</v>
      </c>
      <c r="AB180" s="22"/>
    </row>
    <row r="181" spans="1:28" s="23" customFormat="1" ht="10.199999999999999" x14ac:dyDescent="0.2">
      <c r="A181" s="22"/>
      <c r="B181" s="22"/>
      <c r="C181" s="22"/>
      <c r="D181" s="22"/>
      <c r="E181" s="22" t="str">
        <f>E175</f>
        <v>аренда земли - начисление</v>
      </c>
      <c r="F181" s="22"/>
      <c r="G181" s="22" t="str">
        <f>IF($E181="","",INDEX(KPI!$G:$G,SUMIFS(KPI!$B:$B,KPI!$E:$E,$E181)))</f>
        <v>тыс.руб.</v>
      </c>
      <c r="H181" s="100">
        <f>структура!$V$17</f>
        <v>6</v>
      </c>
      <c r="I181" s="31"/>
      <c r="J181" s="98" t="str">
        <f>структура!$X$17</f>
        <v>июн</v>
      </c>
      <c r="K181" s="99"/>
      <c r="L181" s="22"/>
      <c r="M181" s="58"/>
      <c r="N181" s="22"/>
      <c r="O181" s="22"/>
      <c r="P181" s="101">
        <f t="shared" si="32"/>
        <v>0</v>
      </c>
      <c r="Q181" s="101">
        <f t="shared" si="32"/>
        <v>0</v>
      </c>
      <c r="R181" s="101">
        <f t="shared" si="32"/>
        <v>0</v>
      </c>
      <c r="S181" s="101">
        <f t="shared" si="32"/>
        <v>0</v>
      </c>
      <c r="T181" s="101">
        <f t="shared" si="32"/>
        <v>0</v>
      </c>
      <c r="U181" s="101">
        <f t="shared" si="32"/>
        <v>0</v>
      </c>
      <c r="V181" s="101">
        <f t="shared" si="32"/>
        <v>0</v>
      </c>
      <c r="W181" s="101">
        <f t="shared" si="32"/>
        <v>0</v>
      </c>
      <c r="X181" s="101">
        <f t="shared" si="32"/>
        <v>0</v>
      </c>
      <c r="Y181" s="101">
        <f t="shared" si="32"/>
        <v>0</v>
      </c>
      <c r="Z181" s="101">
        <f t="shared" si="32"/>
        <v>0</v>
      </c>
      <c r="AA181" s="101">
        <f t="shared" si="32"/>
        <v>0</v>
      </c>
      <c r="AB181" s="22"/>
    </row>
    <row r="182" spans="1:28" s="23" customFormat="1" ht="10.199999999999999" x14ac:dyDescent="0.2">
      <c r="A182" s="22"/>
      <c r="B182" s="22"/>
      <c r="C182" s="22"/>
      <c r="D182" s="22"/>
      <c r="E182" s="22" t="str">
        <f>E175</f>
        <v>аренда земли - начисление</v>
      </c>
      <c r="F182" s="22"/>
      <c r="G182" s="22" t="str">
        <f>IF($E182="","",INDEX(KPI!$G:$G,SUMIFS(KPI!$B:$B,KPI!$E:$E,$E182)))</f>
        <v>тыс.руб.</v>
      </c>
      <c r="H182" s="100">
        <f>структура!$V$18</f>
        <v>7</v>
      </c>
      <c r="I182" s="31"/>
      <c r="J182" s="98" t="str">
        <f>структура!$X$18</f>
        <v>июл</v>
      </c>
      <c r="K182" s="99"/>
      <c r="L182" s="22"/>
      <c r="M182" s="58"/>
      <c r="N182" s="22"/>
      <c r="O182" s="22"/>
      <c r="P182" s="101">
        <f t="shared" si="32"/>
        <v>0</v>
      </c>
      <c r="Q182" s="101">
        <f t="shared" si="32"/>
        <v>0</v>
      </c>
      <c r="R182" s="101">
        <f t="shared" si="32"/>
        <v>0</v>
      </c>
      <c r="S182" s="101">
        <f t="shared" si="32"/>
        <v>0</v>
      </c>
      <c r="T182" s="101">
        <f t="shared" si="32"/>
        <v>0</v>
      </c>
      <c r="U182" s="101">
        <f t="shared" si="32"/>
        <v>0</v>
      </c>
      <c r="V182" s="101">
        <f t="shared" si="32"/>
        <v>0</v>
      </c>
      <c r="W182" s="101">
        <f t="shared" si="32"/>
        <v>0</v>
      </c>
      <c r="X182" s="101">
        <f t="shared" si="32"/>
        <v>0</v>
      </c>
      <c r="Y182" s="101">
        <f t="shared" si="32"/>
        <v>0</v>
      </c>
      <c r="Z182" s="101">
        <f t="shared" si="32"/>
        <v>0</v>
      </c>
      <c r="AA182" s="101">
        <f t="shared" si="32"/>
        <v>0</v>
      </c>
      <c r="AB182" s="22"/>
    </row>
    <row r="183" spans="1:28" s="23" customFormat="1" ht="10.199999999999999" x14ac:dyDescent="0.2">
      <c r="A183" s="22"/>
      <c r="B183" s="22"/>
      <c r="C183" s="22"/>
      <c r="D183" s="22"/>
      <c r="E183" s="22" t="str">
        <f>E175</f>
        <v>аренда земли - начисление</v>
      </c>
      <c r="F183" s="22"/>
      <c r="G183" s="22" t="str">
        <f>IF($E183="","",INDEX(KPI!$G:$G,SUMIFS(KPI!$B:$B,KPI!$E:$E,$E183)))</f>
        <v>тыс.руб.</v>
      </c>
      <c r="H183" s="100">
        <f>структура!$V$19</f>
        <v>8</v>
      </c>
      <c r="I183" s="31"/>
      <c r="J183" s="98" t="str">
        <f>структура!$X$19</f>
        <v>авг</v>
      </c>
      <c r="K183" s="99"/>
      <c r="L183" s="22"/>
      <c r="M183" s="58"/>
      <c r="N183" s="22"/>
      <c r="O183" s="22"/>
      <c r="P183" s="101">
        <f t="shared" si="32"/>
        <v>0</v>
      </c>
      <c r="Q183" s="101">
        <f t="shared" si="32"/>
        <v>0</v>
      </c>
      <c r="R183" s="101">
        <f t="shared" si="32"/>
        <v>0</v>
      </c>
      <c r="S183" s="101">
        <f t="shared" si="32"/>
        <v>0</v>
      </c>
      <c r="T183" s="101">
        <f t="shared" si="32"/>
        <v>0</v>
      </c>
      <c r="U183" s="101">
        <f t="shared" si="32"/>
        <v>0</v>
      </c>
      <c r="V183" s="101">
        <f t="shared" si="32"/>
        <v>0</v>
      </c>
      <c r="W183" s="101">
        <f t="shared" si="32"/>
        <v>0</v>
      </c>
      <c r="X183" s="101">
        <f t="shared" si="32"/>
        <v>0</v>
      </c>
      <c r="Y183" s="101">
        <f t="shared" si="32"/>
        <v>0</v>
      </c>
      <c r="Z183" s="101">
        <f t="shared" si="32"/>
        <v>0</v>
      </c>
      <c r="AA183" s="101">
        <f t="shared" si="32"/>
        <v>0</v>
      </c>
      <c r="AB183" s="22"/>
    </row>
    <row r="184" spans="1:28" s="23" customFormat="1" ht="10.199999999999999" x14ac:dyDescent="0.2">
      <c r="A184" s="22"/>
      <c r="B184" s="22"/>
      <c r="C184" s="22"/>
      <c r="D184" s="22"/>
      <c r="E184" s="22" t="str">
        <f>E175</f>
        <v>аренда земли - начисление</v>
      </c>
      <c r="F184" s="22"/>
      <c r="G184" s="22" t="str">
        <f>IF($E184="","",INDEX(KPI!$G:$G,SUMIFS(KPI!$B:$B,KPI!$E:$E,$E184)))</f>
        <v>тыс.руб.</v>
      </c>
      <c r="H184" s="100">
        <f>структура!$V$20</f>
        <v>9</v>
      </c>
      <c r="I184" s="31"/>
      <c r="J184" s="98" t="str">
        <f>структура!$X$20</f>
        <v>сен</v>
      </c>
      <c r="K184" s="99"/>
      <c r="L184" s="22"/>
      <c r="M184" s="58"/>
      <c r="N184" s="22"/>
      <c r="O184" s="22"/>
      <c r="P184" s="101">
        <f t="shared" si="32"/>
        <v>0</v>
      </c>
      <c r="Q184" s="101">
        <f t="shared" si="32"/>
        <v>0</v>
      </c>
      <c r="R184" s="101">
        <f t="shared" si="32"/>
        <v>0</v>
      </c>
      <c r="S184" s="101">
        <f t="shared" si="32"/>
        <v>0</v>
      </c>
      <c r="T184" s="101">
        <f t="shared" si="32"/>
        <v>0</v>
      </c>
      <c r="U184" s="101">
        <f t="shared" si="32"/>
        <v>0</v>
      </c>
      <c r="V184" s="101">
        <f t="shared" si="32"/>
        <v>0</v>
      </c>
      <c r="W184" s="101">
        <f t="shared" si="32"/>
        <v>0</v>
      </c>
      <c r="X184" s="101">
        <f t="shared" si="32"/>
        <v>0</v>
      </c>
      <c r="Y184" s="101">
        <f t="shared" si="32"/>
        <v>0</v>
      </c>
      <c r="Z184" s="101">
        <f t="shared" si="32"/>
        <v>0</v>
      </c>
      <c r="AA184" s="101">
        <f t="shared" si="32"/>
        <v>0</v>
      </c>
      <c r="AB184" s="22"/>
    </row>
    <row r="185" spans="1:28" s="23" customFormat="1" ht="10.199999999999999" x14ac:dyDescent="0.2">
      <c r="A185" s="22"/>
      <c r="B185" s="22"/>
      <c r="C185" s="22"/>
      <c r="D185" s="22"/>
      <c r="E185" s="22" t="str">
        <f>E175</f>
        <v>аренда земли - начисление</v>
      </c>
      <c r="F185" s="22"/>
      <c r="G185" s="22" t="str">
        <f>IF($E185="","",INDEX(KPI!$G:$G,SUMIFS(KPI!$B:$B,KPI!$E:$E,$E185)))</f>
        <v>тыс.руб.</v>
      </c>
      <c r="H185" s="100">
        <f>структура!$V$21</f>
        <v>10</v>
      </c>
      <c r="I185" s="31"/>
      <c r="J185" s="98" t="str">
        <f>структура!$X$21</f>
        <v>окт</v>
      </c>
      <c r="K185" s="99"/>
      <c r="L185" s="22"/>
      <c r="M185" s="58"/>
      <c r="N185" s="22"/>
      <c r="O185" s="22"/>
      <c r="P185" s="101">
        <f t="shared" si="32"/>
        <v>0</v>
      </c>
      <c r="Q185" s="101">
        <f t="shared" si="32"/>
        <v>0</v>
      </c>
      <c r="R185" s="101">
        <f t="shared" si="32"/>
        <v>0</v>
      </c>
      <c r="S185" s="101">
        <f t="shared" si="32"/>
        <v>0</v>
      </c>
      <c r="T185" s="101">
        <f t="shared" si="32"/>
        <v>0</v>
      </c>
      <c r="U185" s="101">
        <f t="shared" si="32"/>
        <v>0</v>
      </c>
      <c r="V185" s="101">
        <f t="shared" si="32"/>
        <v>0</v>
      </c>
      <c r="W185" s="101">
        <f t="shared" si="32"/>
        <v>0</v>
      </c>
      <c r="X185" s="101">
        <f t="shared" si="32"/>
        <v>0</v>
      </c>
      <c r="Y185" s="101">
        <f t="shared" si="32"/>
        <v>0</v>
      </c>
      <c r="Z185" s="101">
        <f t="shared" si="32"/>
        <v>0</v>
      </c>
      <c r="AA185" s="101">
        <f t="shared" si="32"/>
        <v>0</v>
      </c>
      <c r="AB185" s="22"/>
    </row>
    <row r="186" spans="1:28" s="23" customFormat="1" ht="10.199999999999999" x14ac:dyDescent="0.2">
      <c r="A186" s="22"/>
      <c r="B186" s="22"/>
      <c r="C186" s="22"/>
      <c r="D186" s="22"/>
      <c r="E186" s="22" t="str">
        <f>E175</f>
        <v>аренда земли - начисление</v>
      </c>
      <c r="F186" s="22"/>
      <c r="G186" s="22" t="str">
        <f>IF($E186="","",INDEX(KPI!$G:$G,SUMIFS(KPI!$B:$B,KPI!$E:$E,$E186)))</f>
        <v>тыс.руб.</v>
      </c>
      <c r="H186" s="100">
        <f>структура!$V$22</f>
        <v>11</v>
      </c>
      <c r="I186" s="31"/>
      <c r="J186" s="98" t="str">
        <f>структура!$X$22</f>
        <v>ноя</v>
      </c>
      <c r="K186" s="99"/>
      <c r="L186" s="22"/>
      <c r="M186" s="58"/>
      <c r="N186" s="22"/>
      <c r="O186" s="22"/>
      <c r="P186" s="101">
        <f t="shared" si="32"/>
        <v>0</v>
      </c>
      <c r="Q186" s="101">
        <f t="shared" si="32"/>
        <v>0</v>
      </c>
      <c r="R186" s="101">
        <f t="shared" si="32"/>
        <v>0</v>
      </c>
      <c r="S186" s="101">
        <f t="shared" si="32"/>
        <v>0</v>
      </c>
      <c r="T186" s="101">
        <f t="shared" si="32"/>
        <v>0</v>
      </c>
      <c r="U186" s="101">
        <f t="shared" si="32"/>
        <v>0</v>
      </c>
      <c r="V186" s="101">
        <f t="shared" si="32"/>
        <v>0</v>
      </c>
      <c r="W186" s="101">
        <f t="shared" si="32"/>
        <v>0</v>
      </c>
      <c r="X186" s="101">
        <f t="shared" si="32"/>
        <v>0</v>
      </c>
      <c r="Y186" s="101">
        <f t="shared" si="32"/>
        <v>0</v>
      </c>
      <c r="Z186" s="101">
        <f t="shared" si="32"/>
        <v>0</v>
      </c>
      <c r="AA186" s="101">
        <f t="shared" si="32"/>
        <v>0</v>
      </c>
      <c r="AB186" s="22"/>
    </row>
    <row r="187" spans="1:28" s="23" customFormat="1" ht="10.199999999999999" x14ac:dyDescent="0.2">
      <c r="A187" s="22"/>
      <c r="B187" s="22"/>
      <c r="C187" s="22"/>
      <c r="D187" s="22"/>
      <c r="E187" s="22" t="str">
        <f>E175</f>
        <v>аренда земли - начисление</v>
      </c>
      <c r="F187" s="22"/>
      <c r="G187" s="22" t="str">
        <f>IF($E187="","",INDEX(KPI!$G:$G,SUMIFS(KPI!$B:$B,KPI!$E:$E,$E187)))</f>
        <v>тыс.руб.</v>
      </c>
      <c r="H187" s="100">
        <f>структура!$V$23</f>
        <v>12</v>
      </c>
      <c r="I187" s="31"/>
      <c r="J187" s="98" t="str">
        <f>структура!$X$23</f>
        <v>дек</v>
      </c>
      <c r="K187" s="99"/>
      <c r="L187" s="22"/>
      <c r="M187" s="58"/>
      <c r="N187" s="22"/>
      <c r="O187" s="22"/>
      <c r="P187" s="101">
        <f t="shared" si="32"/>
        <v>0</v>
      </c>
      <c r="Q187" s="101">
        <f t="shared" si="32"/>
        <v>0</v>
      </c>
      <c r="R187" s="101">
        <f t="shared" si="32"/>
        <v>0</v>
      </c>
      <c r="S187" s="101">
        <f t="shared" si="32"/>
        <v>0</v>
      </c>
      <c r="T187" s="101">
        <f t="shared" si="32"/>
        <v>0</v>
      </c>
      <c r="U187" s="101">
        <f t="shared" si="32"/>
        <v>0</v>
      </c>
      <c r="V187" s="101">
        <f t="shared" si="32"/>
        <v>0</v>
      </c>
      <c r="W187" s="101">
        <f t="shared" si="32"/>
        <v>0</v>
      </c>
      <c r="X187" s="101">
        <f t="shared" si="32"/>
        <v>0</v>
      </c>
      <c r="Y187" s="101">
        <f t="shared" si="32"/>
        <v>0</v>
      </c>
      <c r="Z187" s="101">
        <f t="shared" si="32"/>
        <v>0</v>
      </c>
      <c r="AA187" s="101">
        <f t="shared" si="32"/>
        <v>0</v>
      </c>
      <c r="AB187" s="22"/>
    </row>
    <row r="188" spans="1:28" ht="3.9" customHeight="1" x14ac:dyDescent="0.25">
      <c r="A188" s="2"/>
      <c r="B188" s="2"/>
      <c r="C188" s="2"/>
      <c r="D188" s="2"/>
      <c r="E188" s="21"/>
      <c r="F188" s="2"/>
      <c r="G188" s="21"/>
      <c r="H188" s="2"/>
      <c r="I188" s="28"/>
      <c r="J188" s="21"/>
      <c r="K188" s="28"/>
      <c r="L188" s="2"/>
      <c r="M188" s="52"/>
      <c r="N188" s="2"/>
      <c r="O188" s="2"/>
      <c r="P188" s="36"/>
      <c r="Q188" s="36"/>
      <c r="R188" s="36"/>
      <c r="S188" s="36"/>
      <c r="T188" s="36"/>
      <c r="U188" s="36"/>
      <c r="V188" s="36"/>
      <c r="W188" s="36"/>
      <c r="X188" s="36"/>
      <c r="Y188" s="36"/>
      <c r="Z188" s="36"/>
      <c r="AA188" s="36"/>
      <c r="AB188" s="2"/>
    </row>
    <row r="189" spans="1:28" ht="8.1" customHeight="1" x14ac:dyDescent="0.25">
      <c r="A189" s="2"/>
      <c r="B189" s="2"/>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x14ac:dyDescent="0.25">
      <c r="A190" s="3"/>
      <c r="B190" s="3"/>
      <c r="C190" s="3"/>
      <c r="D190" s="111"/>
      <c r="E190" s="3" t="str">
        <f>KPI!$E$47</f>
        <v>аренда земли - оплата</v>
      </c>
      <c r="F190" s="3"/>
      <c r="G190" s="3" t="str">
        <f>IF($E190="","",INDEX(KPI!$G:$G,SUMIFS(KPI!$B:$B,KPI!$E:$E,$E190)))</f>
        <v>тыс.руб.</v>
      </c>
      <c r="H190" s="103"/>
      <c r="I190" s="28"/>
      <c r="J190" s="44"/>
      <c r="K190" s="28"/>
      <c r="L190" s="3"/>
      <c r="M190" s="55">
        <f>SUM($O190:$AB190)</f>
        <v>0</v>
      </c>
      <c r="N190" s="3"/>
      <c r="O190" s="3"/>
      <c r="P190" s="46">
        <f>IF(P$1="",0,IF(P$1=0,SUMIFS(P191:P202,H191:H202,"&gt;="&amp;MONTH($J$13)),SUM(P191:P202)))</f>
        <v>0</v>
      </c>
      <c r="Q190" s="46">
        <f t="shared" ref="Q190" si="33">IF(Q$1="",0,SUM(Q191:Q202))</f>
        <v>0</v>
      </c>
      <c r="R190" s="46">
        <f t="shared" ref="R190:AA190" si="34">IF(R$1="",0,SUM(R191:R202))</f>
        <v>0</v>
      </c>
      <c r="S190" s="46">
        <f t="shared" si="34"/>
        <v>0</v>
      </c>
      <c r="T190" s="46">
        <f t="shared" si="34"/>
        <v>0</v>
      </c>
      <c r="U190" s="46">
        <f t="shared" si="34"/>
        <v>0</v>
      </c>
      <c r="V190" s="46">
        <f t="shared" si="34"/>
        <v>0</v>
      </c>
      <c r="W190" s="46">
        <f t="shared" si="34"/>
        <v>0</v>
      </c>
      <c r="X190" s="46">
        <f t="shared" si="34"/>
        <v>0</v>
      </c>
      <c r="Y190" s="46">
        <f t="shared" si="34"/>
        <v>0</v>
      </c>
      <c r="Z190" s="46">
        <f t="shared" si="34"/>
        <v>0</v>
      </c>
      <c r="AA190" s="46">
        <f t="shared" si="34"/>
        <v>0</v>
      </c>
      <c r="AB190" s="3"/>
    </row>
    <row r="191" spans="1:28" s="23" customFormat="1" ht="10.199999999999999" x14ac:dyDescent="0.2">
      <c r="A191" s="22"/>
      <c r="B191" s="22"/>
      <c r="C191" s="22"/>
      <c r="D191" s="22"/>
      <c r="E191" s="22" t="str">
        <f>E190</f>
        <v>аренда земли - оплата</v>
      </c>
      <c r="F191" s="22"/>
      <c r="G191" s="22" t="str">
        <f>IF($E191="","",INDEX(KPI!$G:$G,SUMIFS(KPI!$B:$B,KPI!$E:$E,$E191)))</f>
        <v>тыс.руб.</v>
      </c>
      <c r="H191" s="100">
        <f>структура!$V$12</f>
        <v>1</v>
      </c>
      <c r="I191" s="31"/>
      <c r="J191" s="98" t="str">
        <f>структура!$X$12</f>
        <v>янв</v>
      </c>
      <c r="K191" s="99"/>
      <c r="L191" s="22"/>
      <c r="M191" s="58"/>
      <c r="N191" s="22"/>
      <c r="O191" s="22"/>
      <c r="P191" s="101">
        <f t="shared" ref="P191:AA202" si="35">IF(P$1="",0,IF(P$1=0,$J$172/12,IF($H191=1,$J$172,0)))</f>
        <v>0</v>
      </c>
      <c r="Q191" s="101">
        <f t="shared" si="35"/>
        <v>0</v>
      </c>
      <c r="R191" s="101">
        <f t="shared" si="35"/>
        <v>0</v>
      </c>
      <c r="S191" s="101">
        <f t="shared" si="35"/>
        <v>0</v>
      </c>
      <c r="T191" s="101">
        <f t="shared" si="35"/>
        <v>0</v>
      </c>
      <c r="U191" s="101">
        <f t="shared" si="35"/>
        <v>0</v>
      </c>
      <c r="V191" s="101">
        <f t="shared" si="35"/>
        <v>0</v>
      </c>
      <c r="W191" s="101">
        <f t="shared" si="35"/>
        <v>0</v>
      </c>
      <c r="X191" s="101">
        <f t="shared" si="35"/>
        <v>0</v>
      </c>
      <c r="Y191" s="101">
        <f t="shared" si="35"/>
        <v>0</v>
      </c>
      <c r="Z191" s="101">
        <f t="shared" si="35"/>
        <v>0</v>
      </c>
      <c r="AA191" s="101">
        <f t="shared" si="35"/>
        <v>0</v>
      </c>
      <c r="AB191" s="22"/>
    </row>
    <row r="192" spans="1:28" s="23" customFormat="1" ht="10.199999999999999" x14ac:dyDescent="0.2">
      <c r="A192" s="22"/>
      <c r="B192" s="22"/>
      <c r="C192" s="22"/>
      <c r="D192" s="22"/>
      <c r="E192" s="22" t="str">
        <f>E190</f>
        <v>аренда земли - оплата</v>
      </c>
      <c r="F192" s="22"/>
      <c r="G192" s="22" t="str">
        <f>IF($E192="","",INDEX(KPI!$G:$G,SUMIFS(KPI!$B:$B,KPI!$E:$E,$E192)))</f>
        <v>тыс.руб.</v>
      </c>
      <c r="H192" s="100">
        <f>структура!$V$13</f>
        <v>2</v>
      </c>
      <c r="I192" s="31"/>
      <c r="J192" s="98" t="str">
        <f>структура!$X$13</f>
        <v>фев</v>
      </c>
      <c r="K192" s="99"/>
      <c r="L192" s="22"/>
      <c r="M192" s="58"/>
      <c r="N192" s="22"/>
      <c r="O192" s="22"/>
      <c r="P192" s="101">
        <f t="shared" si="35"/>
        <v>0</v>
      </c>
      <c r="Q192" s="101">
        <f t="shared" si="35"/>
        <v>0</v>
      </c>
      <c r="R192" s="101">
        <f t="shared" si="35"/>
        <v>0</v>
      </c>
      <c r="S192" s="101">
        <f t="shared" si="35"/>
        <v>0</v>
      </c>
      <c r="T192" s="101">
        <f t="shared" si="35"/>
        <v>0</v>
      </c>
      <c r="U192" s="101">
        <f t="shared" si="35"/>
        <v>0</v>
      </c>
      <c r="V192" s="101">
        <f t="shared" si="35"/>
        <v>0</v>
      </c>
      <c r="W192" s="101">
        <f t="shared" si="35"/>
        <v>0</v>
      </c>
      <c r="X192" s="101">
        <f t="shared" si="35"/>
        <v>0</v>
      </c>
      <c r="Y192" s="101">
        <f t="shared" si="35"/>
        <v>0</v>
      </c>
      <c r="Z192" s="101">
        <f t="shared" si="35"/>
        <v>0</v>
      </c>
      <c r="AA192" s="101">
        <f t="shared" si="35"/>
        <v>0</v>
      </c>
      <c r="AB192" s="22"/>
    </row>
    <row r="193" spans="1:28" s="23" customFormat="1" ht="10.199999999999999" x14ac:dyDescent="0.2">
      <c r="A193" s="22"/>
      <c r="B193" s="22"/>
      <c r="C193" s="22"/>
      <c r="D193" s="22"/>
      <c r="E193" s="22" t="str">
        <f>E190</f>
        <v>аренда земли - оплата</v>
      </c>
      <c r="F193" s="22"/>
      <c r="G193" s="22" t="str">
        <f>IF($E193="","",INDEX(KPI!$G:$G,SUMIFS(KPI!$B:$B,KPI!$E:$E,$E193)))</f>
        <v>тыс.руб.</v>
      </c>
      <c r="H193" s="100">
        <f>структура!$V$14</f>
        <v>3</v>
      </c>
      <c r="I193" s="31"/>
      <c r="J193" s="98" t="str">
        <f>структура!$X$14</f>
        <v>мар</v>
      </c>
      <c r="K193" s="99"/>
      <c r="L193" s="22"/>
      <c r="M193" s="58"/>
      <c r="N193" s="22"/>
      <c r="O193" s="22"/>
      <c r="P193" s="101">
        <f t="shared" si="35"/>
        <v>0</v>
      </c>
      <c r="Q193" s="101">
        <f t="shared" si="35"/>
        <v>0</v>
      </c>
      <c r="R193" s="101">
        <f t="shared" si="35"/>
        <v>0</v>
      </c>
      <c r="S193" s="101">
        <f t="shared" si="35"/>
        <v>0</v>
      </c>
      <c r="T193" s="101">
        <f t="shared" si="35"/>
        <v>0</v>
      </c>
      <c r="U193" s="101">
        <f t="shared" si="35"/>
        <v>0</v>
      </c>
      <c r="V193" s="101">
        <f t="shared" si="35"/>
        <v>0</v>
      </c>
      <c r="W193" s="101">
        <f t="shared" si="35"/>
        <v>0</v>
      </c>
      <c r="X193" s="101">
        <f t="shared" si="35"/>
        <v>0</v>
      </c>
      <c r="Y193" s="101">
        <f t="shared" si="35"/>
        <v>0</v>
      </c>
      <c r="Z193" s="101">
        <f t="shared" si="35"/>
        <v>0</v>
      </c>
      <c r="AA193" s="101">
        <f t="shared" si="35"/>
        <v>0</v>
      </c>
      <c r="AB193" s="22"/>
    </row>
    <row r="194" spans="1:28" s="23" customFormat="1" ht="10.199999999999999" x14ac:dyDescent="0.2">
      <c r="A194" s="22"/>
      <c r="B194" s="22"/>
      <c r="C194" s="22"/>
      <c r="D194" s="22"/>
      <c r="E194" s="22" t="str">
        <f>E190</f>
        <v>аренда земли - оплата</v>
      </c>
      <c r="F194" s="22"/>
      <c r="G194" s="22" t="str">
        <f>IF($E194="","",INDEX(KPI!$G:$G,SUMIFS(KPI!$B:$B,KPI!$E:$E,$E194)))</f>
        <v>тыс.руб.</v>
      </c>
      <c r="H194" s="100">
        <f>структура!$V$15</f>
        <v>4</v>
      </c>
      <c r="I194" s="31"/>
      <c r="J194" s="98" t="str">
        <f>структура!$X$15</f>
        <v>апр</v>
      </c>
      <c r="K194" s="99"/>
      <c r="L194" s="22"/>
      <c r="M194" s="58"/>
      <c r="N194" s="22"/>
      <c r="O194" s="22"/>
      <c r="P194" s="101">
        <f t="shared" si="35"/>
        <v>0</v>
      </c>
      <c r="Q194" s="101">
        <f t="shared" si="35"/>
        <v>0</v>
      </c>
      <c r="R194" s="101">
        <f t="shared" si="35"/>
        <v>0</v>
      </c>
      <c r="S194" s="101">
        <f t="shared" si="35"/>
        <v>0</v>
      </c>
      <c r="T194" s="101">
        <f t="shared" si="35"/>
        <v>0</v>
      </c>
      <c r="U194" s="101">
        <f t="shared" si="35"/>
        <v>0</v>
      </c>
      <c r="V194" s="101">
        <f t="shared" si="35"/>
        <v>0</v>
      </c>
      <c r="W194" s="101">
        <f t="shared" si="35"/>
        <v>0</v>
      </c>
      <c r="X194" s="101">
        <f t="shared" si="35"/>
        <v>0</v>
      </c>
      <c r="Y194" s="101">
        <f t="shared" si="35"/>
        <v>0</v>
      </c>
      <c r="Z194" s="101">
        <f t="shared" si="35"/>
        <v>0</v>
      </c>
      <c r="AA194" s="101">
        <f t="shared" si="35"/>
        <v>0</v>
      </c>
      <c r="AB194" s="22"/>
    </row>
    <row r="195" spans="1:28" s="23" customFormat="1" ht="10.199999999999999" x14ac:dyDescent="0.2">
      <c r="A195" s="22"/>
      <c r="B195" s="22"/>
      <c r="C195" s="22"/>
      <c r="D195" s="22"/>
      <c r="E195" s="22" t="str">
        <f>E190</f>
        <v>аренда земли - оплата</v>
      </c>
      <c r="F195" s="22"/>
      <c r="G195" s="22" t="str">
        <f>IF($E195="","",INDEX(KPI!$G:$G,SUMIFS(KPI!$B:$B,KPI!$E:$E,$E195)))</f>
        <v>тыс.руб.</v>
      </c>
      <c r="H195" s="100">
        <f>структура!$V$16</f>
        <v>5</v>
      </c>
      <c r="I195" s="31"/>
      <c r="J195" s="98" t="str">
        <f>структура!$X$16</f>
        <v>май</v>
      </c>
      <c r="K195" s="99"/>
      <c r="L195" s="22"/>
      <c r="M195" s="58"/>
      <c r="N195" s="22"/>
      <c r="O195" s="22"/>
      <c r="P195" s="101">
        <f t="shared" si="35"/>
        <v>0</v>
      </c>
      <c r="Q195" s="101">
        <f t="shared" si="35"/>
        <v>0</v>
      </c>
      <c r="R195" s="101">
        <f t="shared" si="35"/>
        <v>0</v>
      </c>
      <c r="S195" s="101">
        <f t="shared" si="35"/>
        <v>0</v>
      </c>
      <c r="T195" s="101">
        <f t="shared" si="35"/>
        <v>0</v>
      </c>
      <c r="U195" s="101">
        <f t="shared" si="35"/>
        <v>0</v>
      </c>
      <c r="V195" s="101">
        <f t="shared" si="35"/>
        <v>0</v>
      </c>
      <c r="W195" s="101">
        <f t="shared" si="35"/>
        <v>0</v>
      </c>
      <c r="X195" s="101">
        <f t="shared" si="35"/>
        <v>0</v>
      </c>
      <c r="Y195" s="101">
        <f t="shared" si="35"/>
        <v>0</v>
      </c>
      <c r="Z195" s="101">
        <f t="shared" si="35"/>
        <v>0</v>
      </c>
      <c r="AA195" s="101">
        <f t="shared" si="35"/>
        <v>0</v>
      </c>
      <c r="AB195" s="22"/>
    </row>
    <row r="196" spans="1:28" s="23" customFormat="1" ht="10.199999999999999" x14ac:dyDescent="0.2">
      <c r="A196" s="22"/>
      <c r="B196" s="22"/>
      <c r="C196" s="22"/>
      <c r="D196" s="22"/>
      <c r="E196" s="22" t="str">
        <f>E190</f>
        <v>аренда земли - оплата</v>
      </c>
      <c r="F196" s="22"/>
      <c r="G196" s="22" t="str">
        <f>IF($E196="","",INDEX(KPI!$G:$G,SUMIFS(KPI!$B:$B,KPI!$E:$E,$E196)))</f>
        <v>тыс.руб.</v>
      </c>
      <c r="H196" s="100">
        <f>структура!$V$17</f>
        <v>6</v>
      </c>
      <c r="I196" s="31"/>
      <c r="J196" s="98" t="str">
        <f>структура!$X$17</f>
        <v>июн</v>
      </c>
      <c r="K196" s="99"/>
      <c r="L196" s="22"/>
      <c r="M196" s="58"/>
      <c r="N196" s="22"/>
      <c r="O196" s="22"/>
      <c r="P196" s="101">
        <f t="shared" si="35"/>
        <v>0</v>
      </c>
      <c r="Q196" s="101">
        <f t="shared" si="35"/>
        <v>0</v>
      </c>
      <c r="R196" s="101">
        <f t="shared" si="35"/>
        <v>0</v>
      </c>
      <c r="S196" s="101">
        <f t="shared" si="35"/>
        <v>0</v>
      </c>
      <c r="T196" s="101">
        <f t="shared" si="35"/>
        <v>0</v>
      </c>
      <c r="U196" s="101">
        <f t="shared" si="35"/>
        <v>0</v>
      </c>
      <c r="V196" s="101">
        <f t="shared" si="35"/>
        <v>0</v>
      </c>
      <c r="W196" s="101">
        <f t="shared" si="35"/>
        <v>0</v>
      </c>
      <c r="X196" s="101">
        <f t="shared" si="35"/>
        <v>0</v>
      </c>
      <c r="Y196" s="101">
        <f t="shared" si="35"/>
        <v>0</v>
      </c>
      <c r="Z196" s="101">
        <f t="shared" si="35"/>
        <v>0</v>
      </c>
      <c r="AA196" s="101">
        <f t="shared" si="35"/>
        <v>0</v>
      </c>
      <c r="AB196" s="22"/>
    </row>
    <row r="197" spans="1:28" s="23" customFormat="1" ht="10.199999999999999" x14ac:dyDescent="0.2">
      <c r="A197" s="22"/>
      <c r="B197" s="22"/>
      <c r="C197" s="22"/>
      <c r="D197" s="22"/>
      <c r="E197" s="22" t="str">
        <f>E190</f>
        <v>аренда земли - оплата</v>
      </c>
      <c r="F197" s="22"/>
      <c r="G197" s="22" t="str">
        <f>IF($E197="","",INDEX(KPI!$G:$G,SUMIFS(KPI!$B:$B,KPI!$E:$E,$E197)))</f>
        <v>тыс.руб.</v>
      </c>
      <c r="H197" s="100">
        <f>структура!$V$18</f>
        <v>7</v>
      </c>
      <c r="I197" s="31"/>
      <c r="J197" s="98" t="str">
        <f>структура!$X$18</f>
        <v>июл</v>
      </c>
      <c r="K197" s="99"/>
      <c r="L197" s="22"/>
      <c r="M197" s="58"/>
      <c r="N197" s="22"/>
      <c r="O197" s="22"/>
      <c r="P197" s="101">
        <f t="shared" si="35"/>
        <v>0</v>
      </c>
      <c r="Q197" s="101">
        <f t="shared" si="35"/>
        <v>0</v>
      </c>
      <c r="R197" s="101">
        <f t="shared" si="35"/>
        <v>0</v>
      </c>
      <c r="S197" s="101">
        <f t="shared" si="35"/>
        <v>0</v>
      </c>
      <c r="T197" s="101">
        <f t="shared" si="35"/>
        <v>0</v>
      </c>
      <c r="U197" s="101">
        <f t="shared" si="35"/>
        <v>0</v>
      </c>
      <c r="V197" s="101">
        <f t="shared" si="35"/>
        <v>0</v>
      </c>
      <c r="W197" s="101">
        <f t="shared" si="35"/>
        <v>0</v>
      </c>
      <c r="X197" s="101">
        <f t="shared" si="35"/>
        <v>0</v>
      </c>
      <c r="Y197" s="101">
        <f t="shared" si="35"/>
        <v>0</v>
      </c>
      <c r="Z197" s="101">
        <f t="shared" si="35"/>
        <v>0</v>
      </c>
      <c r="AA197" s="101">
        <f t="shared" si="35"/>
        <v>0</v>
      </c>
      <c r="AB197" s="22"/>
    </row>
    <row r="198" spans="1:28" s="23" customFormat="1" ht="10.199999999999999" x14ac:dyDescent="0.2">
      <c r="A198" s="22"/>
      <c r="B198" s="22"/>
      <c r="C198" s="22"/>
      <c r="D198" s="22"/>
      <c r="E198" s="22" t="str">
        <f>E190</f>
        <v>аренда земли - оплата</v>
      </c>
      <c r="F198" s="22"/>
      <c r="G198" s="22" t="str">
        <f>IF($E198="","",INDEX(KPI!$G:$G,SUMIFS(KPI!$B:$B,KPI!$E:$E,$E198)))</f>
        <v>тыс.руб.</v>
      </c>
      <c r="H198" s="100">
        <f>структура!$V$19</f>
        <v>8</v>
      </c>
      <c r="I198" s="31"/>
      <c r="J198" s="98" t="str">
        <f>структура!$X$19</f>
        <v>авг</v>
      </c>
      <c r="K198" s="99"/>
      <c r="L198" s="22"/>
      <c r="M198" s="58"/>
      <c r="N198" s="22"/>
      <c r="O198" s="22"/>
      <c r="P198" s="101">
        <f t="shared" si="35"/>
        <v>0</v>
      </c>
      <c r="Q198" s="101">
        <f t="shared" si="35"/>
        <v>0</v>
      </c>
      <c r="R198" s="101">
        <f t="shared" si="35"/>
        <v>0</v>
      </c>
      <c r="S198" s="101">
        <f t="shared" si="35"/>
        <v>0</v>
      </c>
      <c r="T198" s="101">
        <f t="shared" si="35"/>
        <v>0</v>
      </c>
      <c r="U198" s="101">
        <f t="shared" si="35"/>
        <v>0</v>
      </c>
      <c r="V198" s="101">
        <f t="shared" si="35"/>
        <v>0</v>
      </c>
      <c r="W198" s="101">
        <f t="shared" si="35"/>
        <v>0</v>
      </c>
      <c r="X198" s="101">
        <f t="shared" si="35"/>
        <v>0</v>
      </c>
      <c r="Y198" s="101">
        <f t="shared" si="35"/>
        <v>0</v>
      </c>
      <c r="Z198" s="101">
        <f t="shared" si="35"/>
        <v>0</v>
      </c>
      <c r="AA198" s="101">
        <f t="shared" si="35"/>
        <v>0</v>
      </c>
      <c r="AB198" s="22"/>
    </row>
    <row r="199" spans="1:28" s="23" customFormat="1" ht="10.199999999999999" x14ac:dyDescent="0.2">
      <c r="A199" s="22"/>
      <c r="B199" s="22"/>
      <c r="C199" s="22"/>
      <c r="D199" s="22"/>
      <c r="E199" s="22" t="str">
        <f>E190</f>
        <v>аренда земли - оплата</v>
      </c>
      <c r="F199" s="22"/>
      <c r="G199" s="22" t="str">
        <f>IF($E199="","",INDEX(KPI!$G:$G,SUMIFS(KPI!$B:$B,KPI!$E:$E,$E199)))</f>
        <v>тыс.руб.</v>
      </c>
      <c r="H199" s="100">
        <f>структура!$V$20</f>
        <v>9</v>
      </c>
      <c r="I199" s="31"/>
      <c r="J199" s="98" t="str">
        <f>структура!$X$20</f>
        <v>сен</v>
      </c>
      <c r="K199" s="99"/>
      <c r="L199" s="22"/>
      <c r="M199" s="58"/>
      <c r="N199" s="22"/>
      <c r="O199" s="22"/>
      <c r="P199" s="101">
        <f t="shared" si="35"/>
        <v>0</v>
      </c>
      <c r="Q199" s="101">
        <f t="shared" si="35"/>
        <v>0</v>
      </c>
      <c r="R199" s="101">
        <f t="shared" si="35"/>
        <v>0</v>
      </c>
      <c r="S199" s="101">
        <f t="shared" si="35"/>
        <v>0</v>
      </c>
      <c r="T199" s="101">
        <f t="shared" si="35"/>
        <v>0</v>
      </c>
      <c r="U199" s="101">
        <f t="shared" si="35"/>
        <v>0</v>
      </c>
      <c r="V199" s="101">
        <f t="shared" si="35"/>
        <v>0</v>
      </c>
      <c r="W199" s="101">
        <f t="shared" si="35"/>
        <v>0</v>
      </c>
      <c r="X199" s="101">
        <f t="shared" si="35"/>
        <v>0</v>
      </c>
      <c r="Y199" s="101">
        <f t="shared" si="35"/>
        <v>0</v>
      </c>
      <c r="Z199" s="101">
        <f t="shared" si="35"/>
        <v>0</v>
      </c>
      <c r="AA199" s="101">
        <f t="shared" si="35"/>
        <v>0</v>
      </c>
      <c r="AB199" s="22"/>
    </row>
    <row r="200" spans="1:28" s="23" customFormat="1" ht="10.199999999999999" x14ac:dyDescent="0.2">
      <c r="A200" s="22"/>
      <c r="B200" s="22"/>
      <c r="C200" s="22"/>
      <c r="D200" s="22"/>
      <c r="E200" s="22" t="str">
        <f>E190</f>
        <v>аренда земли - оплата</v>
      </c>
      <c r="F200" s="22"/>
      <c r="G200" s="22" t="str">
        <f>IF($E200="","",INDEX(KPI!$G:$G,SUMIFS(KPI!$B:$B,KPI!$E:$E,$E200)))</f>
        <v>тыс.руб.</v>
      </c>
      <c r="H200" s="100">
        <f>структура!$V$21</f>
        <v>10</v>
      </c>
      <c r="I200" s="31"/>
      <c r="J200" s="98" t="str">
        <f>структура!$X$21</f>
        <v>окт</v>
      </c>
      <c r="K200" s="99"/>
      <c r="L200" s="22"/>
      <c r="M200" s="58"/>
      <c r="N200" s="22"/>
      <c r="O200" s="22"/>
      <c r="P200" s="101">
        <f t="shared" si="35"/>
        <v>0</v>
      </c>
      <c r="Q200" s="101">
        <f t="shared" si="35"/>
        <v>0</v>
      </c>
      <c r="R200" s="101">
        <f t="shared" si="35"/>
        <v>0</v>
      </c>
      <c r="S200" s="101">
        <f t="shared" si="35"/>
        <v>0</v>
      </c>
      <c r="T200" s="101">
        <f t="shared" si="35"/>
        <v>0</v>
      </c>
      <c r="U200" s="101">
        <f t="shared" si="35"/>
        <v>0</v>
      </c>
      <c r="V200" s="101">
        <f t="shared" si="35"/>
        <v>0</v>
      </c>
      <c r="W200" s="101">
        <f t="shared" si="35"/>
        <v>0</v>
      </c>
      <c r="X200" s="101">
        <f t="shared" si="35"/>
        <v>0</v>
      </c>
      <c r="Y200" s="101">
        <f t="shared" si="35"/>
        <v>0</v>
      </c>
      <c r="Z200" s="101">
        <f t="shared" si="35"/>
        <v>0</v>
      </c>
      <c r="AA200" s="101">
        <f t="shared" si="35"/>
        <v>0</v>
      </c>
      <c r="AB200" s="22"/>
    </row>
    <row r="201" spans="1:28" s="23" customFormat="1" ht="10.199999999999999" x14ac:dyDescent="0.2">
      <c r="A201" s="22"/>
      <c r="B201" s="22"/>
      <c r="C201" s="22"/>
      <c r="D201" s="22"/>
      <c r="E201" s="22" t="str">
        <f>E190</f>
        <v>аренда земли - оплата</v>
      </c>
      <c r="F201" s="22"/>
      <c r="G201" s="22" t="str">
        <f>IF($E201="","",INDEX(KPI!$G:$G,SUMIFS(KPI!$B:$B,KPI!$E:$E,$E201)))</f>
        <v>тыс.руб.</v>
      </c>
      <c r="H201" s="100">
        <f>структура!$V$22</f>
        <v>11</v>
      </c>
      <c r="I201" s="31"/>
      <c r="J201" s="98" t="str">
        <f>структура!$X$22</f>
        <v>ноя</v>
      </c>
      <c r="K201" s="99"/>
      <c r="L201" s="22"/>
      <c r="M201" s="58"/>
      <c r="N201" s="22"/>
      <c r="O201" s="22"/>
      <c r="P201" s="101">
        <f t="shared" si="35"/>
        <v>0</v>
      </c>
      <c r="Q201" s="101">
        <f t="shared" si="35"/>
        <v>0</v>
      </c>
      <c r="R201" s="101">
        <f t="shared" si="35"/>
        <v>0</v>
      </c>
      <c r="S201" s="101">
        <f t="shared" si="35"/>
        <v>0</v>
      </c>
      <c r="T201" s="101">
        <f t="shared" si="35"/>
        <v>0</v>
      </c>
      <c r="U201" s="101">
        <f t="shared" si="35"/>
        <v>0</v>
      </c>
      <c r="V201" s="101">
        <f t="shared" si="35"/>
        <v>0</v>
      </c>
      <c r="W201" s="101">
        <f t="shared" si="35"/>
        <v>0</v>
      </c>
      <c r="X201" s="101">
        <f t="shared" si="35"/>
        <v>0</v>
      </c>
      <c r="Y201" s="101">
        <f t="shared" si="35"/>
        <v>0</v>
      </c>
      <c r="Z201" s="101">
        <f t="shared" si="35"/>
        <v>0</v>
      </c>
      <c r="AA201" s="101">
        <f t="shared" si="35"/>
        <v>0</v>
      </c>
      <c r="AB201" s="22"/>
    </row>
    <row r="202" spans="1:28" s="23" customFormat="1" ht="10.199999999999999" x14ac:dyDescent="0.2">
      <c r="A202" s="22"/>
      <c r="B202" s="22"/>
      <c r="C202" s="22"/>
      <c r="D202" s="22"/>
      <c r="E202" s="22" t="str">
        <f>E190</f>
        <v>аренда земли - оплата</v>
      </c>
      <c r="F202" s="22"/>
      <c r="G202" s="22" t="str">
        <f>IF($E202="","",INDEX(KPI!$G:$G,SUMIFS(KPI!$B:$B,KPI!$E:$E,$E202)))</f>
        <v>тыс.руб.</v>
      </c>
      <c r="H202" s="100">
        <f>структура!$V$23</f>
        <v>12</v>
      </c>
      <c r="I202" s="31"/>
      <c r="J202" s="98" t="str">
        <f>структура!$X$23</f>
        <v>дек</v>
      </c>
      <c r="K202" s="99"/>
      <c r="L202" s="22"/>
      <c r="M202" s="58"/>
      <c r="N202" s="22"/>
      <c r="O202" s="22"/>
      <c r="P202" s="101">
        <f t="shared" si="35"/>
        <v>0</v>
      </c>
      <c r="Q202" s="101">
        <f t="shared" si="35"/>
        <v>0</v>
      </c>
      <c r="R202" s="101">
        <f t="shared" si="35"/>
        <v>0</v>
      </c>
      <c r="S202" s="101">
        <f t="shared" si="35"/>
        <v>0</v>
      </c>
      <c r="T202" s="101">
        <f t="shared" si="35"/>
        <v>0</v>
      </c>
      <c r="U202" s="101">
        <f t="shared" si="35"/>
        <v>0</v>
      </c>
      <c r="V202" s="101">
        <f t="shared" si="35"/>
        <v>0</v>
      </c>
      <c r="W202" s="101">
        <f t="shared" si="35"/>
        <v>0</v>
      </c>
      <c r="X202" s="101">
        <f t="shared" si="35"/>
        <v>0</v>
      </c>
      <c r="Y202" s="101">
        <f t="shared" si="35"/>
        <v>0</v>
      </c>
      <c r="Z202" s="101">
        <f t="shared" si="35"/>
        <v>0</v>
      </c>
      <c r="AA202" s="101">
        <f t="shared" si="35"/>
        <v>0</v>
      </c>
      <c r="AB202" s="22"/>
    </row>
    <row r="203" spans="1:28" ht="3.9" customHeight="1" x14ac:dyDescent="0.25">
      <c r="A203" s="2"/>
      <c r="B203" s="2"/>
      <c r="C203" s="2"/>
      <c r="D203" s="2"/>
      <c r="E203" s="21"/>
      <c r="F203" s="2"/>
      <c r="G203" s="21"/>
      <c r="H203" s="2"/>
      <c r="I203" s="28"/>
      <c r="J203" s="21"/>
      <c r="K203" s="28"/>
      <c r="L203" s="2"/>
      <c r="M203" s="52"/>
      <c r="N203" s="2"/>
      <c r="O203" s="2"/>
      <c r="P203" s="36"/>
      <c r="Q203" s="36"/>
      <c r="R203" s="36"/>
      <c r="S203" s="36"/>
      <c r="T203" s="36"/>
      <c r="U203" s="36"/>
      <c r="V203" s="36"/>
      <c r="W203" s="36"/>
      <c r="X203" s="36"/>
      <c r="Y203" s="36"/>
      <c r="Z203" s="36"/>
      <c r="AA203" s="36"/>
      <c r="AB203" s="2"/>
    </row>
    <row r="204" spans="1:28" ht="8.1" customHeight="1" x14ac:dyDescent="0.25">
      <c r="A204" s="2"/>
      <c r="B204" s="2"/>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s="5" customFormat="1" x14ac:dyDescent="0.25">
      <c r="A205" s="3"/>
      <c r="B205" s="3"/>
      <c r="C205" s="3"/>
      <c r="D205" s="3"/>
      <c r="E205" s="3" t="str">
        <f>KPI!$E$49</f>
        <v>расход э/э в сутки - ЛЕТО</v>
      </c>
      <c r="F205" s="3"/>
      <c r="G205" s="3" t="str">
        <f>IF($E205="","",INDEX(KPI!$G:$G,SUMIFS(KPI!$B:$B,KPI!$E:$E,$E205)))</f>
        <v>кВт</v>
      </c>
      <c r="H205" s="3"/>
      <c r="I205" s="6"/>
      <c r="J205" s="204">
        <f>операции!J280</f>
        <v>0</v>
      </c>
      <c r="K205" s="28"/>
      <c r="L205" s="2"/>
      <c r="M205" s="52"/>
      <c r="N205" s="3"/>
      <c r="O205" s="2"/>
      <c r="P205" s="36"/>
      <c r="Q205" s="36"/>
      <c r="R205" s="36"/>
      <c r="S205" s="36"/>
      <c r="T205" s="36"/>
      <c r="U205" s="36"/>
      <c r="V205" s="36"/>
      <c r="W205" s="36"/>
      <c r="X205" s="36"/>
      <c r="Y205" s="36"/>
      <c r="Z205" s="36"/>
      <c r="AA205" s="36"/>
      <c r="AB205" s="2"/>
    </row>
    <row r="206" spans="1:28" s="5" customFormat="1" x14ac:dyDescent="0.25">
      <c r="A206" s="3"/>
      <c r="B206" s="3"/>
      <c r="C206" s="3"/>
      <c r="D206" s="3"/>
      <c r="E206" s="3" t="str">
        <f>KPI!$E$50</f>
        <v>стомость э/э за 1кВт</v>
      </c>
      <c r="F206" s="3"/>
      <c r="G206" s="3" t="str">
        <f>IF($E206="","",INDEX(KPI!$G:$G,SUMIFS(KPI!$B:$B,KPI!$E:$E,$E206)))</f>
        <v>руб.</v>
      </c>
      <c r="H206" s="3"/>
      <c r="I206" s="6"/>
      <c r="J206" s="204">
        <f>операции!J281</f>
        <v>0</v>
      </c>
      <c r="K206" s="28"/>
      <c r="L206" s="2"/>
      <c r="M206" s="52"/>
      <c r="N206" s="3"/>
      <c r="O206" s="2"/>
      <c r="P206" s="36"/>
      <c r="Q206" s="36"/>
      <c r="R206" s="36"/>
      <c r="S206" s="36"/>
      <c r="T206" s="36"/>
      <c r="U206" s="36"/>
      <c r="V206" s="36"/>
      <c r="W206" s="36"/>
      <c r="X206" s="36"/>
      <c r="Y206" s="36"/>
      <c r="Z206" s="36"/>
      <c r="AA206" s="36"/>
      <c r="AB206" s="2"/>
    </row>
    <row r="207" spans="1:28" s="5" customFormat="1" x14ac:dyDescent="0.25">
      <c r="A207" s="3"/>
      <c r="B207" s="3"/>
      <c r="C207" s="3"/>
      <c r="D207" s="3"/>
      <c r="E207" s="3" t="str">
        <f>KPI!$E$48</f>
        <v>коммунальные расходы (э/э) в сутки - ЛЕТО</v>
      </c>
      <c r="F207" s="3"/>
      <c r="G207" s="3" t="str">
        <f>IF($E207="","",INDEX(KPI!$G:$G,SUMIFS(KPI!$B:$B,KPI!$E:$E,$E207)))</f>
        <v>тыс.руб.</v>
      </c>
      <c r="H207" s="3"/>
      <c r="I207" s="6"/>
      <c r="J207" s="114">
        <f>J205*J206/1000</f>
        <v>0</v>
      </c>
      <c r="K207" s="28"/>
      <c r="L207" s="2"/>
      <c r="M207" s="52"/>
      <c r="N207" s="3"/>
      <c r="O207" s="2"/>
      <c r="P207" s="36"/>
      <c r="Q207" s="36"/>
      <c r="R207" s="36"/>
      <c r="S207" s="36"/>
      <c r="T207" s="36"/>
      <c r="U207" s="36"/>
      <c r="V207" s="36"/>
      <c r="W207" s="36"/>
      <c r="X207" s="36"/>
      <c r="Y207" s="36"/>
      <c r="Z207" s="36"/>
      <c r="AA207" s="36"/>
      <c r="AB207" s="2"/>
    </row>
    <row r="208" spans="1:28" ht="3.9" customHeight="1" x14ac:dyDescent="0.25">
      <c r="A208" s="2"/>
      <c r="B208" s="2"/>
      <c r="C208" s="2"/>
      <c r="D208" s="2"/>
      <c r="E208" s="110"/>
      <c r="F208" s="2"/>
      <c r="G208" s="2"/>
      <c r="H208" s="2"/>
      <c r="I208" s="28"/>
      <c r="J208" s="2"/>
      <c r="K208" s="28"/>
      <c r="L208" s="2"/>
      <c r="M208" s="52"/>
      <c r="N208" s="2"/>
      <c r="O208" s="2"/>
      <c r="P208" s="36"/>
      <c r="Q208" s="36"/>
      <c r="R208" s="36"/>
      <c r="S208" s="36"/>
      <c r="T208" s="36"/>
      <c r="U208" s="36"/>
      <c r="V208" s="36"/>
      <c r="W208" s="36"/>
      <c r="X208" s="36"/>
      <c r="Y208" s="36"/>
      <c r="Z208" s="36"/>
      <c r="AA208" s="36"/>
      <c r="AB208" s="2"/>
    </row>
    <row r="209" spans="1:28" ht="8.1" customHeight="1" x14ac:dyDescent="0.25">
      <c r="A209" s="2"/>
      <c r="B209" s="2"/>
      <c r="C209" s="2"/>
      <c r="D209" s="2"/>
      <c r="E209" s="2"/>
      <c r="F209" s="2"/>
      <c r="G209" s="2"/>
      <c r="H209" s="2"/>
      <c r="I209" s="28"/>
      <c r="J209" s="2"/>
      <c r="K209" s="28"/>
      <c r="L209" s="2"/>
      <c r="M209" s="52"/>
      <c r="N209" s="2"/>
      <c r="O209" s="2"/>
      <c r="P209" s="36"/>
      <c r="Q209" s="36"/>
      <c r="R209" s="36"/>
      <c r="S209" s="36"/>
      <c r="T209" s="36"/>
      <c r="U209" s="36"/>
      <c r="V209" s="36"/>
      <c r="W209" s="36"/>
      <c r="X209" s="36"/>
      <c r="Y209" s="36"/>
      <c r="Z209" s="36"/>
      <c r="AA209" s="36"/>
      <c r="AB209" s="2"/>
    </row>
    <row r="210" spans="1:28" x14ac:dyDescent="0.25">
      <c r="A210" s="2"/>
      <c r="B210" s="2"/>
      <c r="C210" s="2"/>
      <c r="D210" s="2"/>
      <c r="E210" s="3" t="str">
        <f>KPI!$E$51</f>
        <v>сезонный коэффициент по коммуналке</v>
      </c>
      <c r="F210" s="3"/>
      <c r="G210" s="3" t="str">
        <f>IF($E210="","",INDEX(KPI!$G:$G,SUMIFS(KPI!$B:$B,KPI!$E:$E,$E210)))</f>
        <v>%</v>
      </c>
      <c r="H210" s="3"/>
      <c r="I210" s="28"/>
      <c r="J210" s="44"/>
      <c r="K210" s="28"/>
      <c r="L210" s="3"/>
      <c r="M210" s="55"/>
      <c r="N210" s="2"/>
      <c r="O210" s="2"/>
      <c r="P210" s="36"/>
      <c r="Q210" s="36"/>
      <c r="R210" s="36"/>
      <c r="S210" s="36"/>
      <c r="T210" s="36"/>
      <c r="U210" s="36"/>
      <c r="V210" s="36"/>
      <c r="W210" s="36"/>
      <c r="X210" s="36"/>
      <c r="Y210" s="36"/>
      <c r="Z210" s="36"/>
      <c r="AA210" s="36"/>
      <c r="AB210" s="2"/>
    </row>
    <row r="211" spans="1:28" s="23" customFormat="1" x14ac:dyDescent="0.25">
      <c r="A211" s="22"/>
      <c r="B211" s="22"/>
      <c r="C211" s="22"/>
      <c r="D211" s="22"/>
      <c r="E211" s="22" t="str">
        <f>E210</f>
        <v>сезонный коэффициент по коммуналке</v>
      </c>
      <c r="F211" s="22"/>
      <c r="G211" s="22" t="str">
        <f>IF($E211="","",INDEX(KPI!$G:$G,SUMIFS(KPI!$B:$B,KPI!$E:$E,$E211)))</f>
        <v>%</v>
      </c>
      <c r="H211" s="100">
        <f>структура!$V$12</f>
        <v>1</v>
      </c>
      <c r="I211" s="31"/>
      <c r="J211" s="98" t="str">
        <f>структура!$X$12</f>
        <v>янв</v>
      </c>
      <c r="K211" s="99"/>
      <c r="L211" s="31"/>
      <c r="M211" s="229">
        <f>операции!M286</f>
        <v>0</v>
      </c>
      <c r="N211" s="22"/>
      <c r="O211" s="22"/>
      <c r="P211" s="100"/>
      <c r="Q211" s="100"/>
      <c r="R211" s="100"/>
      <c r="S211" s="100"/>
      <c r="T211" s="100"/>
      <c r="U211" s="100"/>
      <c r="V211" s="100"/>
      <c r="W211" s="100"/>
      <c r="X211" s="100"/>
      <c r="Y211" s="100"/>
      <c r="Z211" s="100"/>
      <c r="AA211" s="100"/>
      <c r="AB211" s="22"/>
    </row>
    <row r="212" spans="1:28" s="23" customFormat="1" x14ac:dyDescent="0.25">
      <c r="A212" s="22"/>
      <c r="B212" s="22"/>
      <c r="C212" s="22"/>
      <c r="D212" s="22"/>
      <c r="E212" s="22" t="str">
        <f>E210</f>
        <v>сезонный коэффициент по коммуналке</v>
      </c>
      <c r="F212" s="22"/>
      <c r="G212" s="22" t="str">
        <f>IF($E212="","",INDEX(KPI!$G:$G,SUMIFS(KPI!$B:$B,KPI!$E:$E,$E212)))</f>
        <v>%</v>
      </c>
      <c r="H212" s="100">
        <f>структура!$V$13</f>
        <v>2</v>
      </c>
      <c r="I212" s="31"/>
      <c r="J212" s="98" t="str">
        <f>структура!$X$13</f>
        <v>фев</v>
      </c>
      <c r="K212" s="99"/>
      <c r="L212" s="31"/>
      <c r="M212" s="229">
        <f>операции!M287</f>
        <v>0</v>
      </c>
      <c r="N212" s="22"/>
      <c r="O212" s="22"/>
      <c r="P212" s="100"/>
      <c r="Q212" s="100"/>
      <c r="R212" s="100"/>
      <c r="S212" s="100"/>
      <c r="T212" s="100"/>
      <c r="U212" s="100"/>
      <c r="V212" s="100"/>
      <c r="W212" s="100"/>
      <c r="X212" s="100"/>
      <c r="Y212" s="100"/>
      <c r="Z212" s="100"/>
      <c r="AA212" s="100"/>
      <c r="AB212" s="22"/>
    </row>
    <row r="213" spans="1:28" s="23" customFormat="1" x14ac:dyDescent="0.25">
      <c r="A213" s="22"/>
      <c r="B213" s="22"/>
      <c r="C213" s="22"/>
      <c r="D213" s="22"/>
      <c r="E213" s="22" t="str">
        <f>E210</f>
        <v>сезонный коэффициент по коммуналке</v>
      </c>
      <c r="F213" s="22"/>
      <c r="G213" s="22" t="str">
        <f>IF($E213="","",INDEX(KPI!$G:$G,SUMIFS(KPI!$B:$B,KPI!$E:$E,$E213)))</f>
        <v>%</v>
      </c>
      <c r="H213" s="100">
        <f>структура!$V$14</f>
        <v>3</v>
      </c>
      <c r="I213" s="31"/>
      <c r="J213" s="98" t="str">
        <f>структура!$X$14</f>
        <v>мар</v>
      </c>
      <c r="K213" s="99"/>
      <c r="L213" s="31"/>
      <c r="M213" s="229">
        <f>операции!M288</f>
        <v>0</v>
      </c>
      <c r="N213" s="22"/>
      <c r="O213" s="22"/>
      <c r="P213" s="100"/>
      <c r="Q213" s="100"/>
      <c r="R213" s="100"/>
      <c r="S213" s="100"/>
      <c r="T213" s="100"/>
      <c r="U213" s="100"/>
      <c r="V213" s="100"/>
      <c r="W213" s="100"/>
      <c r="X213" s="100"/>
      <c r="Y213" s="100"/>
      <c r="Z213" s="100"/>
      <c r="AA213" s="100"/>
      <c r="AB213" s="22"/>
    </row>
    <row r="214" spans="1:28" s="23" customFormat="1" x14ac:dyDescent="0.25">
      <c r="A214" s="22"/>
      <c r="B214" s="22"/>
      <c r="C214" s="22"/>
      <c r="D214" s="22"/>
      <c r="E214" s="22" t="str">
        <f>E210</f>
        <v>сезонный коэффициент по коммуналке</v>
      </c>
      <c r="F214" s="22"/>
      <c r="G214" s="22" t="str">
        <f>IF($E214="","",INDEX(KPI!$G:$G,SUMIFS(KPI!$B:$B,KPI!$E:$E,$E214)))</f>
        <v>%</v>
      </c>
      <c r="H214" s="100">
        <f>структура!$V$15</f>
        <v>4</v>
      </c>
      <c r="I214" s="31"/>
      <c r="J214" s="98" t="str">
        <f>структура!$X$15</f>
        <v>апр</v>
      </c>
      <c r="K214" s="99"/>
      <c r="L214" s="31"/>
      <c r="M214" s="229">
        <f>операции!M289</f>
        <v>0</v>
      </c>
      <c r="N214" s="22"/>
      <c r="O214" s="22"/>
      <c r="P214" s="100"/>
      <c r="Q214" s="100"/>
      <c r="R214" s="100"/>
      <c r="S214" s="100"/>
      <c r="T214" s="100"/>
      <c r="U214" s="100"/>
      <c r="V214" s="100"/>
      <c r="W214" s="100"/>
      <c r="X214" s="100"/>
      <c r="Y214" s="100"/>
      <c r="Z214" s="100"/>
      <c r="AA214" s="100"/>
      <c r="AB214" s="22"/>
    </row>
    <row r="215" spans="1:28" s="23" customFormat="1" x14ac:dyDescent="0.25">
      <c r="A215" s="22"/>
      <c r="B215" s="22"/>
      <c r="C215" s="22"/>
      <c r="D215" s="22"/>
      <c r="E215" s="22" t="str">
        <f>E210</f>
        <v>сезонный коэффициент по коммуналке</v>
      </c>
      <c r="F215" s="22"/>
      <c r="G215" s="22" t="str">
        <f>IF($E215="","",INDEX(KPI!$G:$G,SUMIFS(KPI!$B:$B,KPI!$E:$E,$E215)))</f>
        <v>%</v>
      </c>
      <c r="H215" s="100">
        <f>структура!$V$16</f>
        <v>5</v>
      </c>
      <c r="I215" s="31"/>
      <c r="J215" s="98" t="str">
        <f>структура!$X$16</f>
        <v>май</v>
      </c>
      <c r="K215" s="99"/>
      <c r="L215" s="31"/>
      <c r="M215" s="229">
        <f>операции!M290</f>
        <v>0</v>
      </c>
      <c r="N215" s="22"/>
      <c r="O215" s="22"/>
      <c r="P215" s="100"/>
      <c r="Q215" s="100"/>
      <c r="R215" s="100"/>
      <c r="S215" s="100"/>
      <c r="T215" s="100"/>
      <c r="U215" s="100"/>
      <c r="V215" s="100"/>
      <c r="W215" s="100"/>
      <c r="X215" s="100"/>
      <c r="Y215" s="100"/>
      <c r="Z215" s="100"/>
      <c r="AA215" s="100"/>
      <c r="AB215" s="22"/>
    </row>
    <row r="216" spans="1:28" s="23" customFormat="1" x14ac:dyDescent="0.25">
      <c r="A216" s="22"/>
      <c r="B216" s="22"/>
      <c r="C216" s="22"/>
      <c r="D216" s="22"/>
      <c r="E216" s="22" t="str">
        <f>E210</f>
        <v>сезонный коэффициент по коммуналке</v>
      </c>
      <c r="F216" s="22"/>
      <c r="G216" s="22" t="str">
        <f>IF($E216="","",INDEX(KPI!$G:$G,SUMIFS(KPI!$B:$B,KPI!$E:$E,$E216)))</f>
        <v>%</v>
      </c>
      <c r="H216" s="100">
        <f>структура!$V$17</f>
        <v>6</v>
      </c>
      <c r="I216" s="31"/>
      <c r="J216" s="98" t="str">
        <f>структура!$X$17</f>
        <v>июн</v>
      </c>
      <c r="K216" s="99"/>
      <c r="L216" s="31"/>
      <c r="M216" s="229">
        <f>операции!M291</f>
        <v>0</v>
      </c>
      <c r="N216" s="22"/>
      <c r="O216" s="22"/>
      <c r="P216" s="100"/>
      <c r="Q216" s="100"/>
      <c r="R216" s="100"/>
      <c r="S216" s="100"/>
      <c r="T216" s="100"/>
      <c r="U216" s="100"/>
      <c r="V216" s="100"/>
      <c r="W216" s="100"/>
      <c r="X216" s="100"/>
      <c r="Y216" s="100"/>
      <c r="Z216" s="100"/>
      <c r="AA216" s="100"/>
      <c r="AB216" s="22"/>
    </row>
    <row r="217" spans="1:28" s="23" customFormat="1" x14ac:dyDescent="0.25">
      <c r="A217" s="22"/>
      <c r="B217" s="22"/>
      <c r="C217" s="22"/>
      <c r="D217" s="22"/>
      <c r="E217" s="22" t="str">
        <f>E210</f>
        <v>сезонный коэффициент по коммуналке</v>
      </c>
      <c r="F217" s="22"/>
      <c r="G217" s="22" t="str">
        <f>IF($E217="","",INDEX(KPI!$G:$G,SUMIFS(KPI!$B:$B,KPI!$E:$E,$E217)))</f>
        <v>%</v>
      </c>
      <c r="H217" s="100">
        <f>структура!$V$18</f>
        <v>7</v>
      </c>
      <c r="I217" s="31"/>
      <c r="J217" s="98" t="str">
        <f>структура!$X$18</f>
        <v>июл</v>
      </c>
      <c r="K217" s="99"/>
      <c r="L217" s="31"/>
      <c r="M217" s="229">
        <f>операции!M292</f>
        <v>0</v>
      </c>
      <c r="N217" s="22"/>
      <c r="O217" s="22"/>
      <c r="P217" s="100"/>
      <c r="Q217" s="100"/>
      <c r="R217" s="100"/>
      <c r="S217" s="100"/>
      <c r="T217" s="100"/>
      <c r="U217" s="100"/>
      <c r="V217" s="100"/>
      <c r="W217" s="100"/>
      <c r="X217" s="100"/>
      <c r="Y217" s="100"/>
      <c r="Z217" s="100"/>
      <c r="AA217" s="100"/>
      <c r="AB217" s="22"/>
    </row>
    <row r="218" spans="1:28" s="23" customFormat="1" x14ac:dyDescent="0.25">
      <c r="A218" s="22"/>
      <c r="B218" s="22"/>
      <c r="C218" s="22"/>
      <c r="D218" s="22"/>
      <c r="E218" s="22" t="str">
        <f>E210</f>
        <v>сезонный коэффициент по коммуналке</v>
      </c>
      <c r="F218" s="22"/>
      <c r="G218" s="22" t="str">
        <f>IF($E218="","",INDEX(KPI!$G:$G,SUMIFS(KPI!$B:$B,KPI!$E:$E,$E218)))</f>
        <v>%</v>
      </c>
      <c r="H218" s="100">
        <f>структура!$V$19</f>
        <v>8</v>
      </c>
      <c r="I218" s="31"/>
      <c r="J218" s="98" t="str">
        <f>структура!$X$19</f>
        <v>авг</v>
      </c>
      <c r="K218" s="99"/>
      <c r="L218" s="31"/>
      <c r="M218" s="229">
        <f>операции!M293</f>
        <v>0</v>
      </c>
      <c r="N218" s="22"/>
      <c r="O218" s="22"/>
      <c r="P218" s="100"/>
      <c r="Q218" s="100"/>
      <c r="R218" s="100"/>
      <c r="S218" s="100"/>
      <c r="T218" s="100"/>
      <c r="U218" s="100"/>
      <c r="V218" s="100"/>
      <c r="W218" s="100"/>
      <c r="X218" s="100"/>
      <c r="Y218" s="100"/>
      <c r="Z218" s="100"/>
      <c r="AA218" s="100"/>
      <c r="AB218" s="22"/>
    </row>
    <row r="219" spans="1:28" s="23" customFormat="1" x14ac:dyDescent="0.25">
      <c r="A219" s="22"/>
      <c r="B219" s="22"/>
      <c r="C219" s="22"/>
      <c r="D219" s="22"/>
      <c r="E219" s="22" t="str">
        <f>E210</f>
        <v>сезонный коэффициент по коммуналке</v>
      </c>
      <c r="F219" s="22"/>
      <c r="G219" s="22" t="str">
        <f>IF($E219="","",INDEX(KPI!$G:$G,SUMIFS(KPI!$B:$B,KPI!$E:$E,$E219)))</f>
        <v>%</v>
      </c>
      <c r="H219" s="100">
        <f>структура!$V$20</f>
        <v>9</v>
      </c>
      <c r="I219" s="31"/>
      <c r="J219" s="98" t="str">
        <f>структура!$X$20</f>
        <v>сен</v>
      </c>
      <c r="K219" s="99"/>
      <c r="L219" s="31"/>
      <c r="M219" s="229">
        <f>операции!M294</f>
        <v>0</v>
      </c>
      <c r="N219" s="22"/>
      <c r="O219" s="22"/>
      <c r="P219" s="100"/>
      <c r="Q219" s="100"/>
      <c r="R219" s="100"/>
      <c r="S219" s="100"/>
      <c r="T219" s="100"/>
      <c r="U219" s="100"/>
      <c r="V219" s="100"/>
      <c r="W219" s="100"/>
      <c r="X219" s="100"/>
      <c r="Y219" s="100"/>
      <c r="Z219" s="100"/>
      <c r="AA219" s="100"/>
      <c r="AB219" s="22"/>
    </row>
    <row r="220" spans="1:28" s="23" customFormat="1" x14ac:dyDescent="0.25">
      <c r="A220" s="22"/>
      <c r="B220" s="22"/>
      <c r="C220" s="22"/>
      <c r="D220" s="22"/>
      <c r="E220" s="22" t="str">
        <f>E210</f>
        <v>сезонный коэффициент по коммуналке</v>
      </c>
      <c r="F220" s="22"/>
      <c r="G220" s="22" t="str">
        <f>IF($E220="","",INDEX(KPI!$G:$G,SUMIFS(KPI!$B:$B,KPI!$E:$E,$E220)))</f>
        <v>%</v>
      </c>
      <c r="H220" s="100">
        <f>структура!$V$21</f>
        <v>10</v>
      </c>
      <c r="I220" s="31"/>
      <c r="J220" s="98" t="str">
        <f>структура!$X$21</f>
        <v>окт</v>
      </c>
      <c r="K220" s="99"/>
      <c r="L220" s="31"/>
      <c r="M220" s="229">
        <f>операции!M295</f>
        <v>0</v>
      </c>
      <c r="N220" s="22"/>
      <c r="O220" s="22"/>
      <c r="P220" s="100"/>
      <c r="Q220" s="100"/>
      <c r="R220" s="100"/>
      <c r="S220" s="100"/>
      <c r="T220" s="100"/>
      <c r="U220" s="100"/>
      <c r="V220" s="100"/>
      <c r="W220" s="100"/>
      <c r="X220" s="100"/>
      <c r="Y220" s="100"/>
      <c r="Z220" s="100"/>
      <c r="AA220" s="100"/>
      <c r="AB220" s="22"/>
    </row>
    <row r="221" spans="1:28" s="23" customFormat="1" x14ac:dyDescent="0.25">
      <c r="A221" s="22"/>
      <c r="B221" s="22"/>
      <c r="C221" s="22"/>
      <c r="D221" s="22"/>
      <c r="E221" s="22" t="str">
        <f>E210</f>
        <v>сезонный коэффициент по коммуналке</v>
      </c>
      <c r="F221" s="22"/>
      <c r="G221" s="22" t="str">
        <f>IF($E221="","",INDEX(KPI!$G:$G,SUMIFS(KPI!$B:$B,KPI!$E:$E,$E221)))</f>
        <v>%</v>
      </c>
      <c r="H221" s="100">
        <f>структура!$V$22</f>
        <v>11</v>
      </c>
      <c r="I221" s="31"/>
      <c r="J221" s="98" t="str">
        <f>структура!$X$22</f>
        <v>ноя</v>
      </c>
      <c r="K221" s="99"/>
      <c r="L221" s="31"/>
      <c r="M221" s="229">
        <f>операции!M296</f>
        <v>0</v>
      </c>
      <c r="N221" s="22"/>
      <c r="O221" s="22"/>
      <c r="P221" s="100"/>
      <c r="Q221" s="100"/>
      <c r="R221" s="100"/>
      <c r="S221" s="100"/>
      <c r="T221" s="100"/>
      <c r="U221" s="100"/>
      <c r="V221" s="100"/>
      <c r="W221" s="100"/>
      <c r="X221" s="100"/>
      <c r="Y221" s="100"/>
      <c r="Z221" s="100"/>
      <c r="AA221" s="100"/>
      <c r="AB221" s="22"/>
    </row>
    <row r="222" spans="1:28" s="23" customFormat="1" x14ac:dyDescent="0.25">
      <c r="A222" s="22"/>
      <c r="B222" s="22"/>
      <c r="C222" s="22"/>
      <c r="D222" s="22"/>
      <c r="E222" s="22" t="str">
        <f>E210</f>
        <v>сезонный коэффициент по коммуналке</v>
      </c>
      <c r="F222" s="22"/>
      <c r="G222" s="22" t="str">
        <f>IF($E222="","",INDEX(KPI!$G:$G,SUMIFS(KPI!$B:$B,KPI!$E:$E,$E222)))</f>
        <v>%</v>
      </c>
      <c r="H222" s="100">
        <f>структура!$V$23</f>
        <v>12</v>
      </c>
      <c r="I222" s="31"/>
      <c r="J222" s="98" t="str">
        <f>структура!$X$23</f>
        <v>дек</v>
      </c>
      <c r="K222" s="99"/>
      <c r="L222" s="31"/>
      <c r="M222" s="229">
        <f>операции!M297</f>
        <v>0</v>
      </c>
      <c r="N222" s="22"/>
      <c r="O222" s="22"/>
      <c r="P222" s="100"/>
      <c r="Q222" s="100"/>
      <c r="R222" s="100"/>
      <c r="S222" s="100"/>
      <c r="T222" s="100"/>
      <c r="U222" s="100"/>
      <c r="V222" s="100"/>
      <c r="W222" s="100"/>
      <c r="X222" s="100"/>
      <c r="Y222" s="100"/>
      <c r="Z222" s="100"/>
      <c r="AA222" s="100"/>
      <c r="AB222" s="22"/>
    </row>
    <row r="223" spans="1:28" ht="3.9" customHeight="1" x14ac:dyDescent="0.25">
      <c r="A223" s="2"/>
      <c r="B223" s="2"/>
      <c r="C223" s="2"/>
      <c r="D223" s="2"/>
      <c r="E223" s="21"/>
      <c r="F223" s="2"/>
      <c r="G223" s="21"/>
      <c r="H223" s="2"/>
      <c r="I223" s="28"/>
      <c r="J223" s="21"/>
      <c r="K223" s="28"/>
      <c r="L223" s="2"/>
      <c r="M223" s="52"/>
      <c r="N223" s="2"/>
      <c r="O223" s="2"/>
      <c r="P223" s="36"/>
      <c r="Q223" s="36"/>
      <c r="R223" s="36"/>
      <c r="S223" s="36"/>
      <c r="T223" s="36"/>
      <c r="U223" s="36"/>
      <c r="V223" s="36"/>
      <c r="W223" s="36"/>
      <c r="X223" s="36"/>
      <c r="Y223" s="36"/>
      <c r="Z223" s="36"/>
      <c r="AA223" s="36"/>
      <c r="AB223" s="2"/>
    </row>
    <row r="224" spans="1:28" ht="8.1" customHeight="1" x14ac:dyDescent="0.25">
      <c r="A224" s="2"/>
      <c r="B224" s="2"/>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s="5" customFormat="1" x14ac:dyDescent="0.25">
      <c r="A225" s="3"/>
      <c r="B225" s="3"/>
      <c r="C225" s="3"/>
      <c r="D225" s="111"/>
      <c r="E225" s="3" t="str">
        <f>KPI!$E$52</f>
        <v>коммунальные расходы - начисление</v>
      </c>
      <c r="F225" s="3"/>
      <c r="G225" s="3" t="str">
        <f>IF($E225="","",INDEX(KPI!$G:$G,SUMIFS(KPI!$B:$B,KPI!$E:$E,$E225)))</f>
        <v>тыс.руб.</v>
      </c>
      <c r="H225" s="103"/>
      <c r="I225" s="28"/>
      <c r="J225" s="44"/>
      <c r="K225" s="28"/>
      <c r="L225" s="3"/>
      <c r="M225" s="55">
        <f>SUM($O225:$AB225)</f>
        <v>0</v>
      </c>
      <c r="N225" s="3"/>
      <c r="O225" s="3"/>
      <c r="P225" s="46">
        <f>IF(P$1="",0,IF(P$1=0,SUMIFS(P226:P237,H226:H237,"&gt;="&amp;MONTH($J$13)),SUM(P226:P237)))</f>
        <v>0</v>
      </c>
      <c r="Q225" s="46">
        <f t="shared" ref="Q225" si="36">IF(Q$1="",0,SUM(Q226:Q237))</f>
        <v>0</v>
      </c>
      <c r="R225" s="46">
        <f t="shared" ref="R225:AA225" si="37">IF(R$1="",0,SUM(R226:R237))</f>
        <v>0</v>
      </c>
      <c r="S225" s="46">
        <f t="shared" si="37"/>
        <v>0</v>
      </c>
      <c r="T225" s="46">
        <f t="shared" si="37"/>
        <v>0</v>
      </c>
      <c r="U225" s="46">
        <f t="shared" si="37"/>
        <v>0</v>
      </c>
      <c r="V225" s="46">
        <f t="shared" si="37"/>
        <v>0</v>
      </c>
      <c r="W225" s="46">
        <f t="shared" si="37"/>
        <v>0</v>
      </c>
      <c r="X225" s="46">
        <f t="shared" si="37"/>
        <v>0</v>
      </c>
      <c r="Y225" s="46">
        <f t="shared" si="37"/>
        <v>0</v>
      </c>
      <c r="Z225" s="46">
        <f t="shared" si="37"/>
        <v>0</v>
      </c>
      <c r="AA225" s="46">
        <f t="shared" si="37"/>
        <v>0</v>
      </c>
      <c r="AB225" s="3"/>
    </row>
    <row r="226" spans="1:28" s="23" customFormat="1" ht="10.199999999999999" x14ac:dyDescent="0.2">
      <c r="A226" s="22"/>
      <c r="B226" s="22"/>
      <c r="C226" s="22"/>
      <c r="D226" s="22"/>
      <c r="E226" s="22" t="str">
        <f>E225</f>
        <v>коммунальные расходы - начисление</v>
      </c>
      <c r="F226" s="22"/>
      <c r="G226" s="22" t="str">
        <f>IF($E226="","",INDEX(KPI!$G:$G,SUMIFS(KPI!$B:$B,KPI!$E:$E,$E226)))</f>
        <v>тыс.руб.</v>
      </c>
      <c r="H226" s="100">
        <f>структура!$V$12</f>
        <v>1</v>
      </c>
      <c r="I226" s="31"/>
      <c r="J226" s="98" t="str">
        <f>структура!$X$12</f>
        <v>янв</v>
      </c>
      <c r="K226" s="99"/>
      <c r="L226" s="22"/>
      <c r="M226" s="58"/>
      <c r="N226" s="22"/>
      <c r="O226" s="22"/>
      <c r="P226" s="101">
        <f t="shared" ref="P226:AA226" si="38">IF(P$1="",0,$J$207*$M211*DAY(EOMONTH(P$8,$H226-MONTH(P$8))))</f>
        <v>0</v>
      </c>
      <c r="Q226" s="101">
        <f t="shared" si="38"/>
        <v>0</v>
      </c>
      <c r="R226" s="101">
        <f t="shared" si="38"/>
        <v>0</v>
      </c>
      <c r="S226" s="101">
        <f t="shared" si="38"/>
        <v>0</v>
      </c>
      <c r="T226" s="101">
        <f t="shared" si="38"/>
        <v>0</v>
      </c>
      <c r="U226" s="101">
        <f t="shared" si="38"/>
        <v>0</v>
      </c>
      <c r="V226" s="101">
        <f t="shared" si="38"/>
        <v>0</v>
      </c>
      <c r="W226" s="101">
        <f t="shared" si="38"/>
        <v>0</v>
      </c>
      <c r="X226" s="101">
        <f t="shared" si="38"/>
        <v>0</v>
      </c>
      <c r="Y226" s="101">
        <f t="shared" si="38"/>
        <v>0</v>
      </c>
      <c r="Z226" s="101">
        <f t="shared" si="38"/>
        <v>0</v>
      </c>
      <c r="AA226" s="101">
        <f t="shared" si="38"/>
        <v>0</v>
      </c>
      <c r="AB226" s="22"/>
    </row>
    <row r="227" spans="1:28" s="23" customFormat="1" ht="10.199999999999999" x14ac:dyDescent="0.2">
      <c r="A227" s="22"/>
      <c r="B227" s="22"/>
      <c r="C227" s="22"/>
      <c r="D227" s="22"/>
      <c r="E227" s="22" t="str">
        <f>E225</f>
        <v>коммунальные расходы - начисление</v>
      </c>
      <c r="F227" s="22"/>
      <c r="G227" s="22" t="str">
        <f>IF($E227="","",INDEX(KPI!$G:$G,SUMIFS(KPI!$B:$B,KPI!$E:$E,$E227)))</f>
        <v>тыс.руб.</v>
      </c>
      <c r="H227" s="100">
        <f>структура!$V$13</f>
        <v>2</v>
      </c>
      <c r="I227" s="31"/>
      <c r="J227" s="98" t="str">
        <f>структура!$X$13</f>
        <v>фев</v>
      </c>
      <c r="K227" s="99"/>
      <c r="L227" s="22"/>
      <c r="M227" s="58"/>
      <c r="N227" s="22"/>
      <c r="O227" s="22"/>
      <c r="P227" s="101">
        <f t="shared" ref="P227:AA227" si="39">IF(P$1="",0,$J$207*$M212*DAY(EOMONTH(P$8,$H227-MONTH(P$8))))</f>
        <v>0</v>
      </c>
      <c r="Q227" s="101">
        <f t="shared" si="39"/>
        <v>0</v>
      </c>
      <c r="R227" s="101">
        <f t="shared" si="39"/>
        <v>0</v>
      </c>
      <c r="S227" s="101">
        <f t="shared" si="39"/>
        <v>0</v>
      </c>
      <c r="T227" s="101">
        <f t="shared" si="39"/>
        <v>0</v>
      </c>
      <c r="U227" s="101">
        <f t="shared" si="39"/>
        <v>0</v>
      </c>
      <c r="V227" s="101">
        <f t="shared" si="39"/>
        <v>0</v>
      </c>
      <c r="W227" s="101">
        <f t="shared" si="39"/>
        <v>0</v>
      </c>
      <c r="X227" s="101">
        <f t="shared" si="39"/>
        <v>0</v>
      </c>
      <c r="Y227" s="101">
        <f t="shared" si="39"/>
        <v>0</v>
      </c>
      <c r="Z227" s="101">
        <f t="shared" si="39"/>
        <v>0</v>
      </c>
      <c r="AA227" s="101">
        <f t="shared" si="39"/>
        <v>0</v>
      </c>
      <c r="AB227" s="22"/>
    </row>
    <row r="228" spans="1:28" s="23" customFormat="1" ht="10.199999999999999" x14ac:dyDescent="0.2">
      <c r="A228" s="22"/>
      <c r="B228" s="22"/>
      <c r="C228" s="22"/>
      <c r="D228" s="22"/>
      <c r="E228" s="22" t="str">
        <f>E225</f>
        <v>коммунальные расходы - начисление</v>
      </c>
      <c r="F228" s="22"/>
      <c r="G228" s="22" t="str">
        <f>IF($E228="","",INDEX(KPI!$G:$G,SUMIFS(KPI!$B:$B,KPI!$E:$E,$E228)))</f>
        <v>тыс.руб.</v>
      </c>
      <c r="H228" s="100">
        <f>структура!$V$14</f>
        <v>3</v>
      </c>
      <c r="I228" s="31"/>
      <c r="J228" s="98" t="str">
        <f>структура!$X$14</f>
        <v>мар</v>
      </c>
      <c r="K228" s="99"/>
      <c r="L228" s="22"/>
      <c r="M228" s="58"/>
      <c r="N228" s="22"/>
      <c r="O228" s="22"/>
      <c r="P228" s="101">
        <f t="shared" ref="P228:AA228" si="40">IF(P$1="",0,$J$207*$M213*DAY(EOMONTH(P$8,$H228-MONTH(P$8))))</f>
        <v>0</v>
      </c>
      <c r="Q228" s="101">
        <f t="shared" si="40"/>
        <v>0</v>
      </c>
      <c r="R228" s="101">
        <f t="shared" si="40"/>
        <v>0</v>
      </c>
      <c r="S228" s="101">
        <f t="shared" si="40"/>
        <v>0</v>
      </c>
      <c r="T228" s="101">
        <f t="shared" si="40"/>
        <v>0</v>
      </c>
      <c r="U228" s="101">
        <f t="shared" si="40"/>
        <v>0</v>
      </c>
      <c r="V228" s="101">
        <f t="shared" si="40"/>
        <v>0</v>
      </c>
      <c r="W228" s="101">
        <f t="shared" si="40"/>
        <v>0</v>
      </c>
      <c r="X228" s="101">
        <f t="shared" si="40"/>
        <v>0</v>
      </c>
      <c r="Y228" s="101">
        <f t="shared" si="40"/>
        <v>0</v>
      </c>
      <c r="Z228" s="101">
        <f t="shared" si="40"/>
        <v>0</v>
      </c>
      <c r="AA228" s="101">
        <f t="shared" si="40"/>
        <v>0</v>
      </c>
      <c r="AB228" s="22"/>
    </row>
    <row r="229" spans="1:28" s="23" customFormat="1" ht="10.199999999999999" x14ac:dyDescent="0.2">
      <c r="A229" s="22"/>
      <c r="B229" s="22"/>
      <c r="C229" s="22"/>
      <c r="D229" s="22"/>
      <c r="E229" s="22" t="str">
        <f>E225</f>
        <v>коммунальные расходы - начисление</v>
      </c>
      <c r="F229" s="22"/>
      <c r="G229" s="22" t="str">
        <f>IF($E229="","",INDEX(KPI!$G:$G,SUMIFS(KPI!$B:$B,KPI!$E:$E,$E229)))</f>
        <v>тыс.руб.</v>
      </c>
      <c r="H229" s="100">
        <f>структура!$V$15</f>
        <v>4</v>
      </c>
      <c r="I229" s="31"/>
      <c r="J229" s="98" t="str">
        <f>структура!$X$15</f>
        <v>апр</v>
      </c>
      <c r="K229" s="99"/>
      <c r="L229" s="22"/>
      <c r="M229" s="58"/>
      <c r="N229" s="22"/>
      <c r="O229" s="22"/>
      <c r="P229" s="101">
        <f t="shared" ref="P229:AA229" si="41">IF(P$1="",0,$J$207*$M214*DAY(EOMONTH(P$8,$H229-MONTH(P$8))))</f>
        <v>0</v>
      </c>
      <c r="Q229" s="101">
        <f t="shared" si="41"/>
        <v>0</v>
      </c>
      <c r="R229" s="101">
        <f t="shared" si="41"/>
        <v>0</v>
      </c>
      <c r="S229" s="101">
        <f t="shared" si="41"/>
        <v>0</v>
      </c>
      <c r="T229" s="101">
        <f t="shared" si="41"/>
        <v>0</v>
      </c>
      <c r="U229" s="101">
        <f t="shared" si="41"/>
        <v>0</v>
      </c>
      <c r="V229" s="101">
        <f t="shared" si="41"/>
        <v>0</v>
      </c>
      <c r="W229" s="101">
        <f t="shared" si="41"/>
        <v>0</v>
      </c>
      <c r="X229" s="101">
        <f t="shared" si="41"/>
        <v>0</v>
      </c>
      <c r="Y229" s="101">
        <f t="shared" si="41"/>
        <v>0</v>
      </c>
      <c r="Z229" s="101">
        <f t="shared" si="41"/>
        <v>0</v>
      </c>
      <c r="AA229" s="101">
        <f t="shared" si="41"/>
        <v>0</v>
      </c>
      <c r="AB229" s="22"/>
    </row>
    <row r="230" spans="1:28" s="23" customFormat="1" ht="10.199999999999999" x14ac:dyDescent="0.2">
      <c r="A230" s="22"/>
      <c r="B230" s="22"/>
      <c r="C230" s="22"/>
      <c r="D230" s="22"/>
      <c r="E230" s="22" t="str">
        <f>E225</f>
        <v>коммунальные расходы - начисление</v>
      </c>
      <c r="F230" s="22"/>
      <c r="G230" s="22" t="str">
        <f>IF($E230="","",INDEX(KPI!$G:$G,SUMIFS(KPI!$B:$B,KPI!$E:$E,$E230)))</f>
        <v>тыс.руб.</v>
      </c>
      <c r="H230" s="100">
        <f>структура!$V$16</f>
        <v>5</v>
      </c>
      <c r="I230" s="31"/>
      <c r="J230" s="98" t="str">
        <f>структура!$X$16</f>
        <v>май</v>
      </c>
      <c r="K230" s="99"/>
      <c r="L230" s="22"/>
      <c r="M230" s="58"/>
      <c r="N230" s="22"/>
      <c r="O230" s="22"/>
      <c r="P230" s="101">
        <f t="shared" ref="P230:AA230" si="42">IF(P$1="",0,$J$207*$M215*DAY(EOMONTH(P$8,$H230-MONTH(P$8))))</f>
        <v>0</v>
      </c>
      <c r="Q230" s="101">
        <f t="shared" si="42"/>
        <v>0</v>
      </c>
      <c r="R230" s="101">
        <f t="shared" si="42"/>
        <v>0</v>
      </c>
      <c r="S230" s="101">
        <f t="shared" si="42"/>
        <v>0</v>
      </c>
      <c r="T230" s="101">
        <f t="shared" si="42"/>
        <v>0</v>
      </c>
      <c r="U230" s="101">
        <f t="shared" si="42"/>
        <v>0</v>
      </c>
      <c r="V230" s="101">
        <f t="shared" si="42"/>
        <v>0</v>
      </c>
      <c r="W230" s="101">
        <f t="shared" si="42"/>
        <v>0</v>
      </c>
      <c r="X230" s="101">
        <f t="shared" si="42"/>
        <v>0</v>
      </c>
      <c r="Y230" s="101">
        <f t="shared" si="42"/>
        <v>0</v>
      </c>
      <c r="Z230" s="101">
        <f t="shared" si="42"/>
        <v>0</v>
      </c>
      <c r="AA230" s="101">
        <f t="shared" si="42"/>
        <v>0</v>
      </c>
      <c r="AB230" s="22"/>
    </row>
    <row r="231" spans="1:28" s="23" customFormat="1" ht="10.199999999999999" x14ac:dyDescent="0.2">
      <c r="A231" s="22"/>
      <c r="B231" s="22"/>
      <c r="C231" s="22"/>
      <c r="D231" s="22"/>
      <c r="E231" s="22" t="str">
        <f>E225</f>
        <v>коммунальные расходы - начисление</v>
      </c>
      <c r="F231" s="22"/>
      <c r="G231" s="22" t="str">
        <f>IF($E231="","",INDEX(KPI!$G:$G,SUMIFS(KPI!$B:$B,KPI!$E:$E,$E231)))</f>
        <v>тыс.руб.</v>
      </c>
      <c r="H231" s="100">
        <f>структура!$V$17</f>
        <v>6</v>
      </c>
      <c r="I231" s="31"/>
      <c r="J231" s="98" t="str">
        <f>структура!$X$17</f>
        <v>июн</v>
      </c>
      <c r="K231" s="99"/>
      <c r="L231" s="22"/>
      <c r="M231" s="58"/>
      <c r="N231" s="22"/>
      <c r="O231" s="22"/>
      <c r="P231" s="101">
        <f t="shared" ref="P231:AA231" si="43">IF(P$1="",0,$J$207*$M216*DAY(EOMONTH(P$8,$H231-MONTH(P$8))))</f>
        <v>0</v>
      </c>
      <c r="Q231" s="101">
        <f t="shared" si="43"/>
        <v>0</v>
      </c>
      <c r="R231" s="101">
        <f t="shared" si="43"/>
        <v>0</v>
      </c>
      <c r="S231" s="101">
        <f t="shared" si="43"/>
        <v>0</v>
      </c>
      <c r="T231" s="101">
        <f t="shared" si="43"/>
        <v>0</v>
      </c>
      <c r="U231" s="101">
        <f t="shared" si="43"/>
        <v>0</v>
      </c>
      <c r="V231" s="101">
        <f t="shared" si="43"/>
        <v>0</v>
      </c>
      <c r="W231" s="101">
        <f t="shared" si="43"/>
        <v>0</v>
      </c>
      <c r="X231" s="101">
        <f t="shared" si="43"/>
        <v>0</v>
      </c>
      <c r="Y231" s="101">
        <f t="shared" si="43"/>
        <v>0</v>
      </c>
      <c r="Z231" s="101">
        <f t="shared" si="43"/>
        <v>0</v>
      </c>
      <c r="AA231" s="101">
        <f t="shared" si="43"/>
        <v>0</v>
      </c>
      <c r="AB231" s="22"/>
    </row>
    <row r="232" spans="1:28" s="23" customFormat="1" ht="10.199999999999999" x14ac:dyDescent="0.2">
      <c r="A232" s="22"/>
      <c r="B232" s="22"/>
      <c r="C232" s="22"/>
      <c r="D232" s="22"/>
      <c r="E232" s="22" t="str">
        <f>E225</f>
        <v>коммунальные расходы - начисление</v>
      </c>
      <c r="F232" s="22"/>
      <c r="G232" s="22" t="str">
        <f>IF($E232="","",INDEX(KPI!$G:$G,SUMIFS(KPI!$B:$B,KPI!$E:$E,$E232)))</f>
        <v>тыс.руб.</v>
      </c>
      <c r="H232" s="100">
        <f>структура!$V$18</f>
        <v>7</v>
      </c>
      <c r="I232" s="31"/>
      <c r="J232" s="98" t="str">
        <f>структура!$X$18</f>
        <v>июл</v>
      </c>
      <c r="K232" s="99"/>
      <c r="L232" s="22"/>
      <c r="M232" s="58"/>
      <c r="N232" s="22"/>
      <c r="O232" s="22"/>
      <c r="P232" s="101">
        <f t="shared" ref="P232:AA232" si="44">IF(P$1="",0,$J$207*$M217*DAY(EOMONTH(P$8,$H232-MONTH(P$8))))</f>
        <v>0</v>
      </c>
      <c r="Q232" s="101">
        <f t="shared" si="44"/>
        <v>0</v>
      </c>
      <c r="R232" s="101">
        <f t="shared" si="44"/>
        <v>0</v>
      </c>
      <c r="S232" s="101">
        <f t="shared" si="44"/>
        <v>0</v>
      </c>
      <c r="T232" s="101">
        <f t="shared" si="44"/>
        <v>0</v>
      </c>
      <c r="U232" s="101">
        <f t="shared" si="44"/>
        <v>0</v>
      </c>
      <c r="V232" s="101">
        <f t="shared" si="44"/>
        <v>0</v>
      </c>
      <c r="W232" s="101">
        <f t="shared" si="44"/>
        <v>0</v>
      </c>
      <c r="X232" s="101">
        <f t="shared" si="44"/>
        <v>0</v>
      </c>
      <c r="Y232" s="101">
        <f t="shared" si="44"/>
        <v>0</v>
      </c>
      <c r="Z232" s="101">
        <f t="shared" si="44"/>
        <v>0</v>
      </c>
      <c r="AA232" s="101">
        <f t="shared" si="44"/>
        <v>0</v>
      </c>
      <c r="AB232" s="22"/>
    </row>
    <row r="233" spans="1:28" s="23" customFormat="1" ht="10.199999999999999" x14ac:dyDescent="0.2">
      <c r="A233" s="22"/>
      <c r="B233" s="22"/>
      <c r="C233" s="22"/>
      <c r="D233" s="22"/>
      <c r="E233" s="22" t="str">
        <f>E225</f>
        <v>коммунальные расходы - начисление</v>
      </c>
      <c r="F233" s="22"/>
      <c r="G233" s="22" t="str">
        <f>IF($E233="","",INDEX(KPI!$G:$G,SUMIFS(KPI!$B:$B,KPI!$E:$E,$E233)))</f>
        <v>тыс.руб.</v>
      </c>
      <c r="H233" s="100">
        <f>структура!$V$19</f>
        <v>8</v>
      </c>
      <c r="I233" s="31"/>
      <c r="J233" s="98" t="str">
        <f>структура!$X$19</f>
        <v>авг</v>
      </c>
      <c r="K233" s="99"/>
      <c r="L233" s="22"/>
      <c r="M233" s="58"/>
      <c r="N233" s="22"/>
      <c r="O233" s="22"/>
      <c r="P233" s="101">
        <f t="shared" ref="P233:AA233" si="45">IF(P$1="",0,$J$207*$M218*DAY(EOMONTH(P$8,$H233-MONTH(P$8))))</f>
        <v>0</v>
      </c>
      <c r="Q233" s="101">
        <f t="shared" si="45"/>
        <v>0</v>
      </c>
      <c r="R233" s="101">
        <f t="shared" si="45"/>
        <v>0</v>
      </c>
      <c r="S233" s="101">
        <f t="shared" si="45"/>
        <v>0</v>
      </c>
      <c r="T233" s="101">
        <f t="shared" si="45"/>
        <v>0</v>
      </c>
      <c r="U233" s="101">
        <f t="shared" si="45"/>
        <v>0</v>
      </c>
      <c r="V233" s="101">
        <f t="shared" si="45"/>
        <v>0</v>
      </c>
      <c r="W233" s="101">
        <f t="shared" si="45"/>
        <v>0</v>
      </c>
      <c r="X233" s="101">
        <f t="shared" si="45"/>
        <v>0</v>
      </c>
      <c r="Y233" s="101">
        <f t="shared" si="45"/>
        <v>0</v>
      </c>
      <c r="Z233" s="101">
        <f t="shared" si="45"/>
        <v>0</v>
      </c>
      <c r="AA233" s="101">
        <f t="shared" si="45"/>
        <v>0</v>
      </c>
      <c r="AB233" s="22"/>
    </row>
    <row r="234" spans="1:28" s="23" customFormat="1" ht="10.199999999999999" x14ac:dyDescent="0.2">
      <c r="A234" s="22"/>
      <c r="B234" s="22"/>
      <c r="C234" s="22"/>
      <c r="D234" s="22"/>
      <c r="E234" s="22" t="str">
        <f>E225</f>
        <v>коммунальные расходы - начисление</v>
      </c>
      <c r="F234" s="22"/>
      <c r="G234" s="22" t="str">
        <f>IF($E234="","",INDEX(KPI!$G:$G,SUMIFS(KPI!$B:$B,KPI!$E:$E,$E234)))</f>
        <v>тыс.руб.</v>
      </c>
      <c r="H234" s="100">
        <f>структура!$V$20</f>
        <v>9</v>
      </c>
      <c r="I234" s="31"/>
      <c r="J234" s="98" t="str">
        <f>структура!$X$20</f>
        <v>сен</v>
      </c>
      <c r="K234" s="99"/>
      <c r="L234" s="22"/>
      <c r="M234" s="58"/>
      <c r="N234" s="22"/>
      <c r="O234" s="22"/>
      <c r="P234" s="101">
        <f t="shared" ref="P234:AA234" si="46">IF(P$1="",0,$J$207*$M219*DAY(EOMONTH(P$8,$H234-MONTH(P$8))))</f>
        <v>0</v>
      </c>
      <c r="Q234" s="101">
        <f t="shared" si="46"/>
        <v>0</v>
      </c>
      <c r="R234" s="101">
        <f t="shared" si="46"/>
        <v>0</v>
      </c>
      <c r="S234" s="101">
        <f t="shared" si="46"/>
        <v>0</v>
      </c>
      <c r="T234" s="101">
        <f t="shared" si="46"/>
        <v>0</v>
      </c>
      <c r="U234" s="101">
        <f t="shared" si="46"/>
        <v>0</v>
      </c>
      <c r="V234" s="101">
        <f t="shared" si="46"/>
        <v>0</v>
      </c>
      <c r="W234" s="101">
        <f t="shared" si="46"/>
        <v>0</v>
      </c>
      <c r="X234" s="101">
        <f t="shared" si="46"/>
        <v>0</v>
      </c>
      <c r="Y234" s="101">
        <f t="shared" si="46"/>
        <v>0</v>
      </c>
      <c r="Z234" s="101">
        <f t="shared" si="46"/>
        <v>0</v>
      </c>
      <c r="AA234" s="101">
        <f t="shared" si="46"/>
        <v>0</v>
      </c>
      <c r="AB234" s="22"/>
    </row>
    <row r="235" spans="1:28" s="23" customFormat="1" ht="10.199999999999999" x14ac:dyDescent="0.2">
      <c r="A235" s="22"/>
      <c r="B235" s="22"/>
      <c r="C235" s="22"/>
      <c r="D235" s="22"/>
      <c r="E235" s="22" t="str">
        <f>E225</f>
        <v>коммунальные расходы - начисление</v>
      </c>
      <c r="F235" s="22"/>
      <c r="G235" s="22" t="str">
        <f>IF($E235="","",INDEX(KPI!$G:$G,SUMIFS(KPI!$B:$B,KPI!$E:$E,$E235)))</f>
        <v>тыс.руб.</v>
      </c>
      <c r="H235" s="100">
        <f>структура!$V$21</f>
        <v>10</v>
      </c>
      <c r="I235" s="31"/>
      <c r="J235" s="98" t="str">
        <f>структура!$X$21</f>
        <v>окт</v>
      </c>
      <c r="K235" s="99"/>
      <c r="L235" s="22"/>
      <c r="M235" s="58"/>
      <c r="N235" s="22"/>
      <c r="O235" s="22"/>
      <c r="P235" s="101">
        <f t="shared" ref="P235:AA235" si="47">IF(P$1="",0,$J$207*$M220*DAY(EOMONTH(P$8,$H235-MONTH(P$8))))</f>
        <v>0</v>
      </c>
      <c r="Q235" s="101">
        <f t="shared" si="47"/>
        <v>0</v>
      </c>
      <c r="R235" s="101">
        <f t="shared" si="47"/>
        <v>0</v>
      </c>
      <c r="S235" s="101">
        <f t="shared" si="47"/>
        <v>0</v>
      </c>
      <c r="T235" s="101">
        <f t="shared" si="47"/>
        <v>0</v>
      </c>
      <c r="U235" s="101">
        <f t="shared" si="47"/>
        <v>0</v>
      </c>
      <c r="V235" s="101">
        <f t="shared" si="47"/>
        <v>0</v>
      </c>
      <c r="W235" s="101">
        <f t="shared" si="47"/>
        <v>0</v>
      </c>
      <c r="X235" s="101">
        <f t="shared" si="47"/>
        <v>0</v>
      </c>
      <c r="Y235" s="101">
        <f t="shared" si="47"/>
        <v>0</v>
      </c>
      <c r="Z235" s="101">
        <f t="shared" si="47"/>
        <v>0</v>
      </c>
      <c r="AA235" s="101">
        <f t="shared" si="47"/>
        <v>0</v>
      </c>
      <c r="AB235" s="22"/>
    </row>
    <row r="236" spans="1:28" s="23" customFormat="1" ht="10.199999999999999" x14ac:dyDescent="0.2">
      <c r="A236" s="22"/>
      <c r="B236" s="22"/>
      <c r="C236" s="22"/>
      <c r="D236" s="22"/>
      <c r="E236" s="22" t="str">
        <f>E225</f>
        <v>коммунальные расходы - начисление</v>
      </c>
      <c r="F236" s="22"/>
      <c r="G236" s="22" t="str">
        <f>IF($E236="","",INDEX(KPI!$G:$G,SUMIFS(KPI!$B:$B,KPI!$E:$E,$E236)))</f>
        <v>тыс.руб.</v>
      </c>
      <c r="H236" s="100">
        <f>структура!$V$22</f>
        <v>11</v>
      </c>
      <c r="I236" s="31"/>
      <c r="J236" s="98" t="str">
        <f>структура!$X$22</f>
        <v>ноя</v>
      </c>
      <c r="K236" s="99"/>
      <c r="L236" s="22"/>
      <c r="M236" s="58"/>
      <c r="N236" s="22"/>
      <c r="O236" s="22"/>
      <c r="P236" s="101">
        <f t="shared" ref="P236:AA236" si="48">IF(P$1="",0,$J$207*$M221*DAY(EOMONTH(P$8,$H236-MONTH(P$8))))</f>
        <v>0</v>
      </c>
      <c r="Q236" s="101">
        <f t="shared" si="48"/>
        <v>0</v>
      </c>
      <c r="R236" s="101">
        <f t="shared" si="48"/>
        <v>0</v>
      </c>
      <c r="S236" s="101">
        <f t="shared" si="48"/>
        <v>0</v>
      </c>
      <c r="T236" s="101">
        <f t="shared" si="48"/>
        <v>0</v>
      </c>
      <c r="U236" s="101">
        <f t="shared" si="48"/>
        <v>0</v>
      </c>
      <c r="V236" s="101">
        <f t="shared" si="48"/>
        <v>0</v>
      </c>
      <c r="W236" s="101">
        <f t="shared" si="48"/>
        <v>0</v>
      </c>
      <c r="X236" s="101">
        <f t="shared" si="48"/>
        <v>0</v>
      </c>
      <c r="Y236" s="101">
        <f t="shared" si="48"/>
        <v>0</v>
      </c>
      <c r="Z236" s="101">
        <f t="shared" si="48"/>
        <v>0</v>
      </c>
      <c r="AA236" s="101">
        <f t="shared" si="48"/>
        <v>0</v>
      </c>
      <c r="AB236" s="22"/>
    </row>
    <row r="237" spans="1:28" s="23" customFormat="1" ht="10.199999999999999" x14ac:dyDescent="0.2">
      <c r="A237" s="22"/>
      <c r="B237" s="22"/>
      <c r="C237" s="22"/>
      <c r="D237" s="22"/>
      <c r="E237" s="22" t="str">
        <f>E225</f>
        <v>коммунальные расходы - начисление</v>
      </c>
      <c r="F237" s="22"/>
      <c r="G237" s="22" t="str">
        <f>IF($E237="","",INDEX(KPI!$G:$G,SUMIFS(KPI!$B:$B,KPI!$E:$E,$E237)))</f>
        <v>тыс.руб.</v>
      </c>
      <c r="H237" s="100">
        <f>структура!$V$23</f>
        <v>12</v>
      </c>
      <c r="I237" s="31"/>
      <c r="J237" s="98" t="str">
        <f>структура!$X$23</f>
        <v>дек</v>
      </c>
      <c r="K237" s="99"/>
      <c r="L237" s="22"/>
      <c r="M237" s="58"/>
      <c r="N237" s="22"/>
      <c r="O237" s="22"/>
      <c r="P237" s="101">
        <f t="shared" ref="P237:AA237" si="49">IF(P$1="",0,$J$207*$M222*DAY(EOMONTH(P$8,$H237-MONTH(P$8))))</f>
        <v>0</v>
      </c>
      <c r="Q237" s="101">
        <f t="shared" si="49"/>
        <v>0</v>
      </c>
      <c r="R237" s="101">
        <f t="shared" si="49"/>
        <v>0</v>
      </c>
      <c r="S237" s="101">
        <f t="shared" si="49"/>
        <v>0</v>
      </c>
      <c r="T237" s="101">
        <f t="shared" si="49"/>
        <v>0</v>
      </c>
      <c r="U237" s="101">
        <f t="shared" si="49"/>
        <v>0</v>
      </c>
      <c r="V237" s="101">
        <f t="shared" si="49"/>
        <v>0</v>
      </c>
      <c r="W237" s="101">
        <f t="shared" si="49"/>
        <v>0</v>
      </c>
      <c r="X237" s="101">
        <f t="shared" si="49"/>
        <v>0</v>
      </c>
      <c r="Y237" s="101">
        <f t="shared" si="49"/>
        <v>0</v>
      </c>
      <c r="Z237" s="101">
        <f t="shared" si="49"/>
        <v>0</v>
      </c>
      <c r="AA237" s="101">
        <f t="shared" si="49"/>
        <v>0</v>
      </c>
      <c r="AB237" s="22"/>
    </row>
    <row r="238" spans="1:28" ht="3.9" customHeight="1" x14ac:dyDescent="0.25">
      <c r="A238" s="2"/>
      <c r="B238" s="2"/>
      <c r="C238" s="2"/>
      <c r="D238" s="2"/>
      <c r="E238" s="21"/>
      <c r="F238" s="2"/>
      <c r="G238" s="21"/>
      <c r="H238" s="2"/>
      <c r="I238" s="28"/>
      <c r="J238" s="21"/>
      <c r="K238" s="28"/>
      <c r="L238" s="2"/>
      <c r="M238" s="52"/>
      <c r="N238" s="2"/>
      <c r="O238" s="2"/>
      <c r="P238" s="36"/>
      <c r="Q238" s="36"/>
      <c r="R238" s="36"/>
      <c r="S238" s="36"/>
      <c r="T238" s="36"/>
      <c r="U238" s="36"/>
      <c r="V238" s="36"/>
      <c r="W238" s="36"/>
      <c r="X238" s="36"/>
      <c r="Y238" s="36"/>
      <c r="Z238" s="36"/>
      <c r="AA238" s="36"/>
      <c r="AB238" s="2"/>
    </row>
    <row r="239" spans="1:28" ht="8.1" customHeight="1" x14ac:dyDescent="0.25">
      <c r="A239" s="2"/>
      <c r="B239" s="2"/>
      <c r="C239" s="2"/>
      <c r="D239" s="2"/>
      <c r="E239" s="2"/>
      <c r="F239" s="2"/>
      <c r="G239" s="2"/>
      <c r="H239" s="2"/>
      <c r="I239" s="28"/>
      <c r="J239" s="2"/>
      <c r="K239" s="28"/>
      <c r="L239" s="2"/>
      <c r="M239" s="52"/>
      <c r="N239" s="2"/>
      <c r="O239" s="2"/>
      <c r="P239" s="36"/>
      <c r="Q239" s="36"/>
      <c r="R239" s="36"/>
      <c r="S239" s="36"/>
      <c r="T239" s="36"/>
      <c r="U239" s="36"/>
      <c r="V239" s="36"/>
      <c r="W239" s="36"/>
      <c r="X239" s="36"/>
      <c r="Y239" s="36"/>
      <c r="Z239" s="36"/>
      <c r="AA239" s="36"/>
      <c r="AB239" s="2"/>
    </row>
    <row r="240" spans="1:28" s="5" customFormat="1" x14ac:dyDescent="0.25">
      <c r="A240" s="3"/>
      <c r="B240" s="3"/>
      <c r="C240" s="3"/>
      <c r="D240" s="111"/>
      <c r="E240" s="3" t="str">
        <f>KPI!$E$53</f>
        <v>коммунальные расходы - оплата</v>
      </c>
      <c r="F240" s="3"/>
      <c r="G240" s="3" t="str">
        <f>IF($E240="","",INDEX(KPI!$G:$G,SUMIFS(KPI!$B:$B,KPI!$E:$E,$E240)))</f>
        <v>тыс.руб.</v>
      </c>
      <c r="H240" s="116" t="str">
        <f>структура!$AL$20</f>
        <v>Заложен сдвиг на один месяц!</v>
      </c>
      <c r="I240" s="28"/>
      <c r="J240" s="44"/>
      <c r="K240" s="28"/>
      <c r="L240" s="3"/>
      <c r="M240" s="55">
        <f>SUM($O240:$AB240)</f>
        <v>0</v>
      </c>
      <c r="N240" s="3"/>
      <c r="O240" s="3"/>
      <c r="P240" s="46">
        <f>IF(P$1="",0,IF(P$1=0,SUMIFS(P241:P252,H241:H252,"&gt;="&amp;MONTH($J$13)),SUM(P241:P252)))</f>
        <v>0</v>
      </c>
      <c r="Q240" s="46">
        <f t="shared" ref="Q240" si="50">IF(Q$1="",0,SUM(Q241:Q252))</f>
        <v>0</v>
      </c>
      <c r="R240" s="46">
        <f t="shared" ref="R240:AA240" si="51">IF(R$1="",0,SUM(R241:R252))</f>
        <v>0</v>
      </c>
      <c r="S240" s="46">
        <f t="shared" si="51"/>
        <v>0</v>
      </c>
      <c r="T240" s="46">
        <f t="shared" si="51"/>
        <v>0</v>
      </c>
      <c r="U240" s="46">
        <f t="shared" si="51"/>
        <v>0</v>
      </c>
      <c r="V240" s="46">
        <f t="shared" si="51"/>
        <v>0</v>
      </c>
      <c r="W240" s="46">
        <f t="shared" si="51"/>
        <v>0</v>
      </c>
      <c r="X240" s="46">
        <f t="shared" si="51"/>
        <v>0</v>
      </c>
      <c r="Y240" s="46">
        <f t="shared" si="51"/>
        <v>0</v>
      </c>
      <c r="Z240" s="46">
        <f t="shared" si="51"/>
        <v>0</v>
      </c>
      <c r="AA240" s="46">
        <f t="shared" si="51"/>
        <v>0</v>
      </c>
      <c r="AB240" s="3"/>
    </row>
    <row r="241" spans="1:28" s="23" customFormat="1" ht="10.199999999999999" x14ac:dyDescent="0.2">
      <c r="A241" s="22"/>
      <c r="B241" s="22"/>
      <c r="C241" s="22"/>
      <c r="D241" s="22"/>
      <c r="E241" s="22" t="str">
        <f>E240</f>
        <v>коммунальные расходы - оплата</v>
      </c>
      <c r="F241" s="22"/>
      <c r="G241" s="22" t="str">
        <f>IF($E241="","",INDEX(KPI!$G:$G,SUMIFS(KPI!$B:$B,KPI!$E:$E,$E241)))</f>
        <v>тыс.руб.</v>
      </c>
      <c r="H241" s="100">
        <f>структура!$V$12</f>
        <v>1</v>
      </c>
      <c r="I241" s="31"/>
      <c r="J241" s="98" t="str">
        <f>структура!$X$12</f>
        <v>янв</v>
      </c>
      <c r="K241" s="99"/>
      <c r="L241" s="22"/>
      <c r="M241" s="58"/>
      <c r="N241" s="22"/>
      <c r="O241" s="22"/>
      <c r="P241" s="101">
        <f t="shared" ref="P241" si="52">IF(P$1="",0,O237)</f>
        <v>0</v>
      </c>
      <c r="Q241" s="101">
        <f>IF(Q$1="",0,P237)</f>
        <v>0</v>
      </c>
      <c r="R241" s="101">
        <f t="shared" ref="R241:AA241" si="53">IF(R$1="",0,Q237)</f>
        <v>0</v>
      </c>
      <c r="S241" s="101">
        <f t="shared" si="53"/>
        <v>0</v>
      </c>
      <c r="T241" s="101">
        <f t="shared" si="53"/>
        <v>0</v>
      </c>
      <c r="U241" s="101">
        <f t="shared" si="53"/>
        <v>0</v>
      </c>
      <c r="V241" s="101">
        <f t="shared" si="53"/>
        <v>0</v>
      </c>
      <c r="W241" s="101">
        <f t="shared" si="53"/>
        <v>0</v>
      </c>
      <c r="X241" s="101">
        <f t="shared" si="53"/>
        <v>0</v>
      </c>
      <c r="Y241" s="101">
        <f t="shared" si="53"/>
        <v>0</v>
      </c>
      <c r="Z241" s="101">
        <f t="shared" si="53"/>
        <v>0</v>
      </c>
      <c r="AA241" s="101">
        <f t="shared" si="53"/>
        <v>0</v>
      </c>
      <c r="AB241" s="22"/>
    </row>
    <row r="242" spans="1:28" s="23" customFormat="1" ht="10.199999999999999" x14ac:dyDescent="0.2">
      <c r="A242" s="22"/>
      <c r="B242" s="22"/>
      <c r="C242" s="22"/>
      <c r="D242" s="22"/>
      <c r="E242" s="22" t="str">
        <f>E240</f>
        <v>коммунальные расходы - оплата</v>
      </c>
      <c r="F242" s="22"/>
      <c r="G242" s="22" t="str">
        <f>IF($E242="","",INDEX(KPI!$G:$G,SUMIFS(KPI!$B:$B,KPI!$E:$E,$E242)))</f>
        <v>тыс.руб.</v>
      </c>
      <c r="H242" s="100">
        <f>структура!$V$13</f>
        <v>2</v>
      </c>
      <c r="I242" s="31"/>
      <c r="J242" s="98" t="str">
        <f>структура!$X$13</f>
        <v>фев</v>
      </c>
      <c r="K242" s="99"/>
      <c r="L242" s="22"/>
      <c r="M242" s="58"/>
      <c r="N242" s="22"/>
      <c r="O242" s="22"/>
      <c r="P242" s="101">
        <f>IF(P$1="",0,P226)</f>
        <v>0</v>
      </c>
      <c r="Q242" s="101">
        <f t="shared" ref="Q242:AA242" si="54">IF(Q$1="",0,Q226)</f>
        <v>0</v>
      </c>
      <c r="R242" s="101">
        <f t="shared" si="54"/>
        <v>0</v>
      </c>
      <c r="S242" s="101">
        <f t="shared" si="54"/>
        <v>0</v>
      </c>
      <c r="T242" s="101">
        <f t="shared" si="54"/>
        <v>0</v>
      </c>
      <c r="U242" s="101">
        <f t="shared" si="54"/>
        <v>0</v>
      </c>
      <c r="V242" s="101">
        <f t="shared" si="54"/>
        <v>0</v>
      </c>
      <c r="W242" s="101">
        <f t="shared" si="54"/>
        <v>0</v>
      </c>
      <c r="X242" s="101">
        <f t="shared" si="54"/>
        <v>0</v>
      </c>
      <c r="Y242" s="101">
        <f t="shared" si="54"/>
        <v>0</v>
      </c>
      <c r="Z242" s="101">
        <f t="shared" si="54"/>
        <v>0</v>
      </c>
      <c r="AA242" s="101">
        <f t="shared" si="54"/>
        <v>0</v>
      </c>
      <c r="AB242" s="22"/>
    </row>
    <row r="243" spans="1:28" s="23" customFormat="1" ht="10.199999999999999" x14ac:dyDescent="0.2">
      <c r="A243" s="22"/>
      <c r="B243" s="22"/>
      <c r="C243" s="22"/>
      <c r="D243" s="22"/>
      <c r="E243" s="22" t="str">
        <f>E240</f>
        <v>коммунальные расходы - оплата</v>
      </c>
      <c r="F243" s="22"/>
      <c r="G243" s="22" t="str">
        <f>IF($E243="","",INDEX(KPI!$G:$G,SUMIFS(KPI!$B:$B,KPI!$E:$E,$E243)))</f>
        <v>тыс.руб.</v>
      </c>
      <c r="H243" s="100">
        <f>структура!$V$14</f>
        <v>3</v>
      </c>
      <c r="I243" s="31"/>
      <c r="J243" s="98" t="str">
        <f>структура!$X$14</f>
        <v>мар</v>
      </c>
      <c r="K243" s="99"/>
      <c r="L243" s="22"/>
      <c r="M243" s="58"/>
      <c r="N243" s="22"/>
      <c r="O243" s="22"/>
      <c r="P243" s="101">
        <f t="shared" ref="P243:AA252" si="55">IF(P$1="",0,P227)</f>
        <v>0</v>
      </c>
      <c r="Q243" s="101">
        <f t="shared" si="55"/>
        <v>0</v>
      </c>
      <c r="R243" s="101">
        <f t="shared" si="55"/>
        <v>0</v>
      </c>
      <c r="S243" s="101">
        <f t="shared" si="55"/>
        <v>0</v>
      </c>
      <c r="T243" s="101">
        <f t="shared" si="55"/>
        <v>0</v>
      </c>
      <c r="U243" s="101">
        <f t="shared" si="55"/>
        <v>0</v>
      </c>
      <c r="V243" s="101">
        <f t="shared" si="55"/>
        <v>0</v>
      </c>
      <c r="W243" s="101">
        <f t="shared" si="55"/>
        <v>0</v>
      </c>
      <c r="X243" s="101">
        <f t="shared" si="55"/>
        <v>0</v>
      </c>
      <c r="Y243" s="101">
        <f t="shared" si="55"/>
        <v>0</v>
      </c>
      <c r="Z243" s="101">
        <f t="shared" si="55"/>
        <v>0</v>
      </c>
      <c r="AA243" s="101">
        <f t="shared" si="55"/>
        <v>0</v>
      </c>
      <c r="AB243" s="22"/>
    </row>
    <row r="244" spans="1:28" s="23" customFormat="1" ht="10.199999999999999" x14ac:dyDescent="0.2">
      <c r="A244" s="22"/>
      <c r="B244" s="22"/>
      <c r="C244" s="22"/>
      <c r="D244" s="22"/>
      <c r="E244" s="22" t="str">
        <f>E240</f>
        <v>коммунальные расходы - оплата</v>
      </c>
      <c r="F244" s="22"/>
      <c r="G244" s="22" t="str">
        <f>IF($E244="","",INDEX(KPI!$G:$G,SUMIFS(KPI!$B:$B,KPI!$E:$E,$E244)))</f>
        <v>тыс.руб.</v>
      </c>
      <c r="H244" s="100">
        <f>структура!$V$15</f>
        <v>4</v>
      </c>
      <c r="I244" s="31"/>
      <c r="J244" s="98" t="str">
        <f>структура!$X$15</f>
        <v>апр</v>
      </c>
      <c r="K244" s="99"/>
      <c r="L244" s="22"/>
      <c r="M244" s="58"/>
      <c r="N244" s="22"/>
      <c r="O244" s="22"/>
      <c r="P244" s="101">
        <f t="shared" si="55"/>
        <v>0</v>
      </c>
      <c r="Q244" s="101">
        <f>IF(Q$1="",0,Q228)</f>
        <v>0</v>
      </c>
      <c r="R244" s="101">
        <f t="shared" si="55"/>
        <v>0</v>
      </c>
      <c r="S244" s="101">
        <f t="shared" si="55"/>
        <v>0</v>
      </c>
      <c r="T244" s="101">
        <f t="shared" si="55"/>
        <v>0</v>
      </c>
      <c r="U244" s="101">
        <f t="shared" si="55"/>
        <v>0</v>
      </c>
      <c r="V244" s="101">
        <f t="shared" si="55"/>
        <v>0</v>
      </c>
      <c r="W244" s="101">
        <f t="shared" si="55"/>
        <v>0</v>
      </c>
      <c r="X244" s="101">
        <f t="shared" si="55"/>
        <v>0</v>
      </c>
      <c r="Y244" s="101">
        <f t="shared" si="55"/>
        <v>0</v>
      </c>
      <c r="Z244" s="101">
        <f t="shared" si="55"/>
        <v>0</v>
      </c>
      <c r="AA244" s="101">
        <f t="shared" si="55"/>
        <v>0</v>
      </c>
      <c r="AB244" s="22"/>
    </row>
    <row r="245" spans="1:28" s="23" customFormat="1" ht="10.199999999999999" x14ac:dyDescent="0.2">
      <c r="A245" s="22"/>
      <c r="B245" s="22"/>
      <c r="C245" s="22"/>
      <c r="D245" s="22"/>
      <c r="E245" s="22" t="str">
        <f>E240</f>
        <v>коммунальные расходы - оплата</v>
      </c>
      <c r="F245" s="22"/>
      <c r="G245" s="22" t="str">
        <f>IF($E245="","",INDEX(KPI!$G:$G,SUMIFS(KPI!$B:$B,KPI!$E:$E,$E245)))</f>
        <v>тыс.руб.</v>
      </c>
      <c r="H245" s="100">
        <f>структура!$V$16</f>
        <v>5</v>
      </c>
      <c r="I245" s="31"/>
      <c r="J245" s="98" t="str">
        <f>структура!$X$16</f>
        <v>май</v>
      </c>
      <c r="K245" s="99"/>
      <c r="L245" s="22"/>
      <c r="M245" s="58"/>
      <c r="N245" s="22"/>
      <c r="O245" s="22"/>
      <c r="P245" s="101">
        <f t="shared" si="55"/>
        <v>0</v>
      </c>
      <c r="Q245" s="101">
        <f t="shared" si="55"/>
        <v>0</v>
      </c>
      <c r="R245" s="101">
        <f t="shared" si="55"/>
        <v>0</v>
      </c>
      <c r="S245" s="101">
        <f t="shared" si="55"/>
        <v>0</v>
      </c>
      <c r="T245" s="101">
        <f t="shared" si="55"/>
        <v>0</v>
      </c>
      <c r="U245" s="101">
        <f t="shared" si="55"/>
        <v>0</v>
      </c>
      <c r="V245" s="101">
        <f t="shared" si="55"/>
        <v>0</v>
      </c>
      <c r="W245" s="101">
        <f t="shared" si="55"/>
        <v>0</v>
      </c>
      <c r="X245" s="101">
        <f t="shared" si="55"/>
        <v>0</v>
      </c>
      <c r="Y245" s="101">
        <f t="shared" si="55"/>
        <v>0</v>
      </c>
      <c r="Z245" s="101">
        <f t="shared" si="55"/>
        <v>0</v>
      </c>
      <c r="AA245" s="101">
        <f t="shared" si="55"/>
        <v>0</v>
      </c>
      <c r="AB245" s="22"/>
    </row>
    <row r="246" spans="1:28" s="23" customFormat="1" ht="10.199999999999999" x14ac:dyDescent="0.2">
      <c r="A246" s="22"/>
      <c r="B246" s="22"/>
      <c r="C246" s="22"/>
      <c r="D246" s="22"/>
      <c r="E246" s="22" t="str">
        <f>E240</f>
        <v>коммунальные расходы - оплата</v>
      </c>
      <c r="F246" s="22"/>
      <c r="G246" s="22" t="str">
        <f>IF($E246="","",INDEX(KPI!$G:$G,SUMIFS(KPI!$B:$B,KPI!$E:$E,$E246)))</f>
        <v>тыс.руб.</v>
      </c>
      <c r="H246" s="100">
        <f>структура!$V$17</f>
        <v>6</v>
      </c>
      <c r="I246" s="31"/>
      <c r="J246" s="98" t="str">
        <f>структура!$X$17</f>
        <v>июн</v>
      </c>
      <c r="K246" s="99"/>
      <c r="L246" s="22"/>
      <c r="M246" s="58"/>
      <c r="N246" s="22"/>
      <c r="O246" s="22"/>
      <c r="P246" s="101">
        <f t="shared" si="55"/>
        <v>0</v>
      </c>
      <c r="Q246" s="101">
        <f t="shared" si="55"/>
        <v>0</v>
      </c>
      <c r="R246" s="101">
        <f t="shared" si="55"/>
        <v>0</v>
      </c>
      <c r="S246" s="101">
        <f t="shared" si="55"/>
        <v>0</v>
      </c>
      <c r="T246" s="101">
        <f t="shared" si="55"/>
        <v>0</v>
      </c>
      <c r="U246" s="101">
        <f t="shared" si="55"/>
        <v>0</v>
      </c>
      <c r="V246" s="101">
        <f t="shared" si="55"/>
        <v>0</v>
      </c>
      <c r="W246" s="101">
        <f t="shared" si="55"/>
        <v>0</v>
      </c>
      <c r="X246" s="101">
        <f t="shared" si="55"/>
        <v>0</v>
      </c>
      <c r="Y246" s="101">
        <f t="shared" si="55"/>
        <v>0</v>
      </c>
      <c r="Z246" s="101">
        <f t="shared" si="55"/>
        <v>0</v>
      </c>
      <c r="AA246" s="101">
        <f t="shared" si="55"/>
        <v>0</v>
      </c>
      <c r="AB246" s="22"/>
    </row>
    <row r="247" spans="1:28" s="23" customFormat="1" ht="10.199999999999999" x14ac:dyDescent="0.2">
      <c r="A247" s="22"/>
      <c r="B247" s="22"/>
      <c r="C247" s="22"/>
      <c r="D247" s="22"/>
      <c r="E247" s="22" t="str">
        <f>E240</f>
        <v>коммунальные расходы - оплата</v>
      </c>
      <c r="F247" s="22"/>
      <c r="G247" s="22" t="str">
        <f>IF($E247="","",INDEX(KPI!$G:$G,SUMIFS(KPI!$B:$B,KPI!$E:$E,$E247)))</f>
        <v>тыс.руб.</v>
      </c>
      <c r="H247" s="100">
        <f>структура!$V$18</f>
        <v>7</v>
      </c>
      <c r="I247" s="31"/>
      <c r="J247" s="98" t="str">
        <f>структура!$X$18</f>
        <v>июл</v>
      </c>
      <c r="K247" s="99"/>
      <c r="L247" s="22"/>
      <c r="M247" s="58"/>
      <c r="N247" s="22"/>
      <c r="O247" s="22"/>
      <c r="P247" s="101">
        <f t="shared" si="55"/>
        <v>0</v>
      </c>
      <c r="Q247" s="101">
        <f t="shared" si="55"/>
        <v>0</v>
      </c>
      <c r="R247" s="101">
        <f t="shared" si="55"/>
        <v>0</v>
      </c>
      <c r="S247" s="101">
        <f t="shared" si="55"/>
        <v>0</v>
      </c>
      <c r="T247" s="101">
        <f t="shared" si="55"/>
        <v>0</v>
      </c>
      <c r="U247" s="101">
        <f t="shared" si="55"/>
        <v>0</v>
      </c>
      <c r="V247" s="101">
        <f t="shared" si="55"/>
        <v>0</v>
      </c>
      <c r="W247" s="101">
        <f t="shared" si="55"/>
        <v>0</v>
      </c>
      <c r="X247" s="101">
        <f t="shared" si="55"/>
        <v>0</v>
      </c>
      <c r="Y247" s="101">
        <f t="shared" si="55"/>
        <v>0</v>
      </c>
      <c r="Z247" s="101">
        <f t="shared" si="55"/>
        <v>0</v>
      </c>
      <c r="AA247" s="101">
        <f t="shared" si="55"/>
        <v>0</v>
      </c>
      <c r="AB247" s="22"/>
    </row>
    <row r="248" spans="1:28" s="23" customFormat="1" ht="10.199999999999999" x14ac:dyDescent="0.2">
      <c r="A248" s="22"/>
      <c r="B248" s="22"/>
      <c r="C248" s="22"/>
      <c r="D248" s="22"/>
      <c r="E248" s="22" t="str">
        <f>E240</f>
        <v>коммунальные расходы - оплата</v>
      </c>
      <c r="F248" s="22"/>
      <c r="G248" s="22" t="str">
        <f>IF($E248="","",INDEX(KPI!$G:$G,SUMIFS(KPI!$B:$B,KPI!$E:$E,$E248)))</f>
        <v>тыс.руб.</v>
      </c>
      <c r="H248" s="100">
        <f>структура!$V$19</f>
        <v>8</v>
      </c>
      <c r="I248" s="31"/>
      <c r="J248" s="98" t="str">
        <f>структура!$X$19</f>
        <v>авг</v>
      </c>
      <c r="K248" s="99"/>
      <c r="L248" s="22"/>
      <c r="M248" s="58"/>
      <c r="N248" s="22"/>
      <c r="O248" s="22"/>
      <c r="P248" s="101">
        <f t="shared" si="55"/>
        <v>0</v>
      </c>
      <c r="Q248" s="101">
        <f t="shared" si="55"/>
        <v>0</v>
      </c>
      <c r="R248" s="101">
        <f t="shared" si="55"/>
        <v>0</v>
      </c>
      <c r="S248" s="101">
        <f t="shared" si="55"/>
        <v>0</v>
      </c>
      <c r="T248" s="101">
        <f t="shared" si="55"/>
        <v>0</v>
      </c>
      <c r="U248" s="101">
        <f t="shared" si="55"/>
        <v>0</v>
      </c>
      <c r="V248" s="101">
        <f t="shared" si="55"/>
        <v>0</v>
      </c>
      <c r="W248" s="101">
        <f t="shared" si="55"/>
        <v>0</v>
      </c>
      <c r="X248" s="101">
        <f t="shared" si="55"/>
        <v>0</v>
      </c>
      <c r="Y248" s="101">
        <f t="shared" si="55"/>
        <v>0</v>
      </c>
      <c r="Z248" s="101">
        <f t="shared" si="55"/>
        <v>0</v>
      </c>
      <c r="AA248" s="101">
        <f t="shared" si="55"/>
        <v>0</v>
      </c>
      <c r="AB248" s="22"/>
    </row>
    <row r="249" spans="1:28" s="23" customFormat="1" ht="10.199999999999999" x14ac:dyDescent="0.2">
      <c r="A249" s="22"/>
      <c r="B249" s="22"/>
      <c r="C249" s="22"/>
      <c r="D249" s="22"/>
      <c r="E249" s="22" t="str">
        <f>E240</f>
        <v>коммунальные расходы - оплата</v>
      </c>
      <c r="F249" s="22"/>
      <c r="G249" s="22" t="str">
        <f>IF($E249="","",INDEX(KPI!$G:$G,SUMIFS(KPI!$B:$B,KPI!$E:$E,$E249)))</f>
        <v>тыс.руб.</v>
      </c>
      <c r="H249" s="100">
        <f>структура!$V$20</f>
        <v>9</v>
      </c>
      <c r="I249" s="31"/>
      <c r="J249" s="98" t="str">
        <f>структура!$X$20</f>
        <v>сен</v>
      </c>
      <c r="K249" s="99"/>
      <c r="L249" s="22"/>
      <c r="M249" s="58"/>
      <c r="N249" s="22"/>
      <c r="O249" s="22"/>
      <c r="P249" s="101">
        <f t="shared" si="55"/>
        <v>0</v>
      </c>
      <c r="Q249" s="101">
        <f t="shared" si="55"/>
        <v>0</v>
      </c>
      <c r="R249" s="101">
        <f t="shared" si="55"/>
        <v>0</v>
      </c>
      <c r="S249" s="101">
        <f t="shared" si="55"/>
        <v>0</v>
      </c>
      <c r="T249" s="101">
        <f t="shared" si="55"/>
        <v>0</v>
      </c>
      <c r="U249" s="101">
        <f t="shared" si="55"/>
        <v>0</v>
      </c>
      <c r="V249" s="101">
        <f t="shared" si="55"/>
        <v>0</v>
      </c>
      <c r="W249" s="101">
        <f t="shared" si="55"/>
        <v>0</v>
      </c>
      <c r="X249" s="101">
        <f t="shared" si="55"/>
        <v>0</v>
      </c>
      <c r="Y249" s="101">
        <f t="shared" si="55"/>
        <v>0</v>
      </c>
      <c r="Z249" s="101">
        <f t="shared" si="55"/>
        <v>0</v>
      </c>
      <c r="AA249" s="101">
        <f t="shared" si="55"/>
        <v>0</v>
      </c>
      <c r="AB249" s="22"/>
    </row>
    <row r="250" spans="1:28" s="23" customFormat="1" ht="10.199999999999999" x14ac:dyDescent="0.2">
      <c r="A250" s="22"/>
      <c r="B250" s="22"/>
      <c r="C250" s="22"/>
      <c r="D250" s="22"/>
      <c r="E250" s="22" t="str">
        <f>E240</f>
        <v>коммунальные расходы - оплата</v>
      </c>
      <c r="F250" s="22"/>
      <c r="G250" s="22" t="str">
        <f>IF($E250="","",INDEX(KPI!$G:$G,SUMIFS(KPI!$B:$B,KPI!$E:$E,$E250)))</f>
        <v>тыс.руб.</v>
      </c>
      <c r="H250" s="100">
        <f>структура!$V$21</f>
        <v>10</v>
      </c>
      <c r="I250" s="31"/>
      <c r="J250" s="98" t="str">
        <f>структура!$X$21</f>
        <v>окт</v>
      </c>
      <c r="K250" s="99"/>
      <c r="L250" s="22"/>
      <c r="M250" s="58"/>
      <c r="N250" s="22"/>
      <c r="O250" s="22"/>
      <c r="P250" s="101">
        <f t="shared" si="55"/>
        <v>0</v>
      </c>
      <c r="Q250" s="101">
        <f t="shared" si="55"/>
        <v>0</v>
      </c>
      <c r="R250" s="101">
        <f t="shared" si="55"/>
        <v>0</v>
      </c>
      <c r="S250" s="101">
        <f t="shared" si="55"/>
        <v>0</v>
      </c>
      <c r="T250" s="101">
        <f t="shared" si="55"/>
        <v>0</v>
      </c>
      <c r="U250" s="101">
        <f t="shared" si="55"/>
        <v>0</v>
      </c>
      <c r="V250" s="101">
        <f t="shared" si="55"/>
        <v>0</v>
      </c>
      <c r="W250" s="101">
        <f t="shared" si="55"/>
        <v>0</v>
      </c>
      <c r="X250" s="101">
        <f t="shared" si="55"/>
        <v>0</v>
      </c>
      <c r="Y250" s="101">
        <f t="shared" si="55"/>
        <v>0</v>
      </c>
      <c r="Z250" s="101">
        <f t="shared" si="55"/>
        <v>0</v>
      </c>
      <c r="AA250" s="101">
        <f t="shared" si="55"/>
        <v>0</v>
      </c>
      <c r="AB250" s="22"/>
    </row>
    <row r="251" spans="1:28" s="23" customFormat="1" ht="10.199999999999999" x14ac:dyDescent="0.2">
      <c r="A251" s="22"/>
      <c r="B251" s="22"/>
      <c r="C251" s="22"/>
      <c r="D251" s="22"/>
      <c r="E251" s="22" t="str">
        <f>E240</f>
        <v>коммунальные расходы - оплата</v>
      </c>
      <c r="F251" s="22"/>
      <c r="G251" s="22" t="str">
        <f>IF($E251="","",INDEX(KPI!$G:$G,SUMIFS(KPI!$B:$B,KPI!$E:$E,$E251)))</f>
        <v>тыс.руб.</v>
      </c>
      <c r="H251" s="100">
        <f>структура!$V$22</f>
        <v>11</v>
      </c>
      <c r="I251" s="31"/>
      <c r="J251" s="98" t="str">
        <f>структура!$X$22</f>
        <v>ноя</v>
      </c>
      <c r="K251" s="99"/>
      <c r="L251" s="22"/>
      <c r="M251" s="58"/>
      <c r="N251" s="22"/>
      <c r="O251" s="22"/>
      <c r="P251" s="101">
        <f t="shared" si="55"/>
        <v>0</v>
      </c>
      <c r="Q251" s="101">
        <f>IF(Q$1="",0,Q235)</f>
        <v>0</v>
      </c>
      <c r="R251" s="101">
        <f t="shared" si="55"/>
        <v>0</v>
      </c>
      <c r="S251" s="101">
        <f t="shared" si="55"/>
        <v>0</v>
      </c>
      <c r="T251" s="101">
        <f t="shared" si="55"/>
        <v>0</v>
      </c>
      <c r="U251" s="101">
        <f t="shared" si="55"/>
        <v>0</v>
      </c>
      <c r="V251" s="101">
        <f t="shared" si="55"/>
        <v>0</v>
      </c>
      <c r="W251" s="101">
        <f t="shared" si="55"/>
        <v>0</v>
      </c>
      <c r="X251" s="101">
        <f t="shared" si="55"/>
        <v>0</v>
      </c>
      <c r="Y251" s="101">
        <f t="shared" si="55"/>
        <v>0</v>
      </c>
      <c r="Z251" s="101">
        <f t="shared" si="55"/>
        <v>0</v>
      </c>
      <c r="AA251" s="101">
        <f t="shared" si="55"/>
        <v>0</v>
      </c>
      <c r="AB251" s="22"/>
    </row>
    <row r="252" spans="1:28" s="23" customFormat="1" ht="10.199999999999999" x14ac:dyDescent="0.2">
      <c r="A252" s="22"/>
      <c r="B252" s="22"/>
      <c r="C252" s="22"/>
      <c r="D252" s="22"/>
      <c r="E252" s="22" t="str">
        <f>E240</f>
        <v>коммунальные расходы - оплата</v>
      </c>
      <c r="F252" s="22"/>
      <c r="G252" s="22" t="str">
        <f>IF($E252="","",INDEX(KPI!$G:$G,SUMIFS(KPI!$B:$B,KPI!$E:$E,$E252)))</f>
        <v>тыс.руб.</v>
      </c>
      <c r="H252" s="100">
        <f>структура!$V$23</f>
        <v>12</v>
      </c>
      <c r="I252" s="31"/>
      <c r="J252" s="98" t="str">
        <f>структура!$X$23</f>
        <v>дек</v>
      </c>
      <c r="K252" s="99"/>
      <c r="L252" s="22"/>
      <c r="M252" s="58"/>
      <c r="N252" s="22"/>
      <c r="O252" s="22"/>
      <c r="P252" s="101">
        <f t="shared" si="55"/>
        <v>0</v>
      </c>
      <c r="Q252" s="101">
        <f>IF(Q$1="",0,Q236)</f>
        <v>0</v>
      </c>
      <c r="R252" s="101">
        <f t="shared" si="55"/>
        <v>0</v>
      </c>
      <c r="S252" s="101">
        <f t="shared" si="55"/>
        <v>0</v>
      </c>
      <c r="T252" s="101">
        <f t="shared" si="55"/>
        <v>0</v>
      </c>
      <c r="U252" s="101">
        <f t="shared" si="55"/>
        <v>0</v>
      </c>
      <c r="V252" s="101">
        <f t="shared" si="55"/>
        <v>0</v>
      </c>
      <c r="W252" s="101">
        <f t="shared" si="55"/>
        <v>0</v>
      </c>
      <c r="X252" s="101">
        <f t="shared" si="55"/>
        <v>0</v>
      </c>
      <c r="Y252" s="101">
        <f t="shared" si="55"/>
        <v>0</v>
      </c>
      <c r="Z252" s="101">
        <f t="shared" si="55"/>
        <v>0</v>
      </c>
      <c r="AA252" s="101">
        <f t="shared" si="55"/>
        <v>0</v>
      </c>
      <c r="AB252" s="22"/>
    </row>
    <row r="253" spans="1:28" ht="3.9" customHeight="1" x14ac:dyDescent="0.25">
      <c r="A253" s="2"/>
      <c r="B253" s="2"/>
      <c r="C253" s="2"/>
      <c r="D253" s="2"/>
      <c r="E253" s="21"/>
      <c r="F253" s="2"/>
      <c r="G253" s="21"/>
      <c r="H253" s="2"/>
      <c r="I253" s="28"/>
      <c r="J253" s="21"/>
      <c r="K253" s="28"/>
      <c r="L253" s="2"/>
      <c r="M253" s="52"/>
      <c r="N253" s="2"/>
      <c r="O253" s="2"/>
      <c r="P253" s="36"/>
      <c r="Q253" s="36"/>
      <c r="R253" s="36"/>
      <c r="S253" s="36"/>
      <c r="T253" s="36"/>
      <c r="U253" s="36"/>
      <c r="V253" s="36"/>
      <c r="W253" s="36"/>
      <c r="X253" s="36"/>
      <c r="Y253" s="36"/>
      <c r="Z253" s="36"/>
      <c r="AA253" s="36"/>
      <c r="AB253" s="2"/>
    </row>
    <row r="254" spans="1:28" ht="8.1" customHeight="1" x14ac:dyDescent="0.25">
      <c r="A254" s="2"/>
      <c r="B254" s="2"/>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s="5" customFormat="1" x14ac:dyDescent="0.25">
      <c r="A255" s="3"/>
      <c r="B255" s="3"/>
      <c r="C255" s="3"/>
      <c r="D255" s="3"/>
      <c r="E255" s="3" t="str">
        <f>KPI!$E$54</f>
        <v>количество персонала</v>
      </c>
      <c r="F255" s="3"/>
      <c r="G255" s="3" t="str">
        <f>IF($E255="","",INDEX(KPI!$G:$G,SUMIFS(KPI!$B:$B,KPI!$E:$E,$E255)))</f>
        <v>чел</v>
      </c>
      <c r="H255" s="3"/>
      <c r="I255" s="6"/>
      <c r="J255" s="204">
        <f>операции!J330</f>
        <v>0</v>
      </c>
      <c r="K255" s="28"/>
      <c r="L255" s="2"/>
      <c r="M255" s="52"/>
      <c r="N255" s="3"/>
      <c r="O255" s="2"/>
      <c r="P255" s="36"/>
      <c r="Q255" s="36"/>
      <c r="R255" s="36"/>
      <c r="S255" s="36"/>
      <c r="T255" s="36"/>
      <c r="U255" s="36"/>
      <c r="V255" s="36"/>
      <c r="W255" s="36"/>
      <c r="X255" s="36"/>
      <c r="Y255" s="36"/>
      <c r="Z255" s="36"/>
      <c r="AA255" s="36"/>
      <c r="AB255" s="2"/>
    </row>
    <row r="256" spans="1:28" s="5" customFormat="1" x14ac:dyDescent="0.25">
      <c r="A256" s="3"/>
      <c r="B256" s="3"/>
      <c r="C256" s="3"/>
      <c r="D256" s="3"/>
      <c r="E256" s="3" t="str">
        <f>KPI!$E$55</f>
        <v>средний оклад одного сотрудника</v>
      </c>
      <c r="F256" s="3"/>
      <c r="G256" s="3" t="str">
        <f>IF($E256="","",INDEX(KPI!$G:$G,SUMIFS(KPI!$B:$B,KPI!$E:$E,$E256)))</f>
        <v>тыс.руб.</v>
      </c>
      <c r="H256" s="3"/>
      <c r="I256" s="6"/>
      <c r="J256" s="204">
        <f>операции!J331</f>
        <v>0</v>
      </c>
      <c r="K256" s="28"/>
      <c r="L256" s="2"/>
      <c r="M256" s="52"/>
      <c r="N256" s="3"/>
      <c r="O256" s="2"/>
      <c r="P256" s="36"/>
      <c r="Q256" s="36"/>
      <c r="R256" s="36"/>
      <c r="S256" s="36"/>
      <c r="T256" s="36"/>
      <c r="U256" s="36"/>
      <c r="V256" s="36"/>
      <c r="W256" s="36"/>
      <c r="X256" s="36"/>
      <c r="Y256" s="36"/>
      <c r="Z256" s="36"/>
      <c r="AA256" s="36"/>
      <c r="AB256" s="2"/>
    </row>
    <row r="257" spans="1:28" s="5" customFormat="1" x14ac:dyDescent="0.25">
      <c r="A257" s="3"/>
      <c r="B257" s="3"/>
      <c r="C257" s="3"/>
      <c r="D257" s="3"/>
      <c r="E257" s="3" t="str">
        <f>KPI!$E$56</f>
        <v>ФОТ в месяц</v>
      </c>
      <c r="F257" s="3"/>
      <c r="G257" s="3" t="str">
        <f>IF($E257="","",INDEX(KPI!$G:$G,SUMIFS(KPI!$B:$B,KPI!$E:$E,$E257)))</f>
        <v>тыс.руб.</v>
      </c>
      <c r="H257" s="3"/>
      <c r="I257" s="6"/>
      <c r="J257" s="115">
        <f>J255*J256</f>
        <v>0</v>
      </c>
      <c r="K257" s="28"/>
      <c r="L257" s="2"/>
      <c r="M257" s="52"/>
      <c r="N257" s="3"/>
      <c r="O257" s="2"/>
      <c r="P257" s="36"/>
      <c r="Q257" s="36"/>
      <c r="R257" s="36"/>
      <c r="S257" s="36"/>
      <c r="T257" s="36"/>
      <c r="U257" s="36"/>
      <c r="V257" s="36"/>
      <c r="W257" s="36"/>
      <c r="X257" s="36"/>
      <c r="Y257" s="36"/>
      <c r="Z257" s="36"/>
      <c r="AA257" s="36"/>
      <c r="AB257" s="2"/>
    </row>
    <row r="258" spans="1:28" ht="3.9" customHeight="1" x14ac:dyDescent="0.25">
      <c r="A258" s="2"/>
      <c r="B258" s="2"/>
      <c r="C258" s="2"/>
      <c r="D258" s="2"/>
      <c r="E258" s="110"/>
      <c r="F258" s="2"/>
      <c r="G258" s="2"/>
      <c r="H258" s="2"/>
      <c r="I258" s="28"/>
      <c r="J258" s="2"/>
      <c r="K258" s="28"/>
      <c r="L258" s="2"/>
      <c r="M258" s="52"/>
      <c r="N258" s="2"/>
      <c r="O258" s="2"/>
      <c r="P258" s="36"/>
      <c r="Q258" s="36"/>
      <c r="R258" s="36"/>
      <c r="S258" s="36"/>
      <c r="T258" s="36"/>
      <c r="U258" s="36"/>
      <c r="V258" s="36"/>
      <c r="W258" s="36"/>
      <c r="X258" s="36"/>
      <c r="Y258" s="36"/>
      <c r="Z258" s="36"/>
      <c r="AA258" s="36"/>
      <c r="AB258" s="2"/>
    </row>
    <row r="259" spans="1:28" ht="8.1" customHeight="1" x14ac:dyDescent="0.25">
      <c r="A259" s="2"/>
      <c r="B259" s="2"/>
      <c r="C259" s="2"/>
      <c r="D259" s="2"/>
      <c r="E259" s="2"/>
      <c r="F259" s="2"/>
      <c r="G259" s="2"/>
      <c r="H259" s="2"/>
      <c r="I259" s="28"/>
      <c r="J259" s="2"/>
      <c r="K259" s="28"/>
      <c r="L259" s="2"/>
      <c r="M259" s="52"/>
      <c r="N259" s="2"/>
      <c r="O259" s="2"/>
      <c r="P259" s="36"/>
      <c r="Q259" s="36"/>
      <c r="R259" s="36"/>
      <c r="S259" s="36"/>
      <c r="T259" s="36"/>
      <c r="U259" s="36"/>
      <c r="V259" s="36"/>
      <c r="W259" s="36"/>
      <c r="X259" s="36"/>
      <c r="Y259" s="36"/>
      <c r="Z259" s="36"/>
      <c r="AA259" s="36"/>
      <c r="AB259" s="2"/>
    </row>
    <row r="260" spans="1:28" s="5" customFormat="1" x14ac:dyDescent="0.25">
      <c r="A260" s="3"/>
      <c r="B260" s="3"/>
      <c r="C260" s="3"/>
      <c r="D260" s="111"/>
      <c r="E260" s="3" t="str">
        <f>KPI!$E$57</f>
        <v>ФОТ - начисления/оплаты</v>
      </c>
      <c r="F260" s="3"/>
      <c r="G260" s="3" t="str">
        <f>IF($E260="","",INDEX(KPI!$G:$G,SUMIFS(KPI!$B:$B,KPI!$E:$E,$E260)))</f>
        <v>тыс.руб.</v>
      </c>
      <c r="H260" s="103"/>
      <c r="I260" s="28"/>
      <c r="J260" s="44"/>
      <c r="K260" s="28"/>
      <c r="L260" s="3"/>
      <c r="M260" s="55">
        <f>SUM($O260:$AB260)</f>
        <v>0</v>
      </c>
      <c r="N260" s="3"/>
      <c r="O260" s="3"/>
      <c r="P260" s="46">
        <f>IF(P$1="",0,IF(P$1=0,SUMIFS(P261:P272,H261:H272,"&gt;="&amp;MONTH($J$13)),SUM(P261:P272)))</f>
        <v>0</v>
      </c>
      <c r="Q260" s="46">
        <f t="shared" ref="Q260" si="56">IF(Q$1="",0,SUM(Q261:Q272))</f>
        <v>0</v>
      </c>
      <c r="R260" s="46">
        <f t="shared" ref="R260:AA260" si="57">IF(R$1="",0,SUM(R261:R272))</f>
        <v>0</v>
      </c>
      <c r="S260" s="46">
        <f t="shared" si="57"/>
        <v>0</v>
      </c>
      <c r="T260" s="46">
        <f t="shared" si="57"/>
        <v>0</v>
      </c>
      <c r="U260" s="46">
        <f t="shared" si="57"/>
        <v>0</v>
      </c>
      <c r="V260" s="46">
        <f t="shared" si="57"/>
        <v>0</v>
      </c>
      <c r="W260" s="46">
        <f t="shared" si="57"/>
        <v>0</v>
      </c>
      <c r="X260" s="46">
        <f t="shared" si="57"/>
        <v>0</v>
      </c>
      <c r="Y260" s="46">
        <f t="shared" si="57"/>
        <v>0</v>
      </c>
      <c r="Z260" s="46">
        <f t="shared" si="57"/>
        <v>0</v>
      </c>
      <c r="AA260" s="46">
        <f t="shared" si="57"/>
        <v>0</v>
      </c>
      <c r="AB260" s="3"/>
    </row>
    <row r="261" spans="1:28" s="23" customFormat="1" ht="10.199999999999999" x14ac:dyDescent="0.2">
      <c r="A261" s="22"/>
      <c r="B261" s="22"/>
      <c r="C261" s="22"/>
      <c r="D261" s="22"/>
      <c r="E261" s="22" t="str">
        <f>E260</f>
        <v>ФОТ - начисления/оплаты</v>
      </c>
      <c r="F261" s="22"/>
      <c r="G261" s="22" t="str">
        <f>IF($E261="","",INDEX(KPI!$G:$G,SUMIFS(KPI!$B:$B,KPI!$E:$E,$E261)))</f>
        <v>тыс.руб.</v>
      </c>
      <c r="H261" s="100">
        <f>структура!$V$12</f>
        <v>1</v>
      </c>
      <c r="I261" s="31"/>
      <c r="J261" s="98" t="str">
        <f>структура!$X$12</f>
        <v>янв</v>
      </c>
      <c r="K261" s="99"/>
      <c r="L261" s="22"/>
      <c r="M261" s="58"/>
      <c r="N261" s="22"/>
      <c r="O261" s="22"/>
      <c r="P261" s="101">
        <f>IF(P$1="",0,операции!P336)</f>
        <v>0</v>
      </c>
      <c r="Q261" s="101">
        <f>IF(Q$1="",0,операции!Q336)</f>
        <v>0</v>
      </c>
      <c r="R261" s="101">
        <f>IF(R$1="",0,операции!R336)</f>
        <v>0</v>
      </c>
      <c r="S261" s="101">
        <f>IF(S$1="",0,операции!S336)</f>
        <v>0</v>
      </c>
      <c r="T261" s="101">
        <f>IF(T$1="",0,операции!T336)</f>
        <v>0</v>
      </c>
      <c r="U261" s="101">
        <f>IF(U$1="",0,операции!U336)</f>
        <v>0</v>
      </c>
      <c r="V261" s="101">
        <f>IF(V$1="",0,операции!V336)</f>
        <v>0</v>
      </c>
      <c r="W261" s="101">
        <f>IF(W$1="",0,операции!W336)</f>
        <v>0</v>
      </c>
      <c r="X261" s="101">
        <f>IF(X$1="",0,операции!X336)</f>
        <v>0</v>
      </c>
      <c r="Y261" s="101">
        <f>IF(Y$1="",0,операции!Y336)</f>
        <v>0</v>
      </c>
      <c r="Z261" s="101">
        <f>IF(Z$1="",0,операции!Z336)</f>
        <v>0</v>
      </c>
      <c r="AA261" s="101">
        <f>IF(AA$1="",0,операции!AA336)</f>
        <v>0</v>
      </c>
      <c r="AB261" s="22"/>
    </row>
    <row r="262" spans="1:28" s="23" customFormat="1" ht="10.199999999999999" x14ac:dyDescent="0.2">
      <c r="A262" s="22"/>
      <c r="B262" s="22"/>
      <c r="C262" s="22"/>
      <c r="D262" s="22"/>
      <c r="E262" s="22" t="str">
        <f>E260</f>
        <v>ФОТ - начисления/оплаты</v>
      </c>
      <c r="F262" s="22"/>
      <c r="G262" s="22" t="str">
        <f>IF($E262="","",INDEX(KPI!$G:$G,SUMIFS(KPI!$B:$B,KPI!$E:$E,$E262)))</f>
        <v>тыс.руб.</v>
      </c>
      <c r="H262" s="100">
        <f>структура!$V$13</f>
        <v>2</v>
      </c>
      <c r="I262" s="31"/>
      <c r="J262" s="98" t="str">
        <f>структура!$X$13</f>
        <v>фев</v>
      </c>
      <c r="K262" s="99"/>
      <c r="L262" s="22"/>
      <c r="M262" s="58"/>
      <c r="N262" s="22"/>
      <c r="O262" s="22"/>
      <c r="P262" s="101">
        <f>IF(P$1="",0,операции!P337)</f>
        <v>0</v>
      </c>
      <c r="Q262" s="101">
        <f>IF(Q$1="",0,операции!Q337)</f>
        <v>0</v>
      </c>
      <c r="R262" s="101">
        <f>IF(R$1="",0,операции!R337)</f>
        <v>0</v>
      </c>
      <c r="S262" s="101">
        <f>IF(S$1="",0,операции!S337)</f>
        <v>0</v>
      </c>
      <c r="T262" s="101">
        <f>IF(T$1="",0,операции!T337)</f>
        <v>0</v>
      </c>
      <c r="U262" s="101">
        <f>IF(U$1="",0,операции!U337)</f>
        <v>0</v>
      </c>
      <c r="V262" s="101">
        <f>IF(V$1="",0,операции!V337)</f>
        <v>0</v>
      </c>
      <c r="W262" s="101">
        <f>IF(W$1="",0,операции!W337)</f>
        <v>0</v>
      </c>
      <c r="X262" s="101">
        <f>IF(X$1="",0,операции!X337)</f>
        <v>0</v>
      </c>
      <c r="Y262" s="101">
        <f>IF(Y$1="",0,операции!Y337)</f>
        <v>0</v>
      </c>
      <c r="Z262" s="101">
        <f>IF(Z$1="",0,операции!Z337)</f>
        <v>0</v>
      </c>
      <c r="AA262" s="101">
        <f>IF(AA$1="",0,операции!AA337)</f>
        <v>0</v>
      </c>
      <c r="AB262" s="22"/>
    </row>
    <row r="263" spans="1:28" s="23" customFormat="1" ht="10.199999999999999" x14ac:dyDescent="0.2">
      <c r="A263" s="22"/>
      <c r="B263" s="22"/>
      <c r="C263" s="22"/>
      <c r="D263" s="22"/>
      <c r="E263" s="22" t="str">
        <f>E260</f>
        <v>ФОТ - начисления/оплаты</v>
      </c>
      <c r="F263" s="22"/>
      <c r="G263" s="22" t="str">
        <f>IF($E263="","",INDEX(KPI!$G:$G,SUMIFS(KPI!$B:$B,KPI!$E:$E,$E263)))</f>
        <v>тыс.руб.</v>
      </c>
      <c r="H263" s="100">
        <f>структура!$V$14</f>
        <v>3</v>
      </c>
      <c r="I263" s="31"/>
      <c r="J263" s="98" t="str">
        <f>структура!$X$14</f>
        <v>мар</v>
      </c>
      <c r="K263" s="99"/>
      <c r="L263" s="22"/>
      <c r="M263" s="58"/>
      <c r="N263" s="22"/>
      <c r="O263" s="22"/>
      <c r="P263" s="101">
        <f>IF(P$1="",0,операции!P338)</f>
        <v>0</v>
      </c>
      <c r="Q263" s="101">
        <f>IF(Q$1="",0,операции!Q338)</f>
        <v>0</v>
      </c>
      <c r="R263" s="101">
        <f>IF(R$1="",0,операции!R338)</f>
        <v>0</v>
      </c>
      <c r="S263" s="101">
        <f>IF(S$1="",0,операции!S338)</f>
        <v>0</v>
      </c>
      <c r="T263" s="101">
        <f>IF(T$1="",0,операции!T338)</f>
        <v>0</v>
      </c>
      <c r="U263" s="101">
        <f>IF(U$1="",0,операции!U338)</f>
        <v>0</v>
      </c>
      <c r="V263" s="101">
        <f>IF(V$1="",0,операции!V338)</f>
        <v>0</v>
      </c>
      <c r="W263" s="101">
        <f>IF(W$1="",0,операции!W338)</f>
        <v>0</v>
      </c>
      <c r="X263" s="101">
        <f>IF(X$1="",0,операции!X338)</f>
        <v>0</v>
      </c>
      <c r="Y263" s="101">
        <f>IF(Y$1="",0,операции!Y338)</f>
        <v>0</v>
      </c>
      <c r="Z263" s="101">
        <f>IF(Z$1="",0,операции!Z338)</f>
        <v>0</v>
      </c>
      <c r="AA263" s="101">
        <f>IF(AA$1="",0,операции!AA338)</f>
        <v>0</v>
      </c>
      <c r="AB263" s="22"/>
    </row>
    <row r="264" spans="1:28" s="23" customFormat="1" ht="10.199999999999999" x14ac:dyDescent="0.2">
      <c r="A264" s="22"/>
      <c r="B264" s="22"/>
      <c r="C264" s="22"/>
      <c r="D264" s="22"/>
      <c r="E264" s="22" t="str">
        <f>E260</f>
        <v>ФОТ - начисления/оплаты</v>
      </c>
      <c r="F264" s="22"/>
      <c r="G264" s="22" t="str">
        <f>IF($E264="","",INDEX(KPI!$G:$G,SUMIFS(KPI!$B:$B,KPI!$E:$E,$E264)))</f>
        <v>тыс.руб.</v>
      </c>
      <c r="H264" s="100">
        <f>структура!$V$15</f>
        <v>4</v>
      </c>
      <c r="I264" s="31"/>
      <c r="J264" s="98" t="str">
        <f>структура!$X$15</f>
        <v>апр</v>
      </c>
      <c r="K264" s="99"/>
      <c r="L264" s="22"/>
      <c r="M264" s="58"/>
      <c r="N264" s="22"/>
      <c r="O264" s="22"/>
      <c r="P264" s="101">
        <f>IF(P$1="",0,операции!P339)</f>
        <v>0</v>
      </c>
      <c r="Q264" s="101">
        <f>IF(Q$1="",0,операции!Q339)</f>
        <v>0</v>
      </c>
      <c r="R264" s="101">
        <f>IF(R$1="",0,операции!R339)</f>
        <v>0</v>
      </c>
      <c r="S264" s="101">
        <f>IF(S$1="",0,операции!S339)</f>
        <v>0</v>
      </c>
      <c r="T264" s="101">
        <f>IF(T$1="",0,операции!T339)</f>
        <v>0</v>
      </c>
      <c r="U264" s="101">
        <f>IF(U$1="",0,операции!U339)</f>
        <v>0</v>
      </c>
      <c r="V264" s="101">
        <f>IF(V$1="",0,операции!V339)</f>
        <v>0</v>
      </c>
      <c r="W264" s="101">
        <f>IF(W$1="",0,операции!W339)</f>
        <v>0</v>
      </c>
      <c r="X264" s="101">
        <f>IF(X$1="",0,операции!X339)</f>
        <v>0</v>
      </c>
      <c r="Y264" s="101">
        <f>IF(Y$1="",0,операции!Y339)</f>
        <v>0</v>
      </c>
      <c r="Z264" s="101">
        <f>IF(Z$1="",0,операции!Z339)</f>
        <v>0</v>
      </c>
      <c r="AA264" s="101">
        <f>IF(AA$1="",0,операции!AA339)</f>
        <v>0</v>
      </c>
      <c r="AB264" s="22"/>
    </row>
    <row r="265" spans="1:28" s="23" customFormat="1" ht="10.199999999999999" x14ac:dyDescent="0.2">
      <c r="A265" s="22"/>
      <c r="B265" s="22"/>
      <c r="C265" s="22"/>
      <c r="D265" s="22"/>
      <c r="E265" s="22" t="str">
        <f>E260</f>
        <v>ФОТ - начисления/оплаты</v>
      </c>
      <c r="F265" s="22"/>
      <c r="G265" s="22" t="str">
        <f>IF($E265="","",INDEX(KPI!$G:$G,SUMIFS(KPI!$B:$B,KPI!$E:$E,$E265)))</f>
        <v>тыс.руб.</v>
      </c>
      <c r="H265" s="100">
        <f>структура!$V$16</f>
        <v>5</v>
      </c>
      <c r="I265" s="31"/>
      <c r="J265" s="98" t="str">
        <f>структура!$X$16</f>
        <v>май</v>
      </c>
      <c r="K265" s="99"/>
      <c r="L265" s="22"/>
      <c r="M265" s="58"/>
      <c r="N265" s="22"/>
      <c r="O265" s="22"/>
      <c r="P265" s="101">
        <f>IF(P$1="",0,операции!P340)</f>
        <v>0</v>
      </c>
      <c r="Q265" s="101">
        <f>IF(Q$1="",0,операции!Q340)</f>
        <v>0</v>
      </c>
      <c r="R265" s="101">
        <f>IF(R$1="",0,операции!R340)</f>
        <v>0</v>
      </c>
      <c r="S265" s="101">
        <f>IF(S$1="",0,операции!S340)</f>
        <v>0</v>
      </c>
      <c r="T265" s="101">
        <f>IF(T$1="",0,операции!T340)</f>
        <v>0</v>
      </c>
      <c r="U265" s="101">
        <f>IF(U$1="",0,операции!U340)</f>
        <v>0</v>
      </c>
      <c r="V265" s="101">
        <f>IF(V$1="",0,операции!V340)</f>
        <v>0</v>
      </c>
      <c r="W265" s="101">
        <f>IF(W$1="",0,операции!W340)</f>
        <v>0</v>
      </c>
      <c r="X265" s="101">
        <f>IF(X$1="",0,операции!X340)</f>
        <v>0</v>
      </c>
      <c r="Y265" s="101">
        <f>IF(Y$1="",0,операции!Y340)</f>
        <v>0</v>
      </c>
      <c r="Z265" s="101">
        <f>IF(Z$1="",0,операции!Z340)</f>
        <v>0</v>
      </c>
      <c r="AA265" s="101">
        <f>IF(AA$1="",0,операции!AA340)</f>
        <v>0</v>
      </c>
      <c r="AB265" s="22"/>
    </row>
    <row r="266" spans="1:28" s="23" customFormat="1" ht="10.199999999999999" x14ac:dyDescent="0.2">
      <c r="A266" s="22"/>
      <c r="B266" s="22"/>
      <c r="C266" s="22"/>
      <c r="D266" s="22"/>
      <c r="E266" s="22" t="str">
        <f>E260</f>
        <v>ФОТ - начисления/оплаты</v>
      </c>
      <c r="F266" s="22"/>
      <c r="G266" s="22" t="str">
        <f>IF($E266="","",INDEX(KPI!$G:$G,SUMIFS(KPI!$B:$B,KPI!$E:$E,$E266)))</f>
        <v>тыс.руб.</v>
      </c>
      <c r="H266" s="100">
        <f>структура!$V$17</f>
        <v>6</v>
      </c>
      <c r="I266" s="31"/>
      <c r="J266" s="98" t="str">
        <f>структура!$X$17</f>
        <v>июн</v>
      </c>
      <c r="K266" s="99"/>
      <c r="L266" s="22"/>
      <c r="M266" s="58"/>
      <c r="N266" s="22"/>
      <c r="O266" s="22"/>
      <c r="P266" s="101">
        <f>IF(P$1="",0,операции!P341)</f>
        <v>0</v>
      </c>
      <c r="Q266" s="101">
        <f>IF(Q$1="",0,операции!Q341)</f>
        <v>0</v>
      </c>
      <c r="R266" s="101">
        <f>IF(R$1="",0,операции!R341)</f>
        <v>0</v>
      </c>
      <c r="S266" s="101">
        <f>IF(S$1="",0,операции!S341)</f>
        <v>0</v>
      </c>
      <c r="T266" s="101">
        <f>IF(T$1="",0,операции!T341)</f>
        <v>0</v>
      </c>
      <c r="U266" s="101">
        <f>IF(U$1="",0,операции!U341)</f>
        <v>0</v>
      </c>
      <c r="V266" s="101">
        <f>IF(V$1="",0,операции!V341)</f>
        <v>0</v>
      </c>
      <c r="W266" s="101">
        <f>IF(W$1="",0,операции!W341)</f>
        <v>0</v>
      </c>
      <c r="X266" s="101">
        <f>IF(X$1="",0,операции!X341)</f>
        <v>0</v>
      </c>
      <c r="Y266" s="101">
        <f>IF(Y$1="",0,операции!Y341)</f>
        <v>0</v>
      </c>
      <c r="Z266" s="101">
        <f>IF(Z$1="",0,операции!Z341)</f>
        <v>0</v>
      </c>
      <c r="AA266" s="101">
        <f>IF(AA$1="",0,операции!AA341)</f>
        <v>0</v>
      </c>
      <c r="AB266" s="22"/>
    </row>
    <row r="267" spans="1:28" s="23" customFormat="1" ht="10.199999999999999" x14ac:dyDescent="0.2">
      <c r="A267" s="22"/>
      <c r="B267" s="22"/>
      <c r="C267" s="22"/>
      <c r="D267" s="22"/>
      <c r="E267" s="22" t="str">
        <f>E260</f>
        <v>ФОТ - начисления/оплаты</v>
      </c>
      <c r="F267" s="22"/>
      <c r="G267" s="22" t="str">
        <f>IF($E267="","",INDEX(KPI!$G:$G,SUMIFS(KPI!$B:$B,KPI!$E:$E,$E267)))</f>
        <v>тыс.руб.</v>
      </c>
      <c r="H267" s="100">
        <f>структура!$V$18</f>
        <v>7</v>
      </c>
      <c r="I267" s="31"/>
      <c r="J267" s="98" t="str">
        <f>структура!$X$18</f>
        <v>июл</v>
      </c>
      <c r="K267" s="99"/>
      <c r="L267" s="22"/>
      <c r="M267" s="58"/>
      <c r="N267" s="22"/>
      <c r="O267" s="22"/>
      <c r="P267" s="101">
        <f>IF(P$1="",0,операции!P342)</f>
        <v>0</v>
      </c>
      <c r="Q267" s="101">
        <f>IF(Q$1="",0,операции!Q342)</f>
        <v>0</v>
      </c>
      <c r="R267" s="101">
        <f>IF(R$1="",0,операции!R342)</f>
        <v>0</v>
      </c>
      <c r="S267" s="101">
        <f>IF(S$1="",0,операции!S342)</f>
        <v>0</v>
      </c>
      <c r="T267" s="101">
        <f>IF(T$1="",0,операции!T342)</f>
        <v>0</v>
      </c>
      <c r="U267" s="101">
        <f>IF(U$1="",0,операции!U342)</f>
        <v>0</v>
      </c>
      <c r="V267" s="101">
        <f>IF(V$1="",0,операции!V342)</f>
        <v>0</v>
      </c>
      <c r="W267" s="101">
        <f>IF(W$1="",0,операции!W342)</f>
        <v>0</v>
      </c>
      <c r="X267" s="101">
        <f>IF(X$1="",0,операции!X342)</f>
        <v>0</v>
      </c>
      <c r="Y267" s="101">
        <f>IF(Y$1="",0,операции!Y342)</f>
        <v>0</v>
      </c>
      <c r="Z267" s="101">
        <f>IF(Z$1="",0,операции!Z342)</f>
        <v>0</v>
      </c>
      <c r="AA267" s="101">
        <f>IF(AA$1="",0,операции!AA342)</f>
        <v>0</v>
      </c>
      <c r="AB267" s="22"/>
    </row>
    <row r="268" spans="1:28" s="23" customFormat="1" ht="10.199999999999999" x14ac:dyDescent="0.2">
      <c r="A268" s="22"/>
      <c r="B268" s="22"/>
      <c r="C268" s="22"/>
      <c r="D268" s="22"/>
      <c r="E268" s="22" t="str">
        <f>E260</f>
        <v>ФОТ - начисления/оплаты</v>
      </c>
      <c r="F268" s="22"/>
      <c r="G268" s="22" t="str">
        <f>IF($E268="","",INDEX(KPI!$G:$G,SUMIFS(KPI!$B:$B,KPI!$E:$E,$E268)))</f>
        <v>тыс.руб.</v>
      </c>
      <c r="H268" s="100">
        <f>структура!$V$19</f>
        <v>8</v>
      </c>
      <c r="I268" s="31"/>
      <c r="J268" s="98" t="str">
        <f>структура!$X$19</f>
        <v>авг</v>
      </c>
      <c r="K268" s="99"/>
      <c r="L268" s="22"/>
      <c r="M268" s="58"/>
      <c r="N268" s="22"/>
      <c r="O268" s="22"/>
      <c r="P268" s="101">
        <f>IF(P$1="",0,операции!P343)</f>
        <v>0</v>
      </c>
      <c r="Q268" s="101">
        <f>IF(Q$1="",0,операции!Q343)</f>
        <v>0</v>
      </c>
      <c r="R268" s="101">
        <f>IF(R$1="",0,операции!R343)</f>
        <v>0</v>
      </c>
      <c r="S268" s="101">
        <f>IF(S$1="",0,операции!S343)</f>
        <v>0</v>
      </c>
      <c r="T268" s="101">
        <f>IF(T$1="",0,операции!T343)</f>
        <v>0</v>
      </c>
      <c r="U268" s="101">
        <f>IF(U$1="",0,операции!U343)</f>
        <v>0</v>
      </c>
      <c r="V268" s="101">
        <f>IF(V$1="",0,операции!V343)</f>
        <v>0</v>
      </c>
      <c r="W268" s="101">
        <f>IF(W$1="",0,операции!W343)</f>
        <v>0</v>
      </c>
      <c r="X268" s="101">
        <f>IF(X$1="",0,операции!X343)</f>
        <v>0</v>
      </c>
      <c r="Y268" s="101">
        <f>IF(Y$1="",0,операции!Y343)</f>
        <v>0</v>
      </c>
      <c r="Z268" s="101">
        <f>IF(Z$1="",0,операции!Z343)</f>
        <v>0</v>
      </c>
      <c r="AA268" s="101">
        <f>IF(AA$1="",0,операции!AA343)</f>
        <v>0</v>
      </c>
      <c r="AB268" s="22"/>
    </row>
    <row r="269" spans="1:28" s="23" customFormat="1" ht="10.199999999999999" x14ac:dyDescent="0.2">
      <c r="A269" s="22"/>
      <c r="B269" s="22"/>
      <c r="C269" s="22"/>
      <c r="D269" s="22"/>
      <c r="E269" s="22" t="str">
        <f>E260</f>
        <v>ФОТ - начисления/оплаты</v>
      </c>
      <c r="F269" s="22"/>
      <c r="G269" s="22" t="str">
        <f>IF($E269="","",INDEX(KPI!$G:$G,SUMIFS(KPI!$B:$B,KPI!$E:$E,$E269)))</f>
        <v>тыс.руб.</v>
      </c>
      <c r="H269" s="100">
        <f>структура!$V$20</f>
        <v>9</v>
      </c>
      <c r="I269" s="31"/>
      <c r="J269" s="98" t="str">
        <f>структура!$X$20</f>
        <v>сен</v>
      </c>
      <c r="K269" s="99"/>
      <c r="L269" s="22"/>
      <c r="M269" s="58"/>
      <c r="N269" s="22"/>
      <c r="O269" s="22"/>
      <c r="P269" s="101">
        <f>IF(P$1="",0,операции!P344)</f>
        <v>0</v>
      </c>
      <c r="Q269" s="101">
        <f>IF(Q$1="",0,операции!Q344)</f>
        <v>0</v>
      </c>
      <c r="R269" s="101">
        <f>IF(R$1="",0,операции!R344)</f>
        <v>0</v>
      </c>
      <c r="S269" s="101">
        <f>IF(S$1="",0,операции!S344)</f>
        <v>0</v>
      </c>
      <c r="T269" s="101">
        <f>IF(T$1="",0,операции!T344)</f>
        <v>0</v>
      </c>
      <c r="U269" s="101">
        <f>IF(U$1="",0,операции!U344)</f>
        <v>0</v>
      </c>
      <c r="V269" s="101">
        <f>IF(V$1="",0,операции!V344)</f>
        <v>0</v>
      </c>
      <c r="W269" s="101">
        <f>IF(W$1="",0,операции!W344)</f>
        <v>0</v>
      </c>
      <c r="X269" s="101">
        <f>IF(X$1="",0,операции!X344)</f>
        <v>0</v>
      </c>
      <c r="Y269" s="101">
        <f>IF(Y$1="",0,операции!Y344)</f>
        <v>0</v>
      </c>
      <c r="Z269" s="101">
        <f>IF(Z$1="",0,операции!Z344)</f>
        <v>0</v>
      </c>
      <c r="AA269" s="101">
        <f>IF(AA$1="",0,операции!AA344)</f>
        <v>0</v>
      </c>
      <c r="AB269" s="22"/>
    </row>
    <row r="270" spans="1:28" s="23" customFormat="1" ht="10.199999999999999" x14ac:dyDescent="0.2">
      <c r="A270" s="22"/>
      <c r="B270" s="22"/>
      <c r="C270" s="22"/>
      <c r="D270" s="22"/>
      <c r="E270" s="22" t="str">
        <f>E260</f>
        <v>ФОТ - начисления/оплаты</v>
      </c>
      <c r="F270" s="22"/>
      <c r="G270" s="22" t="str">
        <f>IF($E270="","",INDEX(KPI!$G:$G,SUMIFS(KPI!$B:$B,KPI!$E:$E,$E270)))</f>
        <v>тыс.руб.</v>
      </c>
      <c r="H270" s="100">
        <f>структура!$V$21</f>
        <v>10</v>
      </c>
      <c r="I270" s="31"/>
      <c r="J270" s="98" t="str">
        <f>структура!$X$21</f>
        <v>окт</v>
      </c>
      <c r="K270" s="99"/>
      <c r="L270" s="22"/>
      <c r="M270" s="58"/>
      <c r="N270" s="22"/>
      <c r="O270" s="22"/>
      <c r="P270" s="101">
        <f>IF(P$1="",0,операции!P345)</f>
        <v>0</v>
      </c>
      <c r="Q270" s="101">
        <f>IF(Q$1="",0,операции!Q345)</f>
        <v>0</v>
      </c>
      <c r="R270" s="101">
        <f>IF(R$1="",0,операции!R345)</f>
        <v>0</v>
      </c>
      <c r="S270" s="101">
        <f>IF(S$1="",0,операции!S345)</f>
        <v>0</v>
      </c>
      <c r="T270" s="101">
        <f>IF(T$1="",0,операции!T345)</f>
        <v>0</v>
      </c>
      <c r="U270" s="101">
        <f>IF(U$1="",0,операции!U345)</f>
        <v>0</v>
      </c>
      <c r="V270" s="101">
        <f>IF(V$1="",0,операции!V345)</f>
        <v>0</v>
      </c>
      <c r="W270" s="101">
        <f>IF(W$1="",0,операции!W345)</f>
        <v>0</v>
      </c>
      <c r="X270" s="101">
        <f>IF(X$1="",0,операции!X345)</f>
        <v>0</v>
      </c>
      <c r="Y270" s="101">
        <f>IF(Y$1="",0,операции!Y345)</f>
        <v>0</v>
      </c>
      <c r="Z270" s="101">
        <f>IF(Z$1="",0,операции!Z345)</f>
        <v>0</v>
      </c>
      <c r="AA270" s="101">
        <f>IF(AA$1="",0,операции!AA345)</f>
        <v>0</v>
      </c>
      <c r="AB270" s="22"/>
    </row>
    <row r="271" spans="1:28" s="23" customFormat="1" ht="10.199999999999999" x14ac:dyDescent="0.2">
      <c r="A271" s="22"/>
      <c r="B271" s="22"/>
      <c r="C271" s="22"/>
      <c r="D271" s="22"/>
      <c r="E271" s="22" t="str">
        <f>E260</f>
        <v>ФОТ - начисления/оплаты</v>
      </c>
      <c r="F271" s="22"/>
      <c r="G271" s="22" t="str">
        <f>IF($E271="","",INDEX(KPI!$G:$G,SUMIFS(KPI!$B:$B,KPI!$E:$E,$E271)))</f>
        <v>тыс.руб.</v>
      </c>
      <c r="H271" s="100">
        <f>структура!$V$22</f>
        <v>11</v>
      </c>
      <c r="I271" s="31"/>
      <c r="J271" s="98" t="str">
        <f>структура!$X$22</f>
        <v>ноя</v>
      </c>
      <c r="K271" s="99"/>
      <c r="L271" s="22"/>
      <c r="M271" s="58"/>
      <c r="N271" s="22"/>
      <c r="O271" s="22"/>
      <c r="P271" s="101">
        <f>IF(P$1="",0,операции!P346)</f>
        <v>0</v>
      </c>
      <c r="Q271" s="101">
        <f>IF(Q$1="",0,операции!Q346)</f>
        <v>0</v>
      </c>
      <c r="R271" s="101">
        <f>IF(R$1="",0,операции!R346)</f>
        <v>0</v>
      </c>
      <c r="S271" s="101">
        <f>IF(S$1="",0,операции!S346)</f>
        <v>0</v>
      </c>
      <c r="T271" s="101">
        <f>IF(T$1="",0,операции!T346)</f>
        <v>0</v>
      </c>
      <c r="U271" s="101">
        <f>IF(U$1="",0,операции!U346)</f>
        <v>0</v>
      </c>
      <c r="V271" s="101">
        <f>IF(V$1="",0,операции!V346)</f>
        <v>0</v>
      </c>
      <c r="W271" s="101">
        <f>IF(W$1="",0,операции!W346)</f>
        <v>0</v>
      </c>
      <c r="X271" s="101">
        <f>IF(X$1="",0,операции!X346)</f>
        <v>0</v>
      </c>
      <c r="Y271" s="101">
        <f>IF(Y$1="",0,операции!Y346)</f>
        <v>0</v>
      </c>
      <c r="Z271" s="101">
        <f>IF(Z$1="",0,операции!Z346)</f>
        <v>0</v>
      </c>
      <c r="AA271" s="101">
        <f>IF(AA$1="",0,операции!AA346)</f>
        <v>0</v>
      </c>
      <c r="AB271" s="22"/>
    </row>
    <row r="272" spans="1:28" s="23" customFormat="1" ht="10.199999999999999" x14ac:dyDescent="0.2">
      <c r="A272" s="22"/>
      <c r="B272" s="22"/>
      <c r="C272" s="22"/>
      <c r="D272" s="22"/>
      <c r="E272" s="22" t="str">
        <f>E260</f>
        <v>ФОТ - начисления/оплаты</v>
      </c>
      <c r="F272" s="22"/>
      <c r="G272" s="22" t="str">
        <f>IF($E272="","",INDEX(KPI!$G:$G,SUMIFS(KPI!$B:$B,KPI!$E:$E,$E272)))</f>
        <v>тыс.руб.</v>
      </c>
      <c r="H272" s="100">
        <f>структура!$V$23</f>
        <v>12</v>
      </c>
      <c r="I272" s="31"/>
      <c r="J272" s="98" t="str">
        <f>структура!$X$23</f>
        <v>дек</v>
      </c>
      <c r="K272" s="99"/>
      <c r="L272" s="22"/>
      <c r="M272" s="58"/>
      <c r="N272" s="22"/>
      <c r="O272" s="22"/>
      <c r="P272" s="101">
        <f>IF(P$1="",0,операции!P347)</f>
        <v>0</v>
      </c>
      <c r="Q272" s="101">
        <f>IF(Q$1="",0,операции!Q347)</f>
        <v>0</v>
      </c>
      <c r="R272" s="101">
        <f>IF(R$1="",0,операции!R347)</f>
        <v>0</v>
      </c>
      <c r="S272" s="101">
        <f>IF(S$1="",0,операции!S347)</f>
        <v>0</v>
      </c>
      <c r="T272" s="101">
        <f>IF(T$1="",0,операции!T347)</f>
        <v>0</v>
      </c>
      <c r="U272" s="101">
        <f>IF(U$1="",0,операции!U347)</f>
        <v>0</v>
      </c>
      <c r="V272" s="101">
        <f>IF(V$1="",0,операции!V347)</f>
        <v>0</v>
      </c>
      <c r="W272" s="101">
        <f>IF(W$1="",0,операции!W347)</f>
        <v>0</v>
      </c>
      <c r="X272" s="101">
        <f>IF(X$1="",0,операции!X347)</f>
        <v>0</v>
      </c>
      <c r="Y272" s="101">
        <f>IF(Y$1="",0,операции!Y347)</f>
        <v>0</v>
      </c>
      <c r="Z272" s="101">
        <f>IF(Z$1="",0,операции!Z347)</f>
        <v>0</v>
      </c>
      <c r="AA272" s="101">
        <f>IF(AA$1="",0,операции!AA347)</f>
        <v>0</v>
      </c>
      <c r="AB272" s="22"/>
    </row>
    <row r="273" spans="1:28" ht="3.9" customHeight="1" x14ac:dyDescent="0.25">
      <c r="A273" s="2"/>
      <c r="B273" s="2"/>
      <c r="C273" s="2"/>
      <c r="D273" s="2"/>
      <c r="E273" s="21"/>
      <c r="F273" s="2"/>
      <c r="G273" s="21"/>
      <c r="H273" s="2"/>
      <c r="I273" s="28"/>
      <c r="J273" s="21"/>
      <c r="K273" s="28"/>
      <c r="L273" s="2"/>
      <c r="M273" s="52"/>
      <c r="N273" s="2"/>
      <c r="O273" s="2"/>
      <c r="P273" s="36"/>
      <c r="Q273" s="36"/>
      <c r="R273" s="36"/>
      <c r="S273" s="36"/>
      <c r="T273" s="36"/>
      <c r="U273" s="36"/>
      <c r="V273" s="36"/>
      <c r="W273" s="36"/>
      <c r="X273" s="36"/>
      <c r="Y273" s="36"/>
      <c r="Z273" s="36"/>
      <c r="AA273" s="36"/>
      <c r="AB273" s="2"/>
    </row>
    <row r="274" spans="1:28" ht="8.1" customHeight="1" x14ac:dyDescent="0.25">
      <c r="A274" s="2"/>
      <c r="B274" s="2"/>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s="5" customFormat="1" x14ac:dyDescent="0.25">
      <c r="A275" s="3"/>
      <c r="B275" s="3"/>
      <c r="C275" s="3"/>
      <c r="D275" s="3"/>
      <c r="E275" s="3" t="str">
        <f>KPI!$E$58</f>
        <v>ставка отчислений в соцфонды+страхНС</v>
      </c>
      <c r="F275" s="3"/>
      <c r="G275" s="3" t="str">
        <f>IF($E275="","",INDEX(KPI!$G:$G,SUMIFS(KPI!$B:$B,KPI!$E:$E,$E275)))</f>
        <v>%</v>
      </c>
      <c r="H275" s="3"/>
      <c r="I275" s="6"/>
      <c r="J275" s="229">
        <f>операции!J350</f>
        <v>0</v>
      </c>
      <c r="K275" s="28"/>
      <c r="L275" s="2"/>
      <c r="M275" s="52"/>
      <c r="N275" s="3"/>
      <c r="O275" s="2"/>
      <c r="P275" s="36"/>
      <c r="Q275" s="36"/>
      <c r="R275" s="36"/>
      <c r="S275" s="36"/>
      <c r="T275" s="36"/>
      <c r="U275" s="36"/>
      <c r="V275" s="36"/>
      <c r="W275" s="36"/>
      <c r="X275" s="36"/>
      <c r="Y275" s="36"/>
      <c r="Z275" s="36"/>
      <c r="AA275" s="36"/>
      <c r="AB275" s="2"/>
    </row>
    <row r="276" spans="1:28" ht="3.9" customHeight="1" x14ac:dyDescent="0.25">
      <c r="A276" s="2"/>
      <c r="B276" s="2"/>
      <c r="C276" s="2"/>
      <c r="D276" s="2"/>
      <c r="E276" s="110"/>
      <c r="F276" s="2"/>
      <c r="G276" s="2"/>
      <c r="H276" s="2"/>
      <c r="I276" s="28"/>
      <c r="J276" s="2"/>
      <c r="K276" s="28"/>
      <c r="L276" s="2"/>
      <c r="M276" s="52"/>
      <c r="N276" s="2"/>
      <c r="O276" s="2"/>
      <c r="P276" s="36"/>
      <c r="Q276" s="36"/>
      <c r="R276" s="36"/>
      <c r="S276" s="36"/>
      <c r="T276" s="36"/>
      <c r="U276" s="36"/>
      <c r="V276" s="36"/>
      <c r="W276" s="36"/>
      <c r="X276" s="36"/>
      <c r="Y276" s="36"/>
      <c r="Z276" s="36"/>
      <c r="AA276" s="36"/>
      <c r="AB276" s="2"/>
    </row>
    <row r="277" spans="1:28" ht="8.1" customHeight="1" x14ac:dyDescent="0.25">
      <c r="A277" s="2"/>
      <c r="B277" s="2"/>
      <c r="C277" s="2"/>
      <c r="D277" s="2"/>
      <c r="E277" s="2"/>
      <c r="F277" s="2"/>
      <c r="G277" s="2"/>
      <c r="H277" s="2"/>
      <c r="I277" s="28"/>
      <c r="J277" s="2"/>
      <c r="K277" s="28"/>
      <c r="L277" s="2"/>
      <c r="M277" s="52"/>
      <c r="N277" s="2"/>
      <c r="O277" s="2"/>
      <c r="P277" s="36"/>
      <c r="Q277" s="36"/>
      <c r="R277" s="36"/>
      <c r="S277" s="36"/>
      <c r="T277" s="36"/>
      <c r="U277" s="36"/>
      <c r="V277" s="36"/>
      <c r="W277" s="36"/>
      <c r="X277" s="36"/>
      <c r="Y277" s="36"/>
      <c r="Z277" s="36"/>
      <c r="AA277" s="36"/>
      <c r="AB277" s="2"/>
    </row>
    <row r="278" spans="1:28" s="5" customFormat="1" x14ac:dyDescent="0.25">
      <c r="A278" s="3"/>
      <c r="B278" s="3"/>
      <c r="C278" s="3"/>
      <c r="D278" s="111"/>
      <c r="E278" s="3" t="str">
        <f>KPI!$E$59</f>
        <v>начисления в соцфонды</v>
      </c>
      <c r="F278" s="3"/>
      <c r="G278" s="3" t="str">
        <f>IF($E278="","",INDEX(KPI!$G:$G,SUMIFS(KPI!$B:$B,KPI!$E:$E,$E278)))</f>
        <v>тыс.руб.</v>
      </c>
      <c r="H278" s="103"/>
      <c r="I278" s="28"/>
      <c r="J278" s="44"/>
      <c r="K278" s="28"/>
      <c r="L278" s="3"/>
      <c r="M278" s="55">
        <f>SUM($O278:$AB278)</f>
        <v>0</v>
      </c>
      <c r="N278" s="3"/>
      <c r="O278" s="3"/>
      <c r="P278" s="46">
        <f>IF(P$1="",0,IF(P$1=0,SUMIFS(P279:P290,H279:H290,"&gt;="&amp;MONTH($J$13)),SUM(P279:P290)))</f>
        <v>0</v>
      </c>
      <c r="Q278" s="46">
        <f t="shared" ref="Q278" si="58">IF(Q$1="",0,SUM(Q279:Q290))</f>
        <v>0</v>
      </c>
      <c r="R278" s="46">
        <f t="shared" ref="R278:AA278" si="59">IF(R$1="",0,SUM(R279:R290))</f>
        <v>0</v>
      </c>
      <c r="S278" s="46">
        <f t="shared" si="59"/>
        <v>0</v>
      </c>
      <c r="T278" s="46">
        <f t="shared" si="59"/>
        <v>0</v>
      </c>
      <c r="U278" s="46">
        <f t="shared" si="59"/>
        <v>0</v>
      </c>
      <c r="V278" s="46">
        <f t="shared" si="59"/>
        <v>0</v>
      </c>
      <c r="W278" s="46">
        <f t="shared" si="59"/>
        <v>0</v>
      </c>
      <c r="X278" s="46">
        <f t="shared" si="59"/>
        <v>0</v>
      </c>
      <c r="Y278" s="46">
        <f t="shared" si="59"/>
        <v>0</v>
      </c>
      <c r="Z278" s="46">
        <f t="shared" si="59"/>
        <v>0</v>
      </c>
      <c r="AA278" s="46">
        <f t="shared" si="59"/>
        <v>0</v>
      </c>
      <c r="AB278" s="3"/>
    </row>
    <row r="279" spans="1:28" s="23" customFormat="1" ht="10.199999999999999" x14ac:dyDescent="0.2">
      <c r="A279" s="22"/>
      <c r="B279" s="22"/>
      <c r="C279" s="22"/>
      <c r="D279" s="22"/>
      <c r="E279" s="22" t="str">
        <f>E278</f>
        <v>начисления в соцфонды</v>
      </c>
      <c r="F279" s="22"/>
      <c r="G279" s="22" t="str">
        <f>IF($E279="","",INDEX(KPI!$G:$G,SUMIFS(KPI!$B:$B,KPI!$E:$E,$E279)))</f>
        <v>тыс.руб.</v>
      </c>
      <c r="H279" s="100">
        <f>структура!$V$12</f>
        <v>1</v>
      </c>
      <c r="I279" s="31"/>
      <c r="J279" s="98" t="str">
        <f>структура!$X$12</f>
        <v>янв</v>
      </c>
      <c r="K279" s="99"/>
      <c r="L279" s="22"/>
      <c r="M279" s="58"/>
      <c r="N279" s="22"/>
      <c r="O279" s="22"/>
      <c r="P279" s="101">
        <f>IF(P$1="",0,операции!P354)</f>
        <v>0</v>
      </c>
      <c r="Q279" s="101">
        <f>IF(Q$1="",0,операции!Q354)</f>
        <v>0</v>
      </c>
      <c r="R279" s="101">
        <f>IF(R$1="",0,операции!R354)</f>
        <v>0</v>
      </c>
      <c r="S279" s="101">
        <f>IF(S$1="",0,операции!S354)</f>
        <v>0</v>
      </c>
      <c r="T279" s="101">
        <f>IF(T$1="",0,операции!T354)</f>
        <v>0</v>
      </c>
      <c r="U279" s="101">
        <f>IF(U$1="",0,операции!U354)</f>
        <v>0</v>
      </c>
      <c r="V279" s="101">
        <f>IF(V$1="",0,операции!V354)</f>
        <v>0</v>
      </c>
      <c r="W279" s="101">
        <f>IF(W$1="",0,операции!W354)</f>
        <v>0</v>
      </c>
      <c r="X279" s="101">
        <f>IF(X$1="",0,операции!X354)</f>
        <v>0</v>
      </c>
      <c r="Y279" s="101">
        <f>IF(Y$1="",0,операции!Y354)</f>
        <v>0</v>
      </c>
      <c r="Z279" s="101">
        <f>IF(Z$1="",0,операции!Z354)</f>
        <v>0</v>
      </c>
      <c r="AA279" s="101">
        <f>IF(AA$1="",0,операции!AA354)</f>
        <v>0</v>
      </c>
      <c r="AB279" s="22"/>
    </row>
    <row r="280" spans="1:28" s="23" customFormat="1" ht="10.199999999999999" x14ac:dyDescent="0.2">
      <c r="A280" s="22"/>
      <c r="B280" s="22"/>
      <c r="C280" s="22"/>
      <c r="D280" s="22"/>
      <c r="E280" s="22" t="str">
        <f>E278</f>
        <v>начисления в соцфонды</v>
      </c>
      <c r="F280" s="22"/>
      <c r="G280" s="22" t="str">
        <f>IF($E280="","",INDEX(KPI!$G:$G,SUMIFS(KPI!$B:$B,KPI!$E:$E,$E280)))</f>
        <v>тыс.руб.</v>
      </c>
      <c r="H280" s="100">
        <f>структура!$V$13</f>
        <v>2</v>
      </c>
      <c r="I280" s="31"/>
      <c r="J280" s="98" t="str">
        <f>структура!$X$13</f>
        <v>фев</v>
      </c>
      <c r="K280" s="99"/>
      <c r="L280" s="22"/>
      <c r="M280" s="58"/>
      <c r="N280" s="22"/>
      <c r="O280" s="22"/>
      <c r="P280" s="101">
        <f>IF(P$1="",0,операции!P355)</f>
        <v>0</v>
      </c>
      <c r="Q280" s="101">
        <f>IF(Q$1="",0,операции!Q355)</f>
        <v>0</v>
      </c>
      <c r="R280" s="101">
        <f>IF(R$1="",0,операции!R355)</f>
        <v>0</v>
      </c>
      <c r="S280" s="101">
        <f>IF(S$1="",0,операции!S355)</f>
        <v>0</v>
      </c>
      <c r="T280" s="101">
        <f>IF(T$1="",0,операции!T355)</f>
        <v>0</v>
      </c>
      <c r="U280" s="101">
        <f>IF(U$1="",0,операции!U355)</f>
        <v>0</v>
      </c>
      <c r="V280" s="101">
        <f>IF(V$1="",0,операции!V355)</f>
        <v>0</v>
      </c>
      <c r="W280" s="101">
        <f>IF(W$1="",0,операции!W355)</f>
        <v>0</v>
      </c>
      <c r="X280" s="101">
        <f>IF(X$1="",0,операции!X355)</f>
        <v>0</v>
      </c>
      <c r="Y280" s="101">
        <f>IF(Y$1="",0,операции!Y355)</f>
        <v>0</v>
      </c>
      <c r="Z280" s="101">
        <f>IF(Z$1="",0,операции!Z355)</f>
        <v>0</v>
      </c>
      <c r="AA280" s="101">
        <f>IF(AA$1="",0,операции!AA355)</f>
        <v>0</v>
      </c>
      <c r="AB280" s="22"/>
    </row>
    <row r="281" spans="1:28" s="23" customFormat="1" ht="10.199999999999999" x14ac:dyDescent="0.2">
      <c r="A281" s="22"/>
      <c r="B281" s="22"/>
      <c r="C281" s="22"/>
      <c r="D281" s="22"/>
      <c r="E281" s="22" t="str">
        <f>E278</f>
        <v>начисления в соцфонды</v>
      </c>
      <c r="F281" s="22"/>
      <c r="G281" s="22" t="str">
        <f>IF($E281="","",INDEX(KPI!$G:$G,SUMIFS(KPI!$B:$B,KPI!$E:$E,$E281)))</f>
        <v>тыс.руб.</v>
      </c>
      <c r="H281" s="100">
        <f>структура!$V$14</f>
        <v>3</v>
      </c>
      <c r="I281" s="31"/>
      <c r="J281" s="98" t="str">
        <f>структура!$X$14</f>
        <v>мар</v>
      </c>
      <c r="K281" s="99"/>
      <c r="L281" s="22"/>
      <c r="M281" s="58"/>
      <c r="N281" s="22"/>
      <c r="O281" s="22"/>
      <c r="P281" s="101">
        <f>IF(P$1="",0,операции!P356)</f>
        <v>0</v>
      </c>
      <c r="Q281" s="101">
        <f>IF(Q$1="",0,операции!Q356)</f>
        <v>0</v>
      </c>
      <c r="R281" s="101">
        <f>IF(R$1="",0,операции!R356)</f>
        <v>0</v>
      </c>
      <c r="S281" s="101">
        <f>IF(S$1="",0,операции!S356)</f>
        <v>0</v>
      </c>
      <c r="T281" s="101">
        <f>IF(T$1="",0,операции!T356)</f>
        <v>0</v>
      </c>
      <c r="U281" s="101">
        <f>IF(U$1="",0,операции!U356)</f>
        <v>0</v>
      </c>
      <c r="V281" s="101">
        <f>IF(V$1="",0,операции!V356)</f>
        <v>0</v>
      </c>
      <c r="W281" s="101">
        <f>IF(W$1="",0,операции!W356)</f>
        <v>0</v>
      </c>
      <c r="X281" s="101">
        <f>IF(X$1="",0,операции!X356)</f>
        <v>0</v>
      </c>
      <c r="Y281" s="101">
        <f>IF(Y$1="",0,операции!Y356)</f>
        <v>0</v>
      </c>
      <c r="Z281" s="101">
        <f>IF(Z$1="",0,операции!Z356)</f>
        <v>0</v>
      </c>
      <c r="AA281" s="101">
        <f>IF(AA$1="",0,операции!AA356)</f>
        <v>0</v>
      </c>
      <c r="AB281" s="22"/>
    </row>
    <row r="282" spans="1:28" s="23" customFormat="1" ht="10.199999999999999" x14ac:dyDescent="0.2">
      <c r="A282" s="22"/>
      <c r="B282" s="22"/>
      <c r="C282" s="22"/>
      <c r="D282" s="22"/>
      <c r="E282" s="22" t="str">
        <f>E278</f>
        <v>начисления в соцфонды</v>
      </c>
      <c r="F282" s="22"/>
      <c r="G282" s="22" t="str">
        <f>IF($E282="","",INDEX(KPI!$G:$G,SUMIFS(KPI!$B:$B,KPI!$E:$E,$E282)))</f>
        <v>тыс.руб.</v>
      </c>
      <c r="H282" s="100">
        <f>структура!$V$15</f>
        <v>4</v>
      </c>
      <c r="I282" s="31"/>
      <c r="J282" s="98" t="str">
        <f>структура!$X$15</f>
        <v>апр</v>
      </c>
      <c r="K282" s="99"/>
      <c r="L282" s="22"/>
      <c r="M282" s="58"/>
      <c r="N282" s="22"/>
      <c r="O282" s="22"/>
      <c r="P282" s="101">
        <f>IF(P$1="",0,операции!P357)</f>
        <v>0</v>
      </c>
      <c r="Q282" s="101">
        <f>IF(Q$1="",0,операции!Q357)</f>
        <v>0</v>
      </c>
      <c r="R282" s="101">
        <f>IF(R$1="",0,операции!R357)</f>
        <v>0</v>
      </c>
      <c r="S282" s="101">
        <f>IF(S$1="",0,операции!S357)</f>
        <v>0</v>
      </c>
      <c r="T282" s="101">
        <f>IF(T$1="",0,операции!T357)</f>
        <v>0</v>
      </c>
      <c r="U282" s="101">
        <f>IF(U$1="",0,операции!U357)</f>
        <v>0</v>
      </c>
      <c r="V282" s="101">
        <f>IF(V$1="",0,операции!V357)</f>
        <v>0</v>
      </c>
      <c r="W282" s="101">
        <f>IF(W$1="",0,операции!W357)</f>
        <v>0</v>
      </c>
      <c r="X282" s="101">
        <f>IF(X$1="",0,операции!X357)</f>
        <v>0</v>
      </c>
      <c r="Y282" s="101">
        <f>IF(Y$1="",0,операции!Y357)</f>
        <v>0</v>
      </c>
      <c r="Z282" s="101">
        <f>IF(Z$1="",0,операции!Z357)</f>
        <v>0</v>
      </c>
      <c r="AA282" s="101">
        <f>IF(AA$1="",0,операции!AA357)</f>
        <v>0</v>
      </c>
      <c r="AB282" s="22"/>
    </row>
    <row r="283" spans="1:28" s="23" customFormat="1" ht="10.199999999999999" x14ac:dyDescent="0.2">
      <c r="A283" s="22"/>
      <c r="B283" s="22"/>
      <c r="C283" s="22"/>
      <c r="D283" s="22"/>
      <c r="E283" s="22" t="str">
        <f>E278</f>
        <v>начисления в соцфонды</v>
      </c>
      <c r="F283" s="22"/>
      <c r="G283" s="22" t="str">
        <f>IF($E283="","",INDEX(KPI!$G:$G,SUMIFS(KPI!$B:$B,KPI!$E:$E,$E283)))</f>
        <v>тыс.руб.</v>
      </c>
      <c r="H283" s="100">
        <f>структура!$V$16</f>
        <v>5</v>
      </c>
      <c r="I283" s="31"/>
      <c r="J283" s="98" t="str">
        <f>структура!$X$16</f>
        <v>май</v>
      </c>
      <c r="K283" s="99"/>
      <c r="L283" s="22"/>
      <c r="M283" s="58"/>
      <c r="N283" s="22"/>
      <c r="O283" s="22"/>
      <c r="P283" s="101">
        <f>IF(P$1="",0,операции!P358)</f>
        <v>0</v>
      </c>
      <c r="Q283" s="101">
        <f>IF(Q$1="",0,операции!Q358)</f>
        <v>0</v>
      </c>
      <c r="R283" s="101">
        <f>IF(R$1="",0,операции!R358)</f>
        <v>0</v>
      </c>
      <c r="S283" s="101">
        <f>IF(S$1="",0,операции!S358)</f>
        <v>0</v>
      </c>
      <c r="T283" s="101">
        <f>IF(T$1="",0,операции!T358)</f>
        <v>0</v>
      </c>
      <c r="U283" s="101">
        <f>IF(U$1="",0,операции!U358)</f>
        <v>0</v>
      </c>
      <c r="V283" s="101">
        <f>IF(V$1="",0,операции!V358)</f>
        <v>0</v>
      </c>
      <c r="W283" s="101">
        <f>IF(W$1="",0,операции!W358)</f>
        <v>0</v>
      </c>
      <c r="X283" s="101">
        <f>IF(X$1="",0,операции!X358)</f>
        <v>0</v>
      </c>
      <c r="Y283" s="101">
        <f>IF(Y$1="",0,операции!Y358)</f>
        <v>0</v>
      </c>
      <c r="Z283" s="101">
        <f>IF(Z$1="",0,операции!Z358)</f>
        <v>0</v>
      </c>
      <c r="AA283" s="101">
        <f>IF(AA$1="",0,операции!AA358)</f>
        <v>0</v>
      </c>
      <c r="AB283" s="22"/>
    </row>
    <row r="284" spans="1:28" s="23" customFormat="1" ht="10.199999999999999" x14ac:dyDescent="0.2">
      <c r="A284" s="22"/>
      <c r="B284" s="22"/>
      <c r="C284" s="22"/>
      <c r="D284" s="22"/>
      <c r="E284" s="22" t="str">
        <f>E278</f>
        <v>начисления в соцфонды</v>
      </c>
      <c r="F284" s="22"/>
      <c r="G284" s="22" t="str">
        <f>IF($E284="","",INDEX(KPI!$G:$G,SUMIFS(KPI!$B:$B,KPI!$E:$E,$E284)))</f>
        <v>тыс.руб.</v>
      </c>
      <c r="H284" s="100">
        <f>структура!$V$17</f>
        <v>6</v>
      </c>
      <c r="I284" s="31"/>
      <c r="J284" s="98" t="str">
        <f>структура!$X$17</f>
        <v>июн</v>
      </c>
      <c r="K284" s="99"/>
      <c r="L284" s="22"/>
      <c r="M284" s="58"/>
      <c r="N284" s="22"/>
      <c r="O284" s="22"/>
      <c r="P284" s="101">
        <f>IF(P$1="",0,операции!P359)</f>
        <v>0</v>
      </c>
      <c r="Q284" s="101">
        <f>IF(Q$1="",0,операции!Q359)</f>
        <v>0</v>
      </c>
      <c r="R284" s="101">
        <f>IF(R$1="",0,операции!R359)</f>
        <v>0</v>
      </c>
      <c r="S284" s="101">
        <f>IF(S$1="",0,операции!S359)</f>
        <v>0</v>
      </c>
      <c r="T284" s="101">
        <f>IF(T$1="",0,операции!T359)</f>
        <v>0</v>
      </c>
      <c r="U284" s="101">
        <f>IF(U$1="",0,операции!U359)</f>
        <v>0</v>
      </c>
      <c r="V284" s="101">
        <f>IF(V$1="",0,операции!V359)</f>
        <v>0</v>
      </c>
      <c r="W284" s="101">
        <f>IF(W$1="",0,операции!W359)</f>
        <v>0</v>
      </c>
      <c r="X284" s="101">
        <f>IF(X$1="",0,операции!X359)</f>
        <v>0</v>
      </c>
      <c r="Y284" s="101">
        <f>IF(Y$1="",0,операции!Y359)</f>
        <v>0</v>
      </c>
      <c r="Z284" s="101">
        <f>IF(Z$1="",0,операции!Z359)</f>
        <v>0</v>
      </c>
      <c r="AA284" s="101">
        <f>IF(AA$1="",0,операции!AA359)</f>
        <v>0</v>
      </c>
      <c r="AB284" s="22"/>
    </row>
    <row r="285" spans="1:28" s="23" customFormat="1" ht="10.199999999999999" x14ac:dyDescent="0.2">
      <c r="A285" s="22"/>
      <c r="B285" s="22"/>
      <c r="C285" s="22"/>
      <c r="D285" s="22"/>
      <c r="E285" s="22" t="str">
        <f>E278</f>
        <v>начисления в соцфонды</v>
      </c>
      <c r="F285" s="22"/>
      <c r="G285" s="22" t="str">
        <f>IF($E285="","",INDEX(KPI!$G:$G,SUMIFS(KPI!$B:$B,KPI!$E:$E,$E285)))</f>
        <v>тыс.руб.</v>
      </c>
      <c r="H285" s="100">
        <f>структура!$V$18</f>
        <v>7</v>
      </c>
      <c r="I285" s="31"/>
      <c r="J285" s="98" t="str">
        <f>структура!$X$18</f>
        <v>июл</v>
      </c>
      <c r="K285" s="99"/>
      <c r="L285" s="22"/>
      <c r="M285" s="58"/>
      <c r="N285" s="22"/>
      <c r="O285" s="22"/>
      <c r="P285" s="101">
        <f>IF(P$1="",0,операции!P360)</f>
        <v>0</v>
      </c>
      <c r="Q285" s="101">
        <f>IF(Q$1="",0,операции!Q360)</f>
        <v>0</v>
      </c>
      <c r="R285" s="101">
        <f>IF(R$1="",0,операции!R360)</f>
        <v>0</v>
      </c>
      <c r="S285" s="101">
        <f>IF(S$1="",0,операции!S360)</f>
        <v>0</v>
      </c>
      <c r="T285" s="101">
        <f>IF(T$1="",0,операции!T360)</f>
        <v>0</v>
      </c>
      <c r="U285" s="101">
        <f>IF(U$1="",0,операции!U360)</f>
        <v>0</v>
      </c>
      <c r="V285" s="101">
        <f>IF(V$1="",0,операции!V360)</f>
        <v>0</v>
      </c>
      <c r="W285" s="101">
        <f>IF(W$1="",0,операции!W360)</f>
        <v>0</v>
      </c>
      <c r="X285" s="101">
        <f>IF(X$1="",0,операции!X360)</f>
        <v>0</v>
      </c>
      <c r="Y285" s="101">
        <f>IF(Y$1="",0,операции!Y360)</f>
        <v>0</v>
      </c>
      <c r="Z285" s="101">
        <f>IF(Z$1="",0,операции!Z360)</f>
        <v>0</v>
      </c>
      <c r="AA285" s="101">
        <f>IF(AA$1="",0,операции!AA360)</f>
        <v>0</v>
      </c>
      <c r="AB285" s="22"/>
    </row>
    <row r="286" spans="1:28" s="23" customFormat="1" ht="10.199999999999999" x14ac:dyDescent="0.2">
      <c r="A286" s="22"/>
      <c r="B286" s="22"/>
      <c r="C286" s="22"/>
      <c r="D286" s="22"/>
      <c r="E286" s="22" t="str">
        <f>E278</f>
        <v>начисления в соцфонды</v>
      </c>
      <c r="F286" s="22"/>
      <c r="G286" s="22" t="str">
        <f>IF($E286="","",INDEX(KPI!$G:$G,SUMIFS(KPI!$B:$B,KPI!$E:$E,$E286)))</f>
        <v>тыс.руб.</v>
      </c>
      <c r="H286" s="100">
        <f>структура!$V$19</f>
        <v>8</v>
      </c>
      <c r="I286" s="31"/>
      <c r="J286" s="98" t="str">
        <f>структура!$X$19</f>
        <v>авг</v>
      </c>
      <c r="K286" s="99"/>
      <c r="L286" s="22"/>
      <c r="M286" s="58"/>
      <c r="N286" s="22"/>
      <c r="O286" s="22"/>
      <c r="P286" s="101">
        <f>IF(P$1="",0,операции!P361)</f>
        <v>0</v>
      </c>
      <c r="Q286" s="101">
        <f>IF(Q$1="",0,операции!Q361)</f>
        <v>0</v>
      </c>
      <c r="R286" s="101">
        <f>IF(R$1="",0,операции!R361)</f>
        <v>0</v>
      </c>
      <c r="S286" s="101">
        <f>IF(S$1="",0,операции!S361)</f>
        <v>0</v>
      </c>
      <c r="T286" s="101">
        <f>IF(T$1="",0,операции!T361)</f>
        <v>0</v>
      </c>
      <c r="U286" s="101">
        <f>IF(U$1="",0,операции!U361)</f>
        <v>0</v>
      </c>
      <c r="V286" s="101">
        <f>IF(V$1="",0,операции!V361)</f>
        <v>0</v>
      </c>
      <c r="W286" s="101">
        <f>IF(W$1="",0,операции!W361)</f>
        <v>0</v>
      </c>
      <c r="X286" s="101">
        <f>IF(X$1="",0,операции!X361)</f>
        <v>0</v>
      </c>
      <c r="Y286" s="101">
        <f>IF(Y$1="",0,операции!Y361)</f>
        <v>0</v>
      </c>
      <c r="Z286" s="101">
        <f>IF(Z$1="",0,операции!Z361)</f>
        <v>0</v>
      </c>
      <c r="AA286" s="101">
        <f>IF(AA$1="",0,операции!AA361)</f>
        <v>0</v>
      </c>
      <c r="AB286" s="22"/>
    </row>
    <row r="287" spans="1:28" s="23" customFormat="1" ht="10.199999999999999" x14ac:dyDescent="0.2">
      <c r="A287" s="22"/>
      <c r="B287" s="22"/>
      <c r="C287" s="22"/>
      <c r="D287" s="22"/>
      <c r="E287" s="22" t="str">
        <f>E278</f>
        <v>начисления в соцфонды</v>
      </c>
      <c r="F287" s="22"/>
      <c r="G287" s="22" t="str">
        <f>IF($E287="","",INDEX(KPI!$G:$G,SUMIFS(KPI!$B:$B,KPI!$E:$E,$E287)))</f>
        <v>тыс.руб.</v>
      </c>
      <c r="H287" s="100">
        <f>структура!$V$20</f>
        <v>9</v>
      </c>
      <c r="I287" s="31"/>
      <c r="J287" s="98" t="str">
        <f>структура!$X$20</f>
        <v>сен</v>
      </c>
      <c r="K287" s="99"/>
      <c r="L287" s="22"/>
      <c r="M287" s="58"/>
      <c r="N287" s="22"/>
      <c r="O287" s="22"/>
      <c r="P287" s="101">
        <f>IF(P$1="",0,операции!P362)</f>
        <v>0</v>
      </c>
      <c r="Q287" s="101">
        <f>IF(Q$1="",0,операции!Q362)</f>
        <v>0</v>
      </c>
      <c r="R287" s="101">
        <f>IF(R$1="",0,операции!R362)</f>
        <v>0</v>
      </c>
      <c r="S287" s="101">
        <f>IF(S$1="",0,операции!S362)</f>
        <v>0</v>
      </c>
      <c r="T287" s="101">
        <f>IF(T$1="",0,операции!T362)</f>
        <v>0</v>
      </c>
      <c r="U287" s="101">
        <f>IF(U$1="",0,операции!U362)</f>
        <v>0</v>
      </c>
      <c r="V287" s="101">
        <f>IF(V$1="",0,операции!V362)</f>
        <v>0</v>
      </c>
      <c r="W287" s="101">
        <f>IF(W$1="",0,операции!W362)</f>
        <v>0</v>
      </c>
      <c r="X287" s="101">
        <f>IF(X$1="",0,операции!X362)</f>
        <v>0</v>
      </c>
      <c r="Y287" s="101">
        <f>IF(Y$1="",0,операции!Y362)</f>
        <v>0</v>
      </c>
      <c r="Z287" s="101">
        <f>IF(Z$1="",0,операции!Z362)</f>
        <v>0</v>
      </c>
      <c r="AA287" s="101">
        <f>IF(AA$1="",0,операции!AA362)</f>
        <v>0</v>
      </c>
      <c r="AB287" s="22"/>
    </row>
    <row r="288" spans="1:28" s="23" customFormat="1" ht="10.199999999999999" x14ac:dyDescent="0.2">
      <c r="A288" s="22"/>
      <c r="B288" s="22"/>
      <c r="C288" s="22"/>
      <c r="D288" s="22"/>
      <c r="E288" s="22" t="str">
        <f>E278</f>
        <v>начисления в соцфонды</v>
      </c>
      <c r="F288" s="22"/>
      <c r="G288" s="22" t="str">
        <f>IF($E288="","",INDEX(KPI!$G:$G,SUMIFS(KPI!$B:$B,KPI!$E:$E,$E288)))</f>
        <v>тыс.руб.</v>
      </c>
      <c r="H288" s="100">
        <f>структура!$V$21</f>
        <v>10</v>
      </c>
      <c r="I288" s="31"/>
      <c r="J288" s="98" t="str">
        <f>структура!$X$21</f>
        <v>окт</v>
      </c>
      <c r="K288" s="99"/>
      <c r="L288" s="22"/>
      <c r="M288" s="58"/>
      <c r="N288" s="22"/>
      <c r="O288" s="22"/>
      <c r="P288" s="101">
        <f>IF(P$1="",0,операции!P363)</f>
        <v>0</v>
      </c>
      <c r="Q288" s="101">
        <f>IF(Q$1="",0,операции!Q363)</f>
        <v>0</v>
      </c>
      <c r="R288" s="101">
        <f>IF(R$1="",0,операции!R363)</f>
        <v>0</v>
      </c>
      <c r="S288" s="101">
        <f>IF(S$1="",0,операции!S363)</f>
        <v>0</v>
      </c>
      <c r="T288" s="101">
        <f>IF(T$1="",0,операции!T363)</f>
        <v>0</v>
      </c>
      <c r="U288" s="101">
        <f>IF(U$1="",0,операции!U363)</f>
        <v>0</v>
      </c>
      <c r="V288" s="101">
        <f>IF(V$1="",0,операции!V363)</f>
        <v>0</v>
      </c>
      <c r="W288" s="101">
        <f>IF(W$1="",0,операции!W363)</f>
        <v>0</v>
      </c>
      <c r="X288" s="101">
        <f>IF(X$1="",0,операции!X363)</f>
        <v>0</v>
      </c>
      <c r="Y288" s="101">
        <f>IF(Y$1="",0,операции!Y363)</f>
        <v>0</v>
      </c>
      <c r="Z288" s="101">
        <f>IF(Z$1="",0,операции!Z363)</f>
        <v>0</v>
      </c>
      <c r="AA288" s="101">
        <f>IF(AA$1="",0,операции!AA363)</f>
        <v>0</v>
      </c>
      <c r="AB288" s="22"/>
    </row>
    <row r="289" spans="1:28" s="23" customFormat="1" ht="10.199999999999999" x14ac:dyDescent="0.2">
      <c r="A289" s="22"/>
      <c r="B289" s="22"/>
      <c r="C289" s="22"/>
      <c r="D289" s="22"/>
      <c r="E289" s="22" t="str">
        <f>E278</f>
        <v>начисления в соцфонды</v>
      </c>
      <c r="F289" s="22"/>
      <c r="G289" s="22" t="str">
        <f>IF($E289="","",INDEX(KPI!$G:$G,SUMIFS(KPI!$B:$B,KPI!$E:$E,$E289)))</f>
        <v>тыс.руб.</v>
      </c>
      <c r="H289" s="100">
        <f>структура!$V$22</f>
        <v>11</v>
      </c>
      <c r="I289" s="31"/>
      <c r="J289" s="98" t="str">
        <f>структура!$X$22</f>
        <v>ноя</v>
      </c>
      <c r="K289" s="99"/>
      <c r="L289" s="22"/>
      <c r="M289" s="58"/>
      <c r="N289" s="22"/>
      <c r="O289" s="22"/>
      <c r="P289" s="101">
        <f>IF(P$1="",0,операции!P364)</f>
        <v>0</v>
      </c>
      <c r="Q289" s="101">
        <f>IF(Q$1="",0,операции!Q364)</f>
        <v>0</v>
      </c>
      <c r="R289" s="101">
        <f>IF(R$1="",0,операции!R364)</f>
        <v>0</v>
      </c>
      <c r="S289" s="101">
        <f>IF(S$1="",0,операции!S364)</f>
        <v>0</v>
      </c>
      <c r="T289" s="101">
        <f>IF(T$1="",0,операции!T364)</f>
        <v>0</v>
      </c>
      <c r="U289" s="101">
        <f>IF(U$1="",0,операции!U364)</f>
        <v>0</v>
      </c>
      <c r="V289" s="101">
        <f>IF(V$1="",0,операции!V364)</f>
        <v>0</v>
      </c>
      <c r="W289" s="101">
        <f>IF(W$1="",0,операции!W364)</f>
        <v>0</v>
      </c>
      <c r="X289" s="101">
        <f>IF(X$1="",0,операции!X364)</f>
        <v>0</v>
      </c>
      <c r="Y289" s="101">
        <f>IF(Y$1="",0,операции!Y364)</f>
        <v>0</v>
      </c>
      <c r="Z289" s="101">
        <f>IF(Z$1="",0,операции!Z364)</f>
        <v>0</v>
      </c>
      <c r="AA289" s="101">
        <f>IF(AA$1="",0,операции!AA364)</f>
        <v>0</v>
      </c>
      <c r="AB289" s="22"/>
    </row>
    <row r="290" spans="1:28" s="23" customFormat="1" ht="10.199999999999999" x14ac:dyDescent="0.2">
      <c r="A290" s="22"/>
      <c r="B290" s="22"/>
      <c r="C290" s="22"/>
      <c r="D290" s="22"/>
      <c r="E290" s="22" t="str">
        <f>E278</f>
        <v>начисления в соцфонды</v>
      </c>
      <c r="F290" s="22"/>
      <c r="G290" s="22" t="str">
        <f>IF($E290="","",INDEX(KPI!$G:$G,SUMIFS(KPI!$B:$B,KPI!$E:$E,$E290)))</f>
        <v>тыс.руб.</v>
      </c>
      <c r="H290" s="100">
        <f>структура!$V$23</f>
        <v>12</v>
      </c>
      <c r="I290" s="31"/>
      <c r="J290" s="98" t="str">
        <f>структура!$X$23</f>
        <v>дек</v>
      </c>
      <c r="K290" s="99"/>
      <c r="L290" s="22"/>
      <c r="M290" s="58"/>
      <c r="N290" s="22"/>
      <c r="O290" s="22"/>
      <c r="P290" s="101">
        <f>IF(P$1="",0,операции!P365)</f>
        <v>0</v>
      </c>
      <c r="Q290" s="101">
        <f>IF(Q$1="",0,операции!Q365)</f>
        <v>0</v>
      </c>
      <c r="R290" s="101">
        <f>IF(R$1="",0,операции!R365)</f>
        <v>0</v>
      </c>
      <c r="S290" s="101">
        <f>IF(S$1="",0,операции!S365)</f>
        <v>0</v>
      </c>
      <c r="T290" s="101">
        <f>IF(T$1="",0,операции!T365)</f>
        <v>0</v>
      </c>
      <c r="U290" s="101">
        <f>IF(U$1="",0,операции!U365)</f>
        <v>0</v>
      </c>
      <c r="V290" s="101">
        <f>IF(V$1="",0,операции!V365)</f>
        <v>0</v>
      </c>
      <c r="W290" s="101">
        <f>IF(W$1="",0,операции!W365)</f>
        <v>0</v>
      </c>
      <c r="X290" s="101">
        <f>IF(X$1="",0,операции!X365)</f>
        <v>0</v>
      </c>
      <c r="Y290" s="101">
        <f>IF(Y$1="",0,операции!Y365)</f>
        <v>0</v>
      </c>
      <c r="Z290" s="101">
        <f>IF(Z$1="",0,операции!Z365)</f>
        <v>0</v>
      </c>
      <c r="AA290" s="101">
        <f>IF(AA$1="",0,операции!AA365)</f>
        <v>0</v>
      </c>
      <c r="AB290" s="22"/>
    </row>
    <row r="291" spans="1:28" ht="3.9" customHeight="1" x14ac:dyDescent="0.25">
      <c r="A291" s="2"/>
      <c r="B291" s="2"/>
      <c r="C291" s="2"/>
      <c r="D291" s="2"/>
      <c r="E291" s="21"/>
      <c r="F291" s="2"/>
      <c r="G291" s="21"/>
      <c r="H291" s="2"/>
      <c r="I291" s="28"/>
      <c r="J291" s="21"/>
      <c r="K291" s="28"/>
      <c r="L291" s="2"/>
      <c r="M291" s="52"/>
      <c r="N291" s="2"/>
      <c r="O291" s="2"/>
      <c r="P291" s="36"/>
      <c r="Q291" s="36"/>
      <c r="R291" s="36"/>
      <c r="S291" s="36"/>
      <c r="T291" s="36"/>
      <c r="U291" s="36"/>
      <c r="V291" s="36"/>
      <c r="W291" s="36"/>
      <c r="X291" s="36"/>
      <c r="Y291" s="36"/>
      <c r="Z291" s="36"/>
      <c r="AA291" s="36"/>
      <c r="AB291" s="2"/>
    </row>
    <row r="292" spans="1:28" ht="8.1" customHeight="1" x14ac:dyDescent="0.25">
      <c r="A292" s="2"/>
      <c r="B292" s="2"/>
      <c r="C292" s="2"/>
      <c r="D292" s="2"/>
      <c r="E292" s="2"/>
      <c r="F292" s="2"/>
      <c r="G292" s="2"/>
      <c r="H292" s="2"/>
      <c r="I292" s="28"/>
      <c r="J292" s="2"/>
      <c r="K292" s="28"/>
      <c r="L292" s="2"/>
      <c r="M292" s="52"/>
      <c r="N292" s="2"/>
      <c r="O292" s="2"/>
      <c r="P292" s="36"/>
      <c r="Q292" s="36"/>
      <c r="R292" s="36"/>
      <c r="S292" s="36"/>
      <c r="T292" s="36"/>
      <c r="U292" s="36"/>
      <c r="V292" s="36"/>
      <c r="W292" s="36"/>
      <c r="X292" s="36"/>
      <c r="Y292" s="36"/>
      <c r="Z292" s="36"/>
      <c r="AA292" s="36"/>
      <c r="AB292" s="2"/>
    </row>
    <row r="293" spans="1:28" s="5" customFormat="1" x14ac:dyDescent="0.25">
      <c r="A293" s="3"/>
      <c r="B293" s="3"/>
      <c r="C293" s="3"/>
      <c r="D293" s="111"/>
      <c r="E293" s="3" t="str">
        <f>KPI!$E$60</f>
        <v>оплаты в соцфонды</v>
      </c>
      <c r="F293" s="3"/>
      <c r="G293" s="3" t="str">
        <f>IF($E293="","",INDEX(KPI!$G:$G,SUMIFS(KPI!$B:$B,KPI!$E:$E,$E293)))</f>
        <v>тыс.руб.</v>
      </c>
      <c r="H293" s="116" t="str">
        <f>структура!$AL$20</f>
        <v>Заложен сдвиг на один месяц!</v>
      </c>
      <c r="I293" s="28"/>
      <c r="J293" s="44"/>
      <c r="K293" s="28"/>
      <c r="L293" s="3"/>
      <c r="M293" s="55">
        <f>SUM($O293:$AB293)</f>
        <v>0</v>
      </c>
      <c r="N293" s="3"/>
      <c r="O293" s="3"/>
      <c r="P293" s="46">
        <f>IF(P$1="",0,IF(P$1=0,SUMIFS(P294:P305,H294:H305,"&gt;="&amp;MONTH($J$13)),SUM(P294:P305)))</f>
        <v>0</v>
      </c>
      <c r="Q293" s="46">
        <f t="shared" ref="Q293" si="60">IF(Q$1="",0,SUM(Q294:Q305))</f>
        <v>0</v>
      </c>
      <c r="R293" s="46">
        <f t="shared" ref="R293:AA293" si="61">IF(R$1="",0,SUM(R294:R305))</f>
        <v>0</v>
      </c>
      <c r="S293" s="46">
        <f t="shared" si="61"/>
        <v>0</v>
      </c>
      <c r="T293" s="46">
        <f t="shared" si="61"/>
        <v>0</v>
      </c>
      <c r="U293" s="46">
        <f t="shared" si="61"/>
        <v>0</v>
      </c>
      <c r="V293" s="46">
        <f t="shared" si="61"/>
        <v>0</v>
      </c>
      <c r="W293" s="46">
        <f t="shared" si="61"/>
        <v>0</v>
      </c>
      <c r="X293" s="46">
        <f t="shared" si="61"/>
        <v>0</v>
      </c>
      <c r="Y293" s="46">
        <f t="shared" si="61"/>
        <v>0</v>
      </c>
      <c r="Z293" s="46">
        <f t="shared" si="61"/>
        <v>0</v>
      </c>
      <c r="AA293" s="46">
        <f t="shared" si="61"/>
        <v>0</v>
      </c>
      <c r="AB293" s="3"/>
    </row>
    <row r="294" spans="1:28" s="23" customFormat="1" ht="10.199999999999999" x14ac:dyDescent="0.2">
      <c r="A294" s="22"/>
      <c r="B294" s="22"/>
      <c r="C294" s="22"/>
      <c r="D294" s="22"/>
      <c r="E294" s="22" t="str">
        <f>E293</f>
        <v>оплаты в соцфонды</v>
      </c>
      <c r="F294" s="22"/>
      <c r="G294" s="22" t="str">
        <f>IF($E294="","",INDEX(KPI!$G:$G,SUMIFS(KPI!$B:$B,KPI!$E:$E,$E294)))</f>
        <v>тыс.руб.</v>
      </c>
      <c r="H294" s="100">
        <f>структура!$V$12</f>
        <v>1</v>
      </c>
      <c r="I294" s="31"/>
      <c r="J294" s="98" t="str">
        <f>структура!$X$12</f>
        <v>янв</v>
      </c>
      <c r="K294" s="99"/>
      <c r="L294" s="22"/>
      <c r="M294" s="58"/>
      <c r="N294" s="22"/>
      <c r="O294" s="22"/>
      <c r="P294" s="101">
        <f>IF(P$1="",0,операции!P369)</f>
        <v>0</v>
      </c>
      <c r="Q294" s="101">
        <f>IF(Q$1="",0,операции!Q369)</f>
        <v>0</v>
      </c>
      <c r="R294" s="101">
        <f>IF(R$1="",0,операции!R369)</f>
        <v>0</v>
      </c>
      <c r="S294" s="101">
        <f>IF(S$1="",0,операции!S369)</f>
        <v>0</v>
      </c>
      <c r="T294" s="101">
        <f>IF(T$1="",0,операции!T369)</f>
        <v>0</v>
      </c>
      <c r="U294" s="101">
        <f>IF(U$1="",0,операции!U369)</f>
        <v>0</v>
      </c>
      <c r="V294" s="101">
        <f>IF(V$1="",0,операции!V369)</f>
        <v>0</v>
      </c>
      <c r="W294" s="101">
        <f>IF(W$1="",0,операции!W369)</f>
        <v>0</v>
      </c>
      <c r="X294" s="101">
        <f>IF(X$1="",0,операции!X369)</f>
        <v>0</v>
      </c>
      <c r="Y294" s="101">
        <f>IF(Y$1="",0,операции!Y369)</f>
        <v>0</v>
      </c>
      <c r="Z294" s="101">
        <f>IF(Z$1="",0,операции!Z369)</f>
        <v>0</v>
      </c>
      <c r="AA294" s="101">
        <f>IF(AA$1="",0,операции!AA369)</f>
        <v>0</v>
      </c>
      <c r="AB294" s="22"/>
    </row>
    <row r="295" spans="1:28" s="23" customFormat="1" ht="10.199999999999999" x14ac:dyDescent="0.2">
      <c r="A295" s="22"/>
      <c r="B295" s="22"/>
      <c r="C295" s="22"/>
      <c r="D295" s="22"/>
      <c r="E295" s="22" t="str">
        <f>E293</f>
        <v>оплаты в соцфонды</v>
      </c>
      <c r="F295" s="22"/>
      <c r="G295" s="22" t="str">
        <f>IF($E295="","",INDEX(KPI!$G:$G,SUMIFS(KPI!$B:$B,KPI!$E:$E,$E295)))</f>
        <v>тыс.руб.</v>
      </c>
      <c r="H295" s="100">
        <f>структура!$V$13</f>
        <v>2</v>
      </c>
      <c r="I295" s="31"/>
      <c r="J295" s="98" t="str">
        <f>структура!$X$13</f>
        <v>фев</v>
      </c>
      <c r="K295" s="99"/>
      <c r="L295" s="22"/>
      <c r="M295" s="58"/>
      <c r="N295" s="22"/>
      <c r="O295" s="22"/>
      <c r="P295" s="101">
        <f>IF(P$1="",0,операции!P370)</f>
        <v>0</v>
      </c>
      <c r="Q295" s="101">
        <f>IF(Q$1="",0,операции!Q370)</f>
        <v>0</v>
      </c>
      <c r="R295" s="101">
        <f>IF(R$1="",0,операции!R370)</f>
        <v>0</v>
      </c>
      <c r="S295" s="101">
        <f>IF(S$1="",0,операции!S370)</f>
        <v>0</v>
      </c>
      <c r="T295" s="101">
        <f>IF(T$1="",0,операции!T370)</f>
        <v>0</v>
      </c>
      <c r="U295" s="101">
        <f>IF(U$1="",0,операции!U370)</f>
        <v>0</v>
      </c>
      <c r="V295" s="101">
        <f>IF(V$1="",0,операции!V370)</f>
        <v>0</v>
      </c>
      <c r="W295" s="101">
        <f>IF(W$1="",0,операции!W370)</f>
        <v>0</v>
      </c>
      <c r="X295" s="101">
        <f>IF(X$1="",0,операции!X370)</f>
        <v>0</v>
      </c>
      <c r="Y295" s="101">
        <f>IF(Y$1="",0,операции!Y370)</f>
        <v>0</v>
      </c>
      <c r="Z295" s="101">
        <f>IF(Z$1="",0,операции!Z370)</f>
        <v>0</v>
      </c>
      <c r="AA295" s="101">
        <f>IF(AA$1="",0,операции!AA370)</f>
        <v>0</v>
      </c>
      <c r="AB295" s="22"/>
    </row>
    <row r="296" spans="1:28" s="23" customFormat="1" ht="10.199999999999999" x14ac:dyDescent="0.2">
      <c r="A296" s="22"/>
      <c r="B296" s="22"/>
      <c r="C296" s="22"/>
      <c r="D296" s="22"/>
      <c r="E296" s="22" t="str">
        <f>E293</f>
        <v>оплаты в соцфонды</v>
      </c>
      <c r="F296" s="22"/>
      <c r="G296" s="22" t="str">
        <f>IF($E296="","",INDEX(KPI!$G:$G,SUMIFS(KPI!$B:$B,KPI!$E:$E,$E296)))</f>
        <v>тыс.руб.</v>
      </c>
      <c r="H296" s="100">
        <f>структура!$V$14</f>
        <v>3</v>
      </c>
      <c r="I296" s="31"/>
      <c r="J296" s="98" t="str">
        <f>структура!$X$14</f>
        <v>мар</v>
      </c>
      <c r="K296" s="99"/>
      <c r="L296" s="22"/>
      <c r="M296" s="58"/>
      <c r="N296" s="22"/>
      <c r="O296" s="22"/>
      <c r="P296" s="101">
        <f>IF(P$1="",0,операции!P371)</f>
        <v>0</v>
      </c>
      <c r="Q296" s="101">
        <f>IF(Q$1="",0,операции!Q371)</f>
        <v>0</v>
      </c>
      <c r="R296" s="101">
        <f>IF(R$1="",0,операции!R371)</f>
        <v>0</v>
      </c>
      <c r="S296" s="101">
        <f>IF(S$1="",0,операции!S371)</f>
        <v>0</v>
      </c>
      <c r="T296" s="101">
        <f>IF(T$1="",0,операции!T371)</f>
        <v>0</v>
      </c>
      <c r="U296" s="101">
        <f>IF(U$1="",0,операции!U371)</f>
        <v>0</v>
      </c>
      <c r="V296" s="101">
        <f>IF(V$1="",0,операции!V371)</f>
        <v>0</v>
      </c>
      <c r="W296" s="101">
        <f>IF(W$1="",0,операции!W371)</f>
        <v>0</v>
      </c>
      <c r="X296" s="101">
        <f>IF(X$1="",0,операции!X371)</f>
        <v>0</v>
      </c>
      <c r="Y296" s="101">
        <f>IF(Y$1="",0,операции!Y371)</f>
        <v>0</v>
      </c>
      <c r="Z296" s="101">
        <f>IF(Z$1="",0,операции!Z371)</f>
        <v>0</v>
      </c>
      <c r="AA296" s="101">
        <f>IF(AA$1="",0,операции!AA371)</f>
        <v>0</v>
      </c>
      <c r="AB296" s="22"/>
    </row>
    <row r="297" spans="1:28" s="23" customFormat="1" ht="10.199999999999999" x14ac:dyDescent="0.2">
      <c r="A297" s="22"/>
      <c r="B297" s="22"/>
      <c r="C297" s="22"/>
      <c r="D297" s="22"/>
      <c r="E297" s="22" t="str">
        <f>E293</f>
        <v>оплаты в соцфонды</v>
      </c>
      <c r="F297" s="22"/>
      <c r="G297" s="22" t="str">
        <f>IF($E297="","",INDEX(KPI!$G:$G,SUMIFS(KPI!$B:$B,KPI!$E:$E,$E297)))</f>
        <v>тыс.руб.</v>
      </c>
      <c r="H297" s="100">
        <f>структура!$V$15</f>
        <v>4</v>
      </c>
      <c r="I297" s="31"/>
      <c r="J297" s="98" t="str">
        <f>структура!$X$15</f>
        <v>апр</v>
      </c>
      <c r="K297" s="99"/>
      <c r="L297" s="22"/>
      <c r="M297" s="58"/>
      <c r="N297" s="22"/>
      <c r="O297" s="22"/>
      <c r="P297" s="101">
        <f>IF(P$1="",0,операции!P372)</f>
        <v>0</v>
      </c>
      <c r="Q297" s="101">
        <f>IF(Q$1="",0,операции!Q372)</f>
        <v>0</v>
      </c>
      <c r="R297" s="101">
        <f>IF(R$1="",0,операции!R372)</f>
        <v>0</v>
      </c>
      <c r="S297" s="101">
        <f>IF(S$1="",0,операции!S372)</f>
        <v>0</v>
      </c>
      <c r="T297" s="101">
        <f>IF(T$1="",0,операции!T372)</f>
        <v>0</v>
      </c>
      <c r="U297" s="101">
        <f>IF(U$1="",0,операции!U372)</f>
        <v>0</v>
      </c>
      <c r="V297" s="101">
        <f>IF(V$1="",0,операции!V372)</f>
        <v>0</v>
      </c>
      <c r="W297" s="101">
        <f>IF(W$1="",0,операции!W372)</f>
        <v>0</v>
      </c>
      <c r="X297" s="101">
        <f>IF(X$1="",0,операции!X372)</f>
        <v>0</v>
      </c>
      <c r="Y297" s="101">
        <f>IF(Y$1="",0,операции!Y372)</f>
        <v>0</v>
      </c>
      <c r="Z297" s="101">
        <f>IF(Z$1="",0,операции!Z372)</f>
        <v>0</v>
      </c>
      <c r="AA297" s="101">
        <f>IF(AA$1="",0,операции!AA372)</f>
        <v>0</v>
      </c>
      <c r="AB297" s="22"/>
    </row>
    <row r="298" spans="1:28" s="23" customFormat="1" ht="10.199999999999999" x14ac:dyDescent="0.2">
      <c r="A298" s="22"/>
      <c r="B298" s="22"/>
      <c r="C298" s="22"/>
      <c r="D298" s="22"/>
      <c r="E298" s="22" t="str">
        <f>E293</f>
        <v>оплаты в соцфонды</v>
      </c>
      <c r="F298" s="22"/>
      <c r="G298" s="22" t="str">
        <f>IF($E298="","",INDEX(KPI!$G:$G,SUMIFS(KPI!$B:$B,KPI!$E:$E,$E298)))</f>
        <v>тыс.руб.</v>
      </c>
      <c r="H298" s="100">
        <f>структура!$V$16</f>
        <v>5</v>
      </c>
      <c r="I298" s="31"/>
      <c r="J298" s="98" t="str">
        <f>структура!$X$16</f>
        <v>май</v>
      </c>
      <c r="K298" s="99"/>
      <c r="L298" s="22"/>
      <c r="M298" s="58"/>
      <c r="N298" s="22"/>
      <c r="O298" s="22"/>
      <c r="P298" s="101">
        <f>IF(P$1="",0,операции!P373)</f>
        <v>0</v>
      </c>
      <c r="Q298" s="101">
        <f>IF(Q$1="",0,операции!Q373)</f>
        <v>0</v>
      </c>
      <c r="R298" s="101">
        <f>IF(R$1="",0,операции!R373)</f>
        <v>0</v>
      </c>
      <c r="S298" s="101">
        <f>IF(S$1="",0,операции!S373)</f>
        <v>0</v>
      </c>
      <c r="T298" s="101">
        <f>IF(T$1="",0,операции!T373)</f>
        <v>0</v>
      </c>
      <c r="U298" s="101">
        <f>IF(U$1="",0,операции!U373)</f>
        <v>0</v>
      </c>
      <c r="V298" s="101">
        <f>IF(V$1="",0,операции!V373)</f>
        <v>0</v>
      </c>
      <c r="W298" s="101">
        <f>IF(W$1="",0,операции!W373)</f>
        <v>0</v>
      </c>
      <c r="X298" s="101">
        <f>IF(X$1="",0,операции!X373)</f>
        <v>0</v>
      </c>
      <c r="Y298" s="101">
        <f>IF(Y$1="",0,операции!Y373)</f>
        <v>0</v>
      </c>
      <c r="Z298" s="101">
        <f>IF(Z$1="",0,операции!Z373)</f>
        <v>0</v>
      </c>
      <c r="AA298" s="101">
        <f>IF(AA$1="",0,операции!AA373)</f>
        <v>0</v>
      </c>
      <c r="AB298" s="22"/>
    </row>
    <row r="299" spans="1:28" s="23" customFormat="1" ht="10.199999999999999" x14ac:dyDescent="0.2">
      <c r="A299" s="22"/>
      <c r="B299" s="22"/>
      <c r="C299" s="22"/>
      <c r="D299" s="22"/>
      <c r="E299" s="22" t="str">
        <f>E293</f>
        <v>оплаты в соцфонды</v>
      </c>
      <c r="F299" s="22"/>
      <c r="G299" s="22" t="str">
        <f>IF($E299="","",INDEX(KPI!$G:$G,SUMIFS(KPI!$B:$B,KPI!$E:$E,$E299)))</f>
        <v>тыс.руб.</v>
      </c>
      <c r="H299" s="100">
        <f>структура!$V$17</f>
        <v>6</v>
      </c>
      <c r="I299" s="31"/>
      <c r="J299" s="98" t="str">
        <f>структура!$X$17</f>
        <v>июн</v>
      </c>
      <c r="K299" s="99"/>
      <c r="L299" s="22"/>
      <c r="M299" s="58"/>
      <c r="N299" s="22"/>
      <c r="O299" s="22"/>
      <c r="P299" s="101">
        <f>IF(P$1="",0,операции!P374)</f>
        <v>0</v>
      </c>
      <c r="Q299" s="101">
        <f>IF(Q$1="",0,операции!Q374)</f>
        <v>0</v>
      </c>
      <c r="R299" s="101">
        <f>IF(R$1="",0,операции!R374)</f>
        <v>0</v>
      </c>
      <c r="S299" s="101">
        <f>IF(S$1="",0,операции!S374)</f>
        <v>0</v>
      </c>
      <c r="T299" s="101">
        <f>IF(T$1="",0,операции!T374)</f>
        <v>0</v>
      </c>
      <c r="U299" s="101">
        <f>IF(U$1="",0,операции!U374)</f>
        <v>0</v>
      </c>
      <c r="V299" s="101">
        <f>IF(V$1="",0,операции!V374)</f>
        <v>0</v>
      </c>
      <c r="W299" s="101">
        <f>IF(W$1="",0,операции!W374)</f>
        <v>0</v>
      </c>
      <c r="X299" s="101">
        <f>IF(X$1="",0,операции!X374)</f>
        <v>0</v>
      </c>
      <c r="Y299" s="101">
        <f>IF(Y$1="",0,операции!Y374)</f>
        <v>0</v>
      </c>
      <c r="Z299" s="101">
        <f>IF(Z$1="",0,операции!Z374)</f>
        <v>0</v>
      </c>
      <c r="AA299" s="101">
        <f>IF(AA$1="",0,операции!AA374)</f>
        <v>0</v>
      </c>
      <c r="AB299" s="22"/>
    </row>
    <row r="300" spans="1:28" s="23" customFormat="1" ht="10.199999999999999" x14ac:dyDescent="0.2">
      <c r="A300" s="22"/>
      <c r="B300" s="22"/>
      <c r="C300" s="22"/>
      <c r="D300" s="22"/>
      <c r="E300" s="22" t="str">
        <f>E293</f>
        <v>оплаты в соцфонды</v>
      </c>
      <c r="F300" s="22"/>
      <c r="G300" s="22" t="str">
        <f>IF($E300="","",INDEX(KPI!$G:$G,SUMIFS(KPI!$B:$B,KPI!$E:$E,$E300)))</f>
        <v>тыс.руб.</v>
      </c>
      <c r="H300" s="100">
        <f>структура!$V$18</f>
        <v>7</v>
      </c>
      <c r="I300" s="31"/>
      <c r="J300" s="98" t="str">
        <f>структура!$X$18</f>
        <v>июл</v>
      </c>
      <c r="K300" s="99"/>
      <c r="L300" s="22"/>
      <c r="M300" s="58"/>
      <c r="N300" s="22"/>
      <c r="O300" s="22"/>
      <c r="P300" s="101">
        <f>IF(P$1="",0,операции!P375)</f>
        <v>0</v>
      </c>
      <c r="Q300" s="101">
        <f>IF(Q$1="",0,операции!Q375)</f>
        <v>0</v>
      </c>
      <c r="R300" s="101">
        <f>IF(R$1="",0,операции!R375)</f>
        <v>0</v>
      </c>
      <c r="S300" s="101">
        <f>IF(S$1="",0,операции!S375)</f>
        <v>0</v>
      </c>
      <c r="T300" s="101">
        <f>IF(T$1="",0,операции!T375)</f>
        <v>0</v>
      </c>
      <c r="U300" s="101">
        <f>IF(U$1="",0,операции!U375)</f>
        <v>0</v>
      </c>
      <c r="V300" s="101">
        <f>IF(V$1="",0,операции!V375)</f>
        <v>0</v>
      </c>
      <c r="W300" s="101">
        <f>IF(W$1="",0,операции!W375)</f>
        <v>0</v>
      </c>
      <c r="X300" s="101">
        <f>IF(X$1="",0,операции!X375)</f>
        <v>0</v>
      </c>
      <c r="Y300" s="101">
        <f>IF(Y$1="",0,операции!Y375)</f>
        <v>0</v>
      </c>
      <c r="Z300" s="101">
        <f>IF(Z$1="",0,операции!Z375)</f>
        <v>0</v>
      </c>
      <c r="AA300" s="101">
        <f>IF(AA$1="",0,операции!AA375)</f>
        <v>0</v>
      </c>
      <c r="AB300" s="22"/>
    </row>
    <row r="301" spans="1:28" s="23" customFormat="1" ht="10.199999999999999" x14ac:dyDescent="0.2">
      <c r="A301" s="22"/>
      <c r="B301" s="22"/>
      <c r="C301" s="22"/>
      <c r="D301" s="22"/>
      <c r="E301" s="22" t="str">
        <f>E293</f>
        <v>оплаты в соцфонды</v>
      </c>
      <c r="F301" s="22"/>
      <c r="G301" s="22" t="str">
        <f>IF($E301="","",INDEX(KPI!$G:$G,SUMIFS(KPI!$B:$B,KPI!$E:$E,$E301)))</f>
        <v>тыс.руб.</v>
      </c>
      <c r="H301" s="100">
        <f>структура!$V$19</f>
        <v>8</v>
      </c>
      <c r="I301" s="31"/>
      <c r="J301" s="98" t="str">
        <f>структура!$X$19</f>
        <v>авг</v>
      </c>
      <c r="K301" s="99"/>
      <c r="L301" s="22"/>
      <c r="M301" s="58"/>
      <c r="N301" s="22"/>
      <c r="O301" s="22"/>
      <c r="P301" s="101">
        <f>IF(P$1="",0,операции!P376)</f>
        <v>0</v>
      </c>
      <c r="Q301" s="101">
        <f>IF(Q$1="",0,операции!Q376)</f>
        <v>0</v>
      </c>
      <c r="R301" s="101">
        <f>IF(R$1="",0,операции!R376)</f>
        <v>0</v>
      </c>
      <c r="S301" s="101">
        <f>IF(S$1="",0,операции!S376)</f>
        <v>0</v>
      </c>
      <c r="T301" s="101">
        <f>IF(T$1="",0,операции!T376)</f>
        <v>0</v>
      </c>
      <c r="U301" s="101">
        <f>IF(U$1="",0,операции!U376)</f>
        <v>0</v>
      </c>
      <c r="V301" s="101">
        <f>IF(V$1="",0,операции!V376)</f>
        <v>0</v>
      </c>
      <c r="W301" s="101">
        <f>IF(W$1="",0,операции!W376)</f>
        <v>0</v>
      </c>
      <c r="X301" s="101">
        <f>IF(X$1="",0,операции!X376)</f>
        <v>0</v>
      </c>
      <c r="Y301" s="101">
        <f>IF(Y$1="",0,операции!Y376)</f>
        <v>0</v>
      </c>
      <c r="Z301" s="101">
        <f>IF(Z$1="",0,операции!Z376)</f>
        <v>0</v>
      </c>
      <c r="AA301" s="101">
        <f>IF(AA$1="",0,операции!AA376)</f>
        <v>0</v>
      </c>
      <c r="AB301" s="22"/>
    </row>
    <row r="302" spans="1:28" s="23" customFormat="1" ht="10.199999999999999" x14ac:dyDescent="0.2">
      <c r="A302" s="22"/>
      <c r="B302" s="22"/>
      <c r="C302" s="22"/>
      <c r="D302" s="22"/>
      <c r="E302" s="22" t="str">
        <f>E293</f>
        <v>оплаты в соцфонды</v>
      </c>
      <c r="F302" s="22"/>
      <c r="G302" s="22" t="str">
        <f>IF($E302="","",INDEX(KPI!$G:$G,SUMIFS(KPI!$B:$B,KPI!$E:$E,$E302)))</f>
        <v>тыс.руб.</v>
      </c>
      <c r="H302" s="100">
        <f>структура!$V$20</f>
        <v>9</v>
      </c>
      <c r="I302" s="31"/>
      <c r="J302" s="98" t="str">
        <f>структура!$X$20</f>
        <v>сен</v>
      </c>
      <c r="K302" s="99"/>
      <c r="L302" s="22"/>
      <c r="M302" s="58"/>
      <c r="N302" s="22"/>
      <c r="O302" s="22"/>
      <c r="P302" s="101">
        <f>IF(P$1="",0,операции!P377)</f>
        <v>0</v>
      </c>
      <c r="Q302" s="101">
        <f>IF(Q$1="",0,операции!Q377)</f>
        <v>0</v>
      </c>
      <c r="R302" s="101">
        <f>IF(R$1="",0,операции!R377)</f>
        <v>0</v>
      </c>
      <c r="S302" s="101">
        <f>IF(S$1="",0,операции!S377)</f>
        <v>0</v>
      </c>
      <c r="T302" s="101">
        <f>IF(T$1="",0,операции!T377)</f>
        <v>0</v>
      </c>
      <c r="U302" s="101">
        <f>IF(U$1="",0,операции!U377)</f>
        <v>0</v>
      </c>
      <c r="V302" s="101">
        <f>IF(V$1="",0,операции!V377)</f>
        <v>0</v>
      </c>
      <c r="W302" s="101">
        <f>IF(W$1="",0,операции!W377)</f>
        <v>0</v>
      </c>
      <c r="X302" s="101">
        <f>IF(X$1="",0,операции!X377)</f>
        <v>0</v>
      </c>
      <c r="Y302" s="101">
        <f>IF(Y$1="",0,операции!Y377)</f>
        <v>0</v>
      </c>
      <c r="Z302" s="101">
        <f>IF(Z$1="",0,операции!Z377)</f>
        <v>0</v>
      </c>
      <c r="AA302" s="101">
        <f>IF(AA$1="",0,операции!AA377)</f>
        <v>0</v>
      </c>
      <c r="AB302" s="22"/>
    </row>
    <row r="303" spans="1:28" s="23" customFormat="1" ht="10.199999999999999" x14ac:dyDescent="0.2">
      <c r="A303" s="22"/>
      <c r="B303" s="22"/>
      <c r="C303" s="22"/>
      <c r="D303" s="22"/>
      <c r="E303" s="22" t="str">
        <f>E293</f>
        <v>оплаты в соцфонды</v>
      </c>
      <c r="F303" s="22"/>
      <c r="G303" s="22" t="str">
        <f>IF($E303="","",INDEX(KPI!$G:$G,SUMIFS(KPI!$B:$B,KPI!$E:$E,$E303)))</f>
        <v>тыс.руб.</v>
      </c>
      <c r="H303" s="100">
        <f>структура!$V$21</f>
        <v>10</v>
      </c>
      <c r="I303" s="31"/>
      <c r="J303" s="98" t="str">
        <f>структура!$X$21</f>
        <v>окт</v>
      </c>
      <c r="K303" s="99"/>
      <c r="L303" s="22"/>
      <c r="M303" s="58"/>
      <c r="N303" s="22"/>
      <c r="O303" s="22"/>
      <c r="P303" s="101">
        <f>IF(P$1="",0,операции!P378)</f>
        <v>0</v>
      </c>
      <c r="Q303" s="101">
        <f>IF(Q$1="",0,операции!Q378)</f>
        <v>0</v>
      </c>
      <c r="R303" s="101">
        <f>IF(R$1="",0,операции!R378)</f>
        <v>0</v>
      </c>
      <c r="S303" s="101">
        <f>IF(S$1="",0,операции!S378)</f>
        <v>0</v>
      </c>
      <c r="T303" s="101">
        <f>IF(T$1="",0,операции!T378)</f>
        <v>0</v>
      </c>
      <c r="U303" s="101">
        <f>IF(U$1="",0,операции!U378)</f>
        <v>0</v>
      </c>
      <c r="V303" s="101">
        <f>IF(V$1="",0,операции!V378)</f>
        <v>0</v>
      </c>
      <c r="W303" s="101">
        <f>IF(W$1="",0,операции!W378)</f>
        <v>0</v>
      </c>
      <c r="X303" s="101">
        <f>IF(X$1="",0,операции!X378)</f>
        <v>0</v>
      </c>
      <c r="Y303" s="101">
        <f>IF(Y$1="",0,операции!Y378)</f>
        <v>0</v>
      </c>
      <c r="Z303" s="101">
        <f>IF(Z$1="",0,операции!Z378)</f>
        <v>0</v>
      </c>
      <c r="AA303" s="101">
        <f>IF(AA$1="",0,операции!AA378)</f>
        <v>0</v>
      </c>
      <c r="AB303" s="22"/>
    </row>
    <row r="304" spans="1:28" s="23" customFormat="1" ht="10.199999999999999" x14ac:dyDescent="0.2">
      <c r="A304" s="22"/>
      <c r="B304" s="22"/>
      <c r="C304" s="22"/>
      <c r="D304" s="22"/>
      <c r="E304" s="22" t="str">
        <f>E293</f>
        <v>оплаты в соцфонды</v>
      </c>
      <c r="F304" s="22"/>
      <c r="G304" s="22" t="str">
        <f>IF($E304="","",INDEX(KPI!$G:$G,SUMIFS(KPI!$B:$B,KPI!$E:$E,$E304)))</f>
        <v>тыс.руб.</v>
      </c>
      <c r="H304" s="100">
        <f>структура!$V$22</f>
        <v>11</v>
      </c>
      <c r="I304" s="31"/>
      <c r="J304" s="98" t="str">
        <f>структура!$X$22</f>
        <v>ноя</v>
      </c>
      <c r="K304" s="99"/>
      <c r="L304" s="22"/>
      <c r="M304" s="58"/>
      <c r="N304" s="22"/>
      <c r="O304" s="22"/>
      <c r="P304" s="101">
        <f>IF(P$1="",0,операции!P379)</f>
        <v>0</v>
      </c>
      <c r="Q304" s="101">
        <f>IF(Q$1="",0,операции!Q379)</f>
        <v>0</v>
      </c>
      <c r="R304" s="101">
        <f>IF(R$1="",0,операции!R379)</f>
        <v>0</v>
      </c>
      <c r="S304" s="101">
        <f>IF(S$1="",0,операции!S379)</f>
        <v>0</v>
      </c>
      <c r="T304" s="101">
        <f>IF(T$1="",0,операции!T379)</f>
        <v>0</v>
      </c>
      <c r="U304" s="101">
        <f>IF(U$1="",0,операции!U379)</f>
        <v>0</v>
      </c>
      <c r="V304" s="101">
        <f>IF(V$1="",0,операции!V379)</f>
        <v>0</v>
      </c>
      <c r="W304" s="101">
        <f>IF(W$1="",0,операции!W379)</f>
        <v>0</v>
      </c>
      <c r="X304" s="101">
        <f>IF(X$1="",0,операции!X379)</f>
        <v>0</v>
      </c>
      <c r="Y304" s="101">
        <f>IF(Y$1="",0,операции!Y379)</f>
        <v>0</v>
      </c>
      <c r="Z304" s="101">
        <f>IF(Z$1="",0,операции!Z379)</f>
        <v>0</v>
      </c>
      <c r="AA304" s="101">
        <f>IF(AA$1="",0,операции!AA379)</f>
        <v>0</v>
      </c>
      <c r="AB304" s="22"/>
    </row>
    <row r="305" spans="1:28" s="23" customFormat="1" ht="10.199999999999999" x14ac:dyDescent="0.2">
      <c r="A305" s="22"/>
      <c r="B305" s="22"/>
      <c r="C305" s="22"/>
      <c r="D305" s="22"/>
      <c r="E305" s="22" t="str">
        <f>E293</f>
        <v>оплаты в соцфонды</v>
      </c>
      <c r="F305" s="22"/>
      <c r="G305" s="22" t="str">
        <f>IF($E305="","",INDEX(KPI!$G:$G,SUMIFS(KPI!$B:$B,KPI!$E:$E,$E305)))</f>
        <v>тыс.руб.</v>
      </c>
      <c r="H305" s="100">
        <f>структура!$V$23</f>
        <v>12</v>
      </c>
      <c r="I305" s="31"/>
      <c r="J305" s="98" t="str">
        <f>структура!$X$23</f>
        <v>дек</v>
      </c>
      <c r="K305" s="99"/>
      <c r="L305" s="22"/>
      <c r="M305" s="58"/>
      <c r="N305" s="22"/>
      <c r="O305" s="22"/>
      <c r="P305" s="101">
        <f>IF(P$1="",0,операции!P380)</f>
        <v>0</v>
      </c>
      <c r="Q305" s="101">
        <f>IF(Q$1="",0,операции!Q380)</f>
        <v>0</v>
      </c>
      <c r="R305" s="101">
        <f>IF(R$1="",0,операции!R380)</f>
        <v>0</v>
      </c>
      <c r="S305" s="101">
        <f>IF(S$1="",0,операции!S380)</f>
        <v>0</v>
      </c>
      <c r="T305" s="101">
        <f>IF(T$1="",0,операции!T380)</f>
        <v>0</v>
      </c>
      <c r="U305" s="101">
        <f>IF(U$1="",0,операции!U380)</f>
        <v>0</v>
      </c>
      <c r="V305" s="101">
        <f>IF(V$1="",0,операции!V380)</f>
        <v>0</v>
      </c>
      <c r="W305" s="101">
        <f>IF(W$1="",0,операции!W380)</f>
        <v>0</v>
      </c>
      <c r="X305" s="101">
        <f>IF(X$1="",0,операции!X380)</f>
        <v>0</v>
      </c>
      <c r="Y305" s="101">
        <f>IF(Y$1="",0,операции!Y380)</f>
        <v>0</v>
      </c>
      <c r="Z305" s="101">
        <f>IF(Z$1="",0,операции!Z380)</f>
        <v>0</v>
      </c>
      <c r="AA305" s="101">
        <f>IF(AA$1="",0,операции!AA380)</f>
        <v>0</v>
      </c>
      <c r="AB305" s="22"/>
    </row>
    <row r="306" spans="1:28" ht="3.9" customHeight="1" x14ac:dyDescent="0.25">
      <c r="A306" s="2"/>
      <c r="B306" s="2"/>
      <c r="C306" s="2"/>
      <c r="D306" s="2"/>
      <c r="E306" s="21"/>
      <c r="F306" s="2"/>
      <c r="G306" s="21"/>
      <c r="H306" s="2"/>
      <c r="I306" s="28"/>
      <c r="J306" s="21"/>
      <c r="K306" s="28"/>
      <c r="L306" s="2"/>
      <c r="M306" s="52"/>
      <c r="N306" s="2"/>
      <c r="O306" s="2"/>
      <c r="P306" s="36"/>
      <c r="Q306" s="36"/>
      <c r="R306" s="36"/>
      <c r="S306" s="36"/>
      <c r="T306" s="36"/>
      <c r="U306" s="36"/>
      <c r="V306" s="36"/>
      <c r="W306" s="36"/>
      <c r="X306" s="36"/>
      <c r="Y306" s="36"/>
      <c r="Z306" s="36"/>
      <c r="AA306" s="36"/>
      <c r="AB306" s="2"/>
    </row>
    <row r="307" spans="1:28" ht="8.1" customHeight="1" x14ac:dyDescent="0.25">
      <c r="A307" s="2"/>
      <c r="B307" s="2"/>
      <c r="C307" s="2"/>
      <c r="D307" s="2"/>
      <c r="E307" s="2"/>
      <c r="F307" s="2"/>
      <c r="G307" s="2"/>
      <c r="H307" s="2"/>
      <c r="I307" s="28"/>
      <c r="J307" s="2"/>
      <c r="K307" s="28"/>
      <c r="L307" s="2"/>
      <c r="M307" s="52"/>
      <c r="N307" s="2"/>
      <c r="O307" s="2"/>
      <c r="P307" s="36"/>
      <c r="Q307" s="36"/>
      <c r="R307" s="36"/>
      <c r="S307" s="36"/>
      <c r="T307" s="36"/>
      <c r="U307" s="36"/>
      <c r="V307" s="36"/>
      <c r="W307" s="36"/>
      <c r="X307" s="36"/>
      <c r="Y307" s="36"/>
      <c r="Z307" s="36"/>
      <c r="AA307" s="36"/>
      <c r="AB307" s="2"/>
    </row>
    <row r="308" spans="1:28" s="5" customFormat="1" x14ac:dyDescent="0.25">
      <c r="A308" s="3"/>
      <c r="B308" s="3"/>
      <c r="C308" s="3"/>
      <c r="D308" s="3"/>
      <c r="E308" s="3" t="str">
        <f>KPI!$E$61</f>
        <v>доля общехоз. расходов в доходах</v>
      </c>
      <c r="F308" s="3"/>
      <c r="G308" s="3" t="str">
        <f>IF($E308="","",INDEX(KPI!$G:$G,SUMIFS(KPI!$B:$B,KPI!$E:$E,$E308)))</f>
        <v>%</v>
      </c>
      <c r="H308" s="3"/>
      <c r="I308" s="6"/>
      <c r="J308" s="229">
        <f>операции!J383</f>
        <v>0</v>
      </c>
      <c r="K308" s="28"/>
      <c r="L308" s="2"/>
      <c r="M308" s="52"/>
      <c r="N308" s="3"/>
      <c r="O308" s="2"/>
      <c r="P308" s="36"/>
      <c r="Q308" s="36"/>
      <c r="R308" s="36"/>
      <c r="S308" s="36"/>
      <c r="T308" s="36"/>
      <c r="U308" s="36"/>
      <c r="V308" s="36"/>
      <c r="W308" s="36"/>
      <c r="X308" s="36"/>
      <c r="Y308" s="36"/>
      <c r="Z308" s="36"/>
      <c r="AA308" s="36"/>
      <c r="AB308" s="2"/>
    </row>
    <row r="309" spans="1:28" ht="3.9" customHeight="1" x14ac:dyDescent="0.25">
      <c r="A309" s="2"/>
      <c r="B309" s="2"/>
      <c r="C309" s="2"/>
      <c r="D309" s="2"/>
      <c r="E309" s="110"/>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8.1" customHeight="1" x14ac:dyDescent="0.25">
      <c r="A310" s="2"/>
      <c r="B310" s="2"/>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3"/>
      <c r="B311" s="3"/>
      <c r="C311" s="3"/>
      <c r="D311" s="111"/>
      <c r="E311" s="3" t="str">
        <f>KPI!$E$62</f>
        <v>общехоз. расходы - начисление/оплата</v>
      </c>
      <c r="F311" s="3"/>
      <c r="G311" s="3" t="str">
        <f>IF($E311="","",INDEX(KPI!$G:$G,SUMIFS(KPI!$B:$B,KPI!$E:$E,$E311)))</f>
        <v>тыс.руб.</v>
      </c>
      <c r="H311" s="103"/>
      <c r="I311" s="28"/>
      <c r="J311" s="44"/>
      <c r="K311" s="28"/>
      <c r="L311" s="3"/>
      <c r="M311" s="55">
        <f>SUM($O311:$AB311)</f>
        <v>0</v>
      </c>
      <c r="N311" s="3"/>
      <c r="O311" s="3"/>
      <c r="P311" s="46">
        <f>IF(P$1="",0,IF(P$1=0,SUMIFS(P312:P323,H312:H323,"&gt;="&amp;MONTH($J$13)),SUM(P312:P323)))</f>
        <v>0</v>
      </c>
      <c r="Q311" s="46">
        <f t="shared" ref="Q311" si="62">IF(Q$1="",0,SUM(Q312:Q323))</f>
        <v>0</v>
      </c>
      <c r="R311" s="46">
        <f t="shared" ref="R311:AA311" si="63">IF(R$1="",0,SUM(R312:R323))</f>
        <v>0</v>
      </c>
      <c r="S311" s="46">
        <f t="shared" si="63"/>
        <v>0</v>
      </c>
      <c r="T311" s="46">
        <f t="shared" si="63"/>
        <v>0</v>
      </c>
      <c r="U311" s="46">
        <f t="shared" si="63"/>
        <v>0</v>
      </c>
      <c r="V311" s="46">
        <f t="shared" si="63"/>
        <v>0</v>
      </c>
      <c r="W311" s="46">
        <f t="shared" si="63"/>
        <v>0</v>
      </c>
      <c r="X311" s="46">
        <f t="shared" si="63"/>
        <v>0</v>
      </c>
      <c r="Y311" s="46">
        <f t="shared" si="63"/>
        <v>0</v>
      </c>
      <c r="Z311" s="46">
        <f t="shared" si="63"/>
        <v>0</v>
      </c>
      <c r="AA311" s="46">
        <f t="shared" si="63"/>
        <v>0</v>
      </c>
      <c r="AB311" s="3"/>
    </row>
    <row r="312" spans="1:28" s="23" customFormat="1" ht="10.199999999999999" x14ac:dyDescent="0.2">
      <c r="A312" s="22"/>
      <c r="B312" s="22"/>
      <c r="C312" s="22"/>
      <c r="D312" s="22"/>
      <c r="E312" s="22" t="str">
        <f>E311</f>
        <v>общехоз. расходы - начисление/оплата</v>
      </c>
      <c r="F312" s="22"/>
      <c r="G312" s="22" t="str">
        <f>IF($E312="","",INDEX(KPI!$G:$G,SUMIFS(KPI!$B:$B,KPI!$E:$E,$E312)))</f>
        <v>тыс.руб.</v>
      </c>
      <c r="H312" s="100">
        <f>структура!$V$12</f>
        <v>1</v>
      </c>
      <c r="I312" s="31"/>
      <c r="J312" s="98" t="str">
        <f>структура!$X$12</f>
        <v>янв</v>
      </c>
      <c r="K312" s="99"/>
      <c r="L312" s="22"/>
      <c r="M312" s="58"/>
      <c r="N312" s="22"/>
      <c r="O312" s="22"/>
      <c r="P312" s="101">
        <f t="shared" ref="P312:AA312" si="64">IF(P$1="",0,(P59+P138)*$J$308)</f>
        <v>0</v>
      </c>
      <c r="Q312" s="101">
        <f t="shared" si="64"/>
        <v>0</v>
      </c>
      <c r="R312" s="101">
        <f t="shared" si="64"/>
        <v>0</v>
      </c>
      <c r="S312" s="101">
        <f t="shared" si="64"/>
        <v>0</v>
      </c>
      <c r="T312" s="101">
        <f t="shared" si="64"/>
        <v>0</v>
      </c>
      <c r="U312" s="101">
        <f t="shared" si="64"/>
        <v>0</v>
      </c>
      <c r="V312" s="101">
        <f t="shared" si="64"/>
        <v>0</v>
      </c>
      <c r="W312" s="101">
        <f t="shared" si="64"/>
        <v>0</v>
      </c>
      <c r="X312" s="101">
        <f t="shared" si="64"/>
        <v>0</v>
      </c>
      <c r="Y312" s="101">
        <f t="shared" si="64"/>
        <v>0</v>
      </c>
      <c r="Z312" s="101">
        <f t="shared" si="64"/>
        <v>0</v>
      </c>
      <c r="AA312" s="101">
        <f t="shared" si="64"/>
        <v>0</v>
      </c>
      <c r="AB312" s="22"/>
    </row>
    <row r="313" spans="1:28" s="23" customFormat="1" ht="10.199999999999999" x14ac:dyDescent="0.2">
      <c r="A313" s="22"/>
      <c r="B313" s="22"/>
      <c r="C313" s="22"/>
      <c r="D313" s="22"/>
      <c r="E313" s="22" t="str">
        <f>E311</f>
        <v>общехоз. расходы - начисление/оплата</v>
      </c>
      <c r="F313" s="22"/>
      <c r="G313" s="22" t="str">
        <f>IF($E313="","",INDEX(KPI!$G:$G,SUMIFS(KPI!$B:$B,KPI!$E:$E,$E313)))</f>
        <v>тыс.руб.</v>
      </c>
      <c r="H313" s="100">
        <f>структура!$V$13</f>
        <v>2</v>
      </c>
      <c r="I313" s="31"/>
      <c r="J313" s="98" t="str">
        <f>структура!$X$13</f>
        <v>фев</v>
      </c>
      <c r="K313" s="99"/>
      <c r="L313" s="22"/>
      <c r="M313" s="58"/>
      <c r="N313" s="22"/>
      <c r="O313" s="22"/>
      <c r="P313" s="101">
        <f t="shared" ref="P313:AA313" si="65">IF(P$1="",0,(P60+P139)*$J$308)</f>
        <v>0</v>
      </c>
      <c r="Q313" s="101">
        <f t="shared" si="65"/>
        <v>0</v>
      </c>
      <c r="R313" s="101">
        <f t="shared" si="65"/>
        <v>0</v>
      </c>
      <c r="S313" s="101">
        <f t="shared" si="65"/>
        <v>0</v>
      </c>
      <c r="T313" s="101">
        <f t="shared" si="65"/>
        <v>0</v>
      </c>
      <c r="U313" s="101">
        <f t="shared" si="65"/>
        <v>0</v>
      </c>
      <c r="V313" s="101">
        <f t="shared" si="65"/>
        <v>0</v>
      </c>
      <c r="W313" s="101">
        <f t="shared" si="65"/>
        <v>0</v>
      </c>
      <c r="X313" s="101">
        <f t="shared" si="65"/>
        <v>0</v>
      </c>
      <c r="Y313" s="101">
        <f t="shared" si="65"/>
        <v>0</v>
      </c>
      <c r="Z313" s="101">
        <f t="shared" si="65"/>
        <v>0</v>
      </c>
      <c r="AA313" s="101">
        <f t="shared" si="65"/>
        <v>0</v>
      </c>
      <c r="AB313" s="22"/>
    </row>
    <row r="314" spans="1:28" s="23" customFormat="1" ht="10.199999999999999" x14ac:dyDescent="0.2">
      <c r="A314" s="22"/>
      <c r="B314" s="22"/>
      <c r="C314" s="22"/>
      <c r="D314" s="22"/>
      <c r="E314" s="22" t="str">
        <f>E311</f>
        <v>общехоз. расходы - начисление/оплата</v>
      </c>
      <c r="F314" s="22"/>
      <c r="G314" s="22" t="str">
        <f>IF($E314="","",INDEX(KPI!$G:$G,SUMIFS(KPI!$B:$B,KPI!$E:$E,$E314)))</f>
        <v>тыс.руб.</v>
      </c>
      <c r="H314" s="100">
        <f>структура!$V$14</f>
        <v>3</v>
      </c>
      <c r="I314" s="31"/>
      <c r="J314" s="98" t="str">
        <f>структура!$X$14</f>
        <v>мар</v>
      </c>
      <c r="K314" s="99"/>
      <c r="L314" s="22"/>
      <c r="M314" s="58"/>
      <c r="N314" s="22"/>
      <c r="O314" s="22"/>
      <c r="P314" s="101">
        <f t="shared" ref="P314:AA314" si="66">IF(P$1="",0,(P61+P140)*$J$308)</f>
        <v>0</v>
      </c>
      <c r="Q314" s="101">
        <f t="shared" si="66"/>
        <v>0</v>
      </c>
      <c r="R314" s="101">
        <f t="shared" si="66"/>
        <v>0</v>
      </c>
      <c r="S314" s="101">
        <f t="shared" si="66"/>
        <v>0</v>
      </c>
      <c r="T314" s="101">
        <f t="shared" si="66"/>
        <v>0</v>
      </c>
      <c r="U314" s="101">
        <f t="shared" si="66"/>
        <v>0</v>
      </c>
      <c r="V314" s="101">
        <f t="shared" si="66"/>
        <v>0</v>
      </c>
      <c r="W314" s="101">
        <f t="shared" si="66"/>
        <v>0</v>
      </c>
      <c r="X314" s="101">
        <f t="shared" si="66"/>
        <v>0</v>
      </c>
      <c r="Y314" s="101">
        <f t="shared" si="66"/>
        <v>0</v>
      </c>
      <c r="Z314" s="101">
        <f t="shared" si="66"/>
        <v>0</v>
      </c>
      <c r="AA314" s="101">
        <f t="shared" si="66"/>
        <v>0</v>
      </c>
      <c r="AB314" s="22"/>
    </row>
    <row r="315" spans="1:28" s="23" customFormat="1" ht="10.199999999999999" x14ac:dyDescent="0.2">
      <c r="A315" s="22"/>
      <c r="B315" s="22"/>
      <c r="C315" s="22"/>
      <c r="D315" s="22"/>
      <c r="E315" s="22" t="str">
        <f>E311</f>
        <v>общехоз. расходы - начисление/оплата</v>
      </c>
      <c r="F315" s="22"/>
      <c r="G315" s="22" t="str">
        <f>IF($E315="","",INDEX(KPI!$G:$G,SUMIFS(KPI!$B:$B,KPI!$E:$E,$E315)))</f>
        <v>тыс.руб.</v>
      </c>
      <c r="H315" s="100">
        <f>структура!$V$15</f>
        <v>4</v>
      </c>
      <c r="I315" s="31"/>
      <c r="J315" s="98" t="str">
        <f>структура!$X$15</f>
        <v>апр</v>
      </c>
      <c r="K315" s="99"/>
      <c r="L315" s="22"/>
      <c r="M315" s="58"/>
      <c r="N315" s="22"/>
      <c r="O315" s="22"/>
      <c r="P315" s="101">
        <f t="shared" ref="P315:AA315" si="67">IF(P$1="",0,(P62+P141)*$J$308)</f>
        <v>0</v>
      </c>
      <c r="Q315" s="101">
        <f t="shared" si="67"/>
        <v>0</v>
      </c>
      <c r="R315" s="101">
        <f t="shared" si="67"/>
        <v>0</v>
      </c>
      <c r="S315" s="101">
        <f t="shared" si="67"/>
        <v>0</v>
      </c>
      <c r="T315" s="101">
        <f t="shared" si="67"/>
        <v>0</v>
      </c>
      <c r="U315" s="101">
        <f t="shared" si="67"/>
        <v>0</v>
      </c>
      <c r="V315" s="101">
        <f t="shared" si="67"/>
        <v>0</v>
      </c>
      <c r="W315" s="101">
        <f t="shared" si="67"/>
        <v>0</v>
      </c>
      <c r="X315" s="101">
        <f t="shared" si="67"/>
        <v>0</v>
      </c>
      <c r="Y315" s="101">
        <f t="shared" si="67"/>
        <v>0</v>
      </c>
      <c r="Z315" s="101">
        <f t="shared" si="67"/>
        <v>0</v>
      </c>
      <c r="AA315" s="101">
        <f t="shared" si="67"/>
        <v>0</v>
      </c>
      <c r="AB315" s="22"/>
    </row>
    <row r="316" spans="1:28" s="23" customFormat="1" ht="10.199999999999999" x14ac:dyDescent="0.2">
      <c r="A316" s="22"/>
      <c r="B316" s="22"/>
      <c r="C316" s="22"/>
      <c r="D316" s="22"/>
      <c r="E316" s="22" t="str">
        <f>E311</f>
        <v>общехоз. расходы - начисление/оплата</v>
      </c>
      <c r="F316" s="22"/>
      <c r="G316" s="22" t="str">
        <f>IF($E316="","",INDEX(KPI!$G:$G,SUMIFS(KPI!$B:$B,KPI!$E:$E,$E316)))</f>
        <v>тыс.руб.</v>
      </c>
      <c r="H316" s="100">
        <f>структура!$V$16</f>
        <v>5</v>
      </c>
      <c r="I316" s="31"/>
      <c r="J316" s="98" t="str">
        <f>структура!$X$16</f>
        <v>май</v>
      </c>
      <c r="K316" s="99"/>
      <c r="L316" s="22"/>
      <c r="M316" s="58"/>
      <c r="N316" s="22"/>
      <c r="O316" s="22"/>
      <c r="P316" s="101">
        <f t="shared" ref="P316:AA316" si="68">IF(P$1="",0,(P63+P142)*$J$308)</f>
        <v>0</v>
      </c>
      <c r="Q316" s="101">
        <f t="shared" si="68"/>
        <v>0</v>
      </c>
      <c r="R316" s="101">
        <f t="shared" si="68"/>
        <v>0</v>
      </c>
      <c r="S316" s="101">
        <f t="shared" si="68"/>
        <v>0</v>
      </c>
      <c r="T316" s="101">
        <f t="shared" si="68"/>
        <v>0</v>
      </c>
      <c r="U316" s="101">
        <f t="shared" si="68"/>
        <v>0</v>
      </c>
      <c r="V316" s="101">
        <f t="shared" si="68"/>
        <v>0</v>
      </c>
      <c r="W316" s="101">
        <f t="shared" si="68"/>
        <v>0</v>
      </c>
      <c r="X316" s="101">
        <f t="shared" si="68"/>
        <v>0</v>
      </c>
      <c r="Y316" s="101">
        <f t="shared" si="68"/>
        <v>0</v>
      </c>
      <c r="Z316" s="101">
        <f t="shared" si="68"/>
        <v>0</v>
      </c>
      <c r="AA316" s="101">
        <f t="shared" si="68"/>
        <v>0</v>
      </c>
      <c r="AB316" s="22"/>
    </row>
    <row r="317" spans="1:28" s="23" customFormat="1" ht="10.199999999999999" x14ac:dyDescent="0.2">
      <c r="A317" s="22"/>
      <c r="B317" s="22"/>
      <c r="C317" s="22"/>
      <c r="D317" s="22"/>
      <c r="E317" s="22" t="str">
        <f>E311</f>
        <v>общехоз. расходы - начисление/оплата</v>
      </c>
      <c r="F317" s="22"/>
      <c r="G317" s="22" t="str">
        <f>IF($E317="","",INDEX(KPI!$G:$G,SUMIFS(KPI!$B:$B,KPI!$E:$E,$E317)))</f>
        <v>тыс.руб.</v>
      </c>
      <c r="H317" s="100">
        <f>структура!$V$17</f>
        <v>6</v>
      </c>
      <c r="I317" s="31"/>
      <c r="J317" s="98" t="str">
        <f>структура!$X$17</f>
        <v>июн</v>
      </c>
      <c r="K317" s="99"/>
      <c r="L317" s="22"/>
      <c r="M317" s="58"/>
      <c r="N317" s="22"/>
      <c r="O317" s="22"/>
      <c r="P317" s="101">
        <f t="shared" ref="P317:AA317" si="69">IF(P$1="",0,(P64+P143)*$J$308)</f>
        <v>0</v>
      </c>
      <c r="Q317" s="101">
        <f t="shared" si="69"/>
        <v>0</v>
      </c>
      <c r="R317" s="101">
        <f t="shared" si="69"/>
        <v>0</v>
      </c>
      <c r="S317" s="101">
        <f t="shared" si="69"/>
        <v>0</v>
      </c>
      <c r="T317" s="101">
        <f t="shared" si="69"/>
        <v>0</v>
      </c>
      <c r="U317" s="101">
        <f t="shared" si="69"/>
        <v>0</v>
      </c>
      <c r="V317" s="101">
        <f t="shared" si="69"/>
        <v>0</v>
      </c>
      <c r="W317" s="101">
        <f t="shared" si="69"/>
        <v>0</v>
      </c>
      <c r="X317" s="101">
        <f t="shared" si="69"/>
        <v>0</v>
      </c>
      <c r="Y317" s="101">
        <f t="shared" si="69"/>
        <v>0</v>
      </c>
      <c r="Z317" s="101">
        <f t="shared" si="69"/>
        <v>0</v>
      </c>
      <c r="AA317" s="101">
        <f t="shared" si="69"/>
        <v>0</v>
      </c>
      <c r="AB317" s="22"/>
    </row>
    <row r="318" spans="1:28" s="23" customFormat="1" ht="10.199999999999999" x14ac:dyDescent="0.2">
      <c r="A318" s="22"/>
      <c r="B318" s="22"/>
      <c r="C318" s="22"/>
      <c r="D318" s="22"/>
      <c r="E318" s="22" t="str">
        <f>E311</f>
        <v>общехоз. расходы - начисление/оплата</v>
      </c>
      <c r="F318" s="22"/>
      <c r="G318" s="22" t="str">
        <f>IF($E318="","",INDEX(KPI!$G:$G,SUMIFS(KPI!$B:$B,KPI!$E:$E,$E318)))</f>
        <v>тыс.руб.</v>
      </c>
      <c r="H318" s="100">
        <f>структура!$V$18</f>
        <v>7</v>
      </c>
      <c r="I318" s="31"/>
      <c r="J318" s="98" t="str">
        <f>структура!$X$18</f>
        <v>июл</v>
      </c>
      <c r="K318" s="99"/>
      <c r="L318" s="22"/>
      <c r="M318" s="58"/>
      <c r="N318" s="22"/>
      <c r="O318" s="22"/>
      <c r="P318" s="101">
        <f t="shared" ref="P318:AA318" si="70">IF(P$1="",0,(P65+P144)*$J$308)</f>
        <v>0</v>
      </c>
      <c r="Q318" s="101">
        <f t="shared" si="70"/>
        <v>0</v>
      </c>
      <c r="R318" s="101">
        <f t="shared" si="70"/>
        <v>0</v>
      </c>
      <c r="S318" s="101">
        <f t="shared" si="70"/>
        <v>0</v>
      </c>
      <c r="T318" s="101">
        <f t="shared" si="70"/>
        <v>0</v>
      </c>
      <c r="U318" s="101">
        <f t="shared" si="70"/>
        <v>0</v>
      </c>
      <c r="V318" s="101">
        <f t="shared" si="70"/>
        <v>0</v>
      </c>
      <c r="W318" s="101">
        <f t="shared" si="70"/>
        <v>0</v>
      </c>
      <c r="X318" s="101">
        <f t="shared" si="70"/>
        <v>0</v>
      </c>
      <c r="Y318" s="101">
        <f t="shared" si="70"/>
        <v>0</v>
      </c>
      <c r="Z318" s="101">
        <f t="shared" si="70"/>
        <v>0</v>
      </c>
      <c r="AA318" s="101">
        <f t="shared" si="70"/>
        <v>0</v>
      </c>
      <c r="AB318" s="22"/>
    </row>
    <row r="319" spans="1:28" s="23" customFormat="1" ht="10.199999999999999" x14ac:dyDescent="0.2">
      <c r="A319" s="22"/>
      <c r="B319" s="22"/>
      <c r="C319" s="22"/>
      <c r="D319" s="22"/>
      <c r="E319" s="22" t="str">
        <f>E311</f>
        <v>общехоз. расходы - начисление/оплата</v>
      </c>
      <c r="F319" s="22"/>
      <c r="G319" s="22" t="str">
        <f>IF($E319="","",INDEX(KPI!$G:$G,SUMIFS(KPI!$B:$B,KPI!$E:$E,$E319)))</f>
        <v>тыс.руб.</v>
      </c>
      <c r="H319" s="100">
        <f>структура!$V$19</f>
        <v>8</v>
      </c>
      <c r="I319" s="31"/>
      <c r="J319" s="98" t="str">
        <f>структура!$X$19</f>
        <v>авг</v>
      </c>
      <c r="K319" s="99"/>
      <c r="L319" s="22"/>
      <c r="M319" s="58"/>
      <c r="N319" s="22"/>
      <c r="O319" s="22"/>
      <c r="P319" s="101">
        <f t="shared" ref="P319:AA319" si="71">IF(P$1="",0,(P66+P145)*$J$308)</f>
        <v>0</v>
      </c>
      <c r="Q319" s="101">
        <f t="shared" si="71"/>
        <v>0</v>
      </c>
      <c r="R319" s="101">
        <f t="shared" si="71"/>
        <v>0</v>
      </c>
      <c r="S319" s="101">
        <f t="shared" si="71"/>
        <v>0</v>
      </c>
      <c r="T319" s="101">
        <f t="shared" si="71"/>
        <v>0</v>
      </c>
      <c r="U319" s="101">
        <f t="shared" si="71"/>
        <v>0</v>
      </c>
      <c r="V319" s="101">
        <f t="shared" si="71"/>
        <v>0</v>
      </c>
      <c r="W319" s="101">
        <f t="shared" si="71"/>
        <v>0</v>
      </c>
      <c r="X319" s="101">
        <f t="shared" si="71"/>
        <v>0</v>
      </c>
      <c r="Y319" s="101">
        <f t="shared" si="71"/>
        <v>0</v>
      </c>
      <c r="Z319" s="101">
        <f t="shared" si="71"/>
        <v>0</v>
      </c>
      <c r="AA319" s="101">
        <f t="shared" si="71"/>
        <v>0</v>
      </c>
      <c r="AB319" s="22"/>
    </row>
    <row r="320" spans="1:28" s="23" customFormat="1" ht="10.199999999999999" x14ac:dyDescent="0.2">
      <c r="A320" s="22"/>
      <c r="B320" s="22"/>
      <c r="C320" s="22"/>
      <c r="D320" s="22"/>
      <c r="E320" s="22" t="str">
        <f>E311</f>
        <v>общехоз. расходы - начисление/оплата</v>
      </c>
      <c r="F320" s="22"/>
      <c r="G320" s="22" t="str">
        <f>IF($E320="","",INDEX(KPI!$G:$G,SUMIFS(KPI!$B:$B,KPI!$E:$E,$E320)))</f>
        <v>тыс.руб.</v>
      </c>
      <c r="H320" s="100">
        <f>структура!$V$20</f>
        <v>9</v>
      </c>
      <c r="I320" s="31"/>
      <c r="J320" s="98" t="str">
        <f>структура!$X$20</f>
        <v>сен</v>
      </c>
      <c r="K320" s="99"/>
      <c r="L320" s="22"/>
      <c r="M320" s="58"/>
      <c r="N320" s="22"/>
      <c r="O320" s="22"/>
      <c r="P320" s="101">
        <f t="shared" ref="P320:AA320" si="72">IF(P$1="",0,(P67+P146)*$J$308)</f>
        <v>0</v>
      </c>
      <c r="Q320" s="101">
        <f t="shared" si="72"/>
        <v>0</v>
      </c>
      <c r="R320" s="101">
        <f t="shared" si="72"/>
        <v>0</v>
      </c>
      <c r="S320" s="101">
        <f t="shared" si="72"/>
        <v>0</v>
      </c>
      <c r="T320" s="101">
        <f t="shared" si="72"/>
        <v>0</v>
      </c>
      <c r="U320" s="101">
        <f t="shared" si="72"/>
        <v>0</v>
      </c>
      <c r="V320" s="101">
        <f t="shared" si="72"/>
        <v>0</v>
      </c>
      <c r="W320" s="101">
        <f t="shared" si="72"/>
        <v>0</v>
      </c>
      <c r="X320" s="101">
        <f t="shared" si="72"/>
        <v>0</v>
      </c>
      <c r="Y320" s="101">
        <f t="shared" si="72"/>
        <v>0</v>
      </c>
      <c r="Z320" s="101">
        <f t="shared" si="72"/>
        <v>0</v>
      </c>
      <c r="AA320" s="101">
        <f t="shared" si="72"/>
        <v>0</v>
      </c>
      <c r="AB320" s="22"/>
    </row>
    <row r="321" spans="1:28" s="23" customFormat="1" ht="10.199999999999999" x14ac:dyDescent="0.2">
      <c r="A321" s="22"/>
      <c r="B321" s="22"/>
      <c r="C321" s="22"/>
      <c r="D321" s="22"/>
      <c r="E321" s="22" t="str">
        <f>E311</f>
        <v>общехоз. расходы - начисление/оплата</v>
      </c>
      <c r="F321" s="22"/>
      <c r="G321" s="22" t="str">
        <f>IF($E321="","",INDEX(KPI!$G:$G,SUMIFS(KPI!$B:$B,KPI!$E:$E,$E321)))</f>
        <v>тыс.руб.</v>
      </c>
      <c r="H321" s="100">
        <f>структура!$V$21</f>
        <v>10</v>
      </c>
      <c r="I321" s="31"/>
      <c r="J321" s="98" t="str">
        <f>структура!$X$21</f>
        <v>окт</v>
      </c>
      <c r="K321" s="99"/>
      <c r="L321" s="22"/>
      <c r="M321" s="58"/>
      <c r="N321" s="22"/>
      <c r="O321" s="22"/>
      <c r="P321" s="101">
        <f t="shared" ref="P321:AA321" si="73">IF(P$1="",0,(P68+P147)*$J$308)</f>
        <v>0</v>
      </c>
      <c r="Q321" s="101">
        <f t="shared" si="73"/>
        <v>0</v>
      </c>
      <c r="R321" s="101">
        <f t="shared" si="73"/>
        <v>0</v>
      </c>
      <c r="S321" s="101">
        <f t="shared" si="73"/>
        <v>0</v>
      </c>
      <c r="T321" s="101">
        <f t="shared" si="73"/>
        <v>0</v>
      </c>
      <c r="U321" s="101">
        <f t="shared" si="73"/>
        <v>0</v>
      </c>
      <c r="V321" s="101">
        <f t="shared" si="73"/>
        <v>0</v>
      </c>
      <c r="W321" s="101">
        <f t="shared" si="73"/>
        <v>0</v>
      </c>
      <c r="X321" s="101">
        <f t="shared" si="73"/>
        <v>0</v>
      </c>
      <c r="Y321" s="101">
        <f t="shared" si="73"/>
        <v>0</v>
      </c>
      <c r="Z321" s="101">
        <f t="shared" si="73"/>
        <v>0</v>
      </c>
      <c r="AA321" s="101">
        <f t="shared" si="73"/>
        <v>0</v>
      </c>
      <c r="AB321" s="22"/>
    </row>
    <row r="322" spans="1:28" s="23" customFormat="1" ht="10.199999999999999" x14ac:dyDescent="0.2">
      <c r="A322" s="22"/>
      <c r="B322" s="22"/>
      <c r="C322" s="22"/>
      <c r="D322" s="22"/>
      <c r="E322" s="22" t="str">
        <f>E311</f>
        <v>общехоз. расходы - начисление/оплата</v>
      </c>
      <c r="F322" s="22"/>
      <c r="G322" s="22" t="str">
        <f>IF($E322="","",INDEX(KPI!$G:$G,SUMIFS(KPI!$B:$B,KPI!$E:$E,$E322)))</f>
        <v>тыс.руб.</v>
      </c>
      <c r="H322" s="100">
        <f>структура!$V$22</f>
        <v>11</v>
      </c>
      <c r="I322" s="31"/>
      <c r="J322" s="98" t="str">
        <f>структура!$X$22</f>
        <v>ноя</v>
      </c>
      <c r="K322" s="99"/>
      <c r="L322" s="22"/>
      <c r="M322" s="58"/>
      <c r="N322" s="22"/>
      <c r="O322" s="22"/>
      <c r="P322" s="101">
        <f t="shared" ref="P322:AA322" si="74">IF(P$1="",0,(P69+P148)*$J$308)</f>
        <v>0</v>
      </c>
      <c r="Q322" s="101">
        <f t="shared" si="74"/>
        <v>0</v>
      </c>
      <c r="R322" s="101">
        <f t="shared" si="74"/>
        <v>0</v>
      </c>
      <c r="S322" s="101">
        <f t="shared" si="74"/>
        <v>0</v>
      </c>
      <c r="T322" s="101">
        <f t="shared" si="74"/>
        <v>0</v>
      </c>
      <c r="U322" s="101">
        <f t="shared" si="74"/>
        <v>0</v>
      </c>
      <c r="V322" s="101">
        <f t="shared" si="74"/>
        <v>0</v>
      </c>
      <c r="W322" s="101">
        <f t="shared" si="74"/>
        <v>0</v>
      </c>
      <c r="X322" s="101">
        <f t="shared" si="74"/>
        <v>0</v>
      </c>
      <c r="Y322" s="101">
        <f t="shared" si="74"/>
        <v>0</v>
      </c>
      <c r="Z322" s="101">
        <f t="shared" si="74"/>
        <v>0</v>
      </c>
      <c r="AA322" s="101">
        <f t="shared" si="74"/>
        <v>0</v>
      </c>
      <c r="AB322" s="22"/>
    </row>
    <row r="323" spans="1:28" s="23" customFormat="1" ht="10.199999999999999" x14ac:dyDescent="0.2">
      <c r="A323" s="22"/>
      <c r="B323" s="22"/>
      <c r="C323" s="22"/>
      <c r="D323" s="22"/>
      <c r="E323" s="22" t="str">
        <f>E311</f>
        <v>общехоз. расходы - начисление/оплата</v>
      </c>
      <c r="F323" s="22"/>
      <c r="G323" s="22" t="str">
        <f>IF($E323="","",INDEX(KPI!$G:$G,SUMIFS(KPI!$B:$B,KPI!$E:$E,$E323)))</f>
        <v>тыс.руб.</v>
      </c>
      <c r="H323" s="100">
        <f>структура!$V$23</f>
        <v>12</v>
      </c>
      <c r="I323" s="31"/>
      <c r="J323" s="98" t="str">
        <f>структура!$X$23</f>
        <v>дек</v>
      </c>
      <c r="K323" s="99"/>
      <c r="L323" s="22"/>
      <c r="M323" s="58"/>
      <c r="N323" s="22"/>
      <c r="O323" s="22"/>
      <c r="P323" s="101">
        <f t="shared" ref="P323:AA323" si="75">IF(P$1="",0,(P70+P149)*$J$308)</f>
        <v>0</v>
      </c>
      <c r="Q323" s="101">
        <f t="shared" si="75"/>
        <v>0</v>
      </c>
      <c r="R323" s="101">
        <f t="shared" si="75"/>
        <v>0</v>
      </c>
      <c r="S323" s="101">
        <f t="shared" si="75"/>
        <v>0</v>
      </c>
      <c r="T323" s="101">
        <f t="shared" si="75"/>
        <v>0</v>
      </c>
      <c r="U323" s="101">
        <f t="shared" si="75"/>
        <v>0</v>
      </c>
      <c r="V323" s="101">
        <f t="shared" si="75"/>
        <v>0</v>
      </c>
      <c r="W323" s="101">
        <f t="shared" si="75"/>
        <v>0</v>
      </c>
      <c r="X323" s="101">
        <f t="shared" si="75"/>
        <v>0</v>
      </c>
      <c r="Y323" s="101">
        <f t="shared" si="75"/>
        <v>0</v>
      </c>
      <c r="Z323" s="101">
        <f t="shared" si="75"/>
        <v>0</v>
      </c>
      <c r="AA323" s="101">
        <f t="shared" si="75"/>
        <v>0</v>
      </c>
      <c r="AB323" s="22"/>
    </row>
    <row r="324" spans="1:28" ht="3.9" customHeight="1" x14ac:dyDescent="0.25">
      <c r="A324" s="2"/>
      <c r="B324" s="2"/>
      <c r="C324" s="2"/>
      <c r="D324" s="2"/>
      <c r="E324" s="21"/>
      <c r="F324" s="2"/>
      <c r="G324" s="21"/>
      <c r="H324" s="2"/>
      <c r="I324" s="28"/>
      <c r="J324" s="21"/>
      <c r="K324" s="28"/>
      <c r="L324" s="2"/>
      <c r="M324" s="52"/>
      <c r="N324" s="2"/>
      <c r="O324" s="2"/>
      <c r="P324" s="36"/>
      <c r="Q324" s="36"/>
      <c r="R324" s="36"/>
      <c r="S324" s="36"/>
      <c r="T324" s="36"/>
      <c r="U324" s="36"/>
      <c r="V324" s="36"/>
      <c r="W324" s="36"/>
      <c r="X324" s="36"/>
      <c r="Y324" s="36"/>
      <c r="Z324" s="36"/>
      <c r="AA324" s="36"/>
      <c r="AB324" s="2"/>
    </row>
    <row r="325" spans="1:28" ht="8.1" customHeight="1" x14ac:dyDescent="0.25">
      <c r="A325" s="2"/>
      <c r="B325" s="2"/>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s="5" customFormat="1" x14ac:dyDescent="0.25">
      <c r="A326" s="3"/>
      <c r="B326" s="3"/>
      <c r="C326" s="3"/>
      <c r="D326" s="3"/>
      <c r="E326" s="3" t="str">
        <f>KPI!$E$63</f>
        <v>доля непредв. расходов в доходах</v>
      </c>
      <c r="F326" s="3"/>
      <c r="G326" s="3" t="str">
        <f>IF($E326="","",INDEX(KPI!$G:$G,SUMIFS(KPI!$B:$B,KPI!$E:$E,$E326)))</f>
        <v>%</v>
      </c>
      <c r="H326" s="3"/>
      <c r="I326" s="6"/>
      <c r="J326" s="229">
        <f>операции!J401</f>
        <v>0</v>
      </c>
      <c r="K326" s="28"/>
      <c r="L326" s="2"/>
      <c r="M326" s="52"/>
      <c r="N326" s="3"/>
      <c r="O326" s="2"/>
      <c r="P326" s="36"/>
      <c r="Q326" s="36"/>
      <c r="R326" s="36"/>
      <c r="S326" s="36"/>
      <c r="T326" s="36"/>
      <c r="U326" s="36"/>
      <c r="V326" s="36"/>
      <c r="W326" s="36"/>
      <c r="X326" s="36"/>
      <c r="Y326" s="36"/>
      <c r="Z326" s="36"/>
      <c r="AA326" s="36"/>
      <c r="AB326" s="2"/>
    </row>
    <row r="327" spans="1:28" ht="3.9" customHeight="1" x14ac:dyDescent="0.25">
      <c r="A327" s="2"/>
      <c r="B327" s="2"/>
      <c r="C327" s="2"/>
      <c r="D327" s="2"/>
      <c r="E327" s="110"/>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ht="8.1" customHeight="1" x14ac:dyDescent="0.25">
      <c r="A328" s="2"/>
      <c r="B328" s="2"/>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s="5" customFormat="1" x14ac:dyDescent="0.25">
      <c r="A329" s="3"/>
      <c r="B329" s="3"/>
      <c r="C329" s="3"/>
      <c r="D329" s="111"/>
      <c r="E329" s="3" t="str">
        <f>KPI!$E$64</f>
        <v>непредв. расходы - начисление/оплата</v>
      </c>
      <c r="F329" s="3"/>
      <c r="G329" s="3" t="str">
        <f>IF($E329="","",INDEX(KPI!$G:$G,SUMIFS(KPI!$B:$B,KPI!$E:$E,$E329)))</f>
        <v>тыс.руб.</v>
      </c>
      <c r="H329" s="103"/>
      <c r="I329" s="28"/>
      <c r="J329" s="44"/>
      <c r="K329" s="28"/>
      <c r="L329" s="3"/>
      <c r="M329" s="55">
        <f>SUM($O329:$AB329)</f>
        <v>0</v>
      </c>
      <c r="N329" s="3"/>
      <c r="O329" s="3"/>
      <c r="P329" s="46">
        <f>IF(P$1="",0,IF(P$1=0,SUMIFS(P330:P341,H330:H341,"&gt;="&amp;MONTH($J$13)),SUM(P330:P341)))</f>
        <v>0</v>
      </c>
      <c r="Q329" s="46">
        <f t="shared" ref="Q329" si="76">IF(Q$1="",0,SUM(Q330:Q341))</f>
        <v>0</v>
      </c>
      <c r="R329" s="46">
        <f t="shared" ref="R329:AA329" si="77">IF(R$1="",0,SUM(R330:R341))</f>
        <v>0</v>
      </c>
      <c r="S329" s="46">
        <f t="shared" si="77"/>
        <v>0</v>
      </c>
      <c r="T329" s="46">
        <f t="shared" si="77"/>
        <v>0</v>
      </c>
      <c r="U329" s="46">
        <f t="shared" si="77"/>
        <v>0</v>
      </c>
      <c r="V329" s="46">
        <f t="shared" si="77"/>
        <v>0</v>
      </c>
      <c r="W329" s="46">
        <f t="shared" si="77"/>
        <v>0</v>
      </c>
      <c r="X329" s="46">
        <f t="shared" si="77"/>
        <v>0</v>
      </c>
      <c r="Y329" s="46">
        <f t="shared" si="77"/>
        <v>0</v>
      </c>
      <c r="Z329" s="46">
        <f t="shared" si="77"/>
        <v>0</v>
      </c>
      <c r="AA329" s="46">
        <f t="shared" si="77"/>
        <v>0</v>
      </c>
      <c r="AB329" s="3"/>
    </row>
    <row r="330" spans="1:28" s="23" customFormat="1" ht="10.199999999999999" x14ac:dyDescent="0.2">
      <c r="A330" s="22"/>
      <c r="B330" s="22"/>
      <c r="C330" s="22"/>
      <c r="D330" s="22"/>
      <c r="E330" s="22" t="str">
        <f>E329</f>
        <v>непредв. расходы - начисление/оплата</v>
      </c>
      <c r="F330" s="22"/>
      <c r="G330" s="22" t="str">
        <f>IF($E330="","",INDEX(KPI!$G:$G,SUMIFS(KPI!$B:$B,KPI!$E:$E,$E330)))</f>
        <v>тыс.руб.</v>
      </c>
      <c r="H330" s="100">
        <f>структура!$V$12</f>
        <v>1</v>
      </c>
      <c r="I330" s="31"/>
      <c r="J330" s="98" t="str">
        <f>структура!$X$12</f>
        <v>янв</v>
      </c>
      <c r="K330" s="99"/>
      <c r="L330" s="22"/>
      <c r="M330" s="58"/>
      <c r="N330" s="22"/>
      <c r="O330" s="22"/>
      <c r="P330" s="101">
        <f t="shared" ref="P330:AA330" si="78">IF(P$1="",0,(P59+P138)*$J$326)</f>
        <v>0</v>
      </c>
      <c r="Q330" s="101">
        <f t="shared" si="78"/>
        <v>0</v>
      </c>
      <c r="R330" s="101">
        <f t="shared" si="78"/>
        <v>0</v>
      </c>
      <c r="S330" s="101">
        <f t="shared" si="78"/>
        <v>0</v>
      </c>
      <c r="T330" s="101">
        <f t="shared" si="78"/>
        <v>0</v>
      </c>
      <c r="U330" s="101">
        <f t="shared" si="78"/>
        <v>0</v>
      </c>
      <c r="V330" s="101">
        <f t="shared" si="78"/>
        <v>0</v>
      </c>
      <c r="W330" s="101">
        <f t="shared" si="78"/>
        <v>0</v>
      </c>
      <c r="X330" s="101">
        <f t="shared" si="78"/>
        <v>0</v>
      </c>
      <c r="Y330" s="101">
        <f t="shared" si="78"/>
        <v>0</v>
      </c>
      <c r="Z330" s="101">
        <f t="shared" si="78"/>
        <v>0</v>
      </c>
      <c r="AA330" s="101">
        <f t="shared" si="78"/>
        <v>0</v>
      </c>
      <c r="AB330" s="22"/>
    </row>
    <row r="331" spans="1:28" s="23" customFormat="1" ht="10.199999999999999" x14ac:dyDescent="0.2">
      <c r="A331" s="22"/>
      <c r="B331" s="22"/>
      <c r="C331" s="22"/>
      <c r="D331" s="22"/>
      <c r="E331" s="22" t="str">
        <f>E329</f>
        <v>непредв. расходы - начисление/оплата</v>
      </c>
      <c r="F331" s="22"/>
      <c r="G331" s="22" t="str">
        <f>IF($E331="","",INDEX(KPI!$G:$G,SUMIFS(KPI!$B:$B,KPI!$E:$E,$E331)))</f>
        <v>тыс.руб.</v>
      </c>
      <c r="H331" s="100">
        <f>структура!$V$13</f>
        <v>2</v>
      </c>
      <c r="I331" s="31"/>
      <c r="J331" s="98" t="str">
        <f>структура!$X$13</f>
        <v>фев</v>
      </c>
      <c r="K331" s="99"/>
      <c r="L331" s="22"/>
      <c r="M331" s="58"/>
      <c r="N331" s="22"/>
      <c r="O331" s="22"/>
      <c r="P331" s="101">
        <f t="shared" ref="P331:AA331" si="79">IF(P$1="",0,(P60+P139)*$J$326)</f>
        <v>0</v>
      </c>
      <c r="Q331" s="101">
        <f t="shared" si="79"/>
        <v>0</v>
      </c>
      <c r="R331" s="101">
        <f t="shared" si="79"/>
        <v>0</v>
      </c>
      <c r="S331" s="101">
        <f t="shared" si="79"/>
        <v>0</v>
      </c>
      <c r="T331" s="101">
        <f t="shared" si="79"/>
        <v>0</v>
      </c>
      <c r="U331" s="101">
        <f t="shared" si="79"/>
        <v>0</v>
      </c>
      <c r="V331" s="101">
        <f t="shared" si="79"/>
        <v>0</v>
      </c>
      <c r="W331" s="101">
        <f t="shared" si="79"/>
        <v>0</v>
      </c>
      <c r="X331" s="101">
        <f t="shared" si="79"/>
        <v>0</v>
      </c>
      <c r="Y331" s="101">
        <f t="shared" si="79"/>
        <v>0</v>
      </c>
      <c r="Z331" s="101">
        <f t="shared" si="79"/>
        <v>0</v>
      </c>
      <c r="AA331" s="101">
        <f t="shared" si="79"/>
        <v>0</v>
      </c>
      <c r="AB331" s="22"/>
    </row>
    <row r="332" spans="1:28" s="23" customFormat="1" ht="10.199999999999999" x14ac:dyDescent="0.2">
      <c r="A332" s="22"/>
      <c r="B332" s="22"/>
      <c r="C332" s="22"/>
      <c r="D332" s="22"/>
      <c r="E332" s="22" t="str">
        <f>E329</f>
        <v>непредв. расходы - начисление/оплата</v>
      </c>
      <c r="F332" s="22"/>
      <c r="G332" s="22" t="str">
        <f>IF($E332="","",INDEX(KPI!$G:$G,SUMIFS(KPI!$B:$B,KPI!$E:$E,$E332)))</f>
        <v>тыс.руб.</v>
      </c>
      <c r="H332" s="100">
        <f>структура!$V$14</f>
        <v>3</v>
      </c>
      <c r="I332" s="31"/>
      <c r="J332" s="98" t="str">
        <f>структура!$X$14</f>
        <v>мар</v>
      </c>
      <c r="K332" s="99"/>
      <c r="L332" s="22"/>
      <c r="M332" s="58"/>
      <c r="N332" s="22"/>
      <c r="O332" s="22"/>
      <c r="P332" s="101">
        <f t="shared" ref="P332:AA332" si="80">IF(P$1="",0,(P61+P140)*$J$326)</f>
        <v>0</v>
      </c>
      <c r="Q332" s="101">
        <f t="shared" si="80"/>
        <v>0</v>
      </c>
      <c r="R332" s="101">
        <f t="shared" si="80"/>
        <v>0</v>
      </c>
      <c r="S332" s="101">
        <f t="shared" si="80"/>
        <v>0</v>
      </c>
      <c r="T332" s="101">
        <f t="shared" si="80"/>
        <v>0</v>
      </c>
      <c r="U332" s="101">
        <f t="shared" si="80"/>
        <v>0</v>
      </c>
      <c r="V332" s="101">
        <f t="shared" si="80"/>
        <v>0</v>
      </c>
      <c r="W332" s="101">
        <f t="shared" si="80"/>
        <v>0</v>
      </c>
      <c r="X332" s="101">
        <f t="shared" si="80"/>
        <v>0</v>
      </c>
      <c r="Y332" s="101">
        <f t="shared" si="80"/>
        <v>0</v>
      </c>
      <c r="Z332" s="101">
        <f t="shared" si="80"/>
        <v>0</v>
      </c>
      <c r="AA332" s="101">
        <f t="shared" si="80"/>
        <v>0</v>
      </c>
      <c r="AB332" s="22"/>
    </row>
    <row r="333" spans="1:28" s="23" customFormat="1" ht="10.199999999999999" x14ac:dyDescent="0.2">
      <c r="A333" s="22"/>
      <c r="B333" s="22"/>
      <c r="C333" s="22"/>
      <c r="D333" s="22"/>
      <c r="E333" s="22" t="str">
        <f>E329</f>
        <v>непредв. расходы - начисление/оплата</v>
      </c>
      <c r="F333" s="22"/>
      <c r="G333" s="22" t="str">
        <f>IF($E333="","",INDEX(KPI!$G:$G,SUMIFS(KPI!$B:$B,KPI!$E:$E,$E333)))</f>
        <v>тыс.руб.</v>
      </c>
      <c r="H333" s="100">
        <f>структура!$V$15</f>
        <v>4</v>
      </c>
      <c r="I333" s="31"/>
      <c r="J333" s="98" t="str">
        <f>структура!$X$15</f>
        <v>апр</v>
      </c>
      <c r="K333" s="99"/>
      <c r="L333" s="22"/>
      <c r="M333" s="58"/>
      <c r="N333" s="22"/>
      <c r="O333" s="22"/>
      <c r="P333" s="101">
        <f t="shared" ref="P333:AA333" si="81">IF(P$1="",0,(P62+P141)*$J$326)</f>
        <v>0</v>
      </c>
      <c r="Q333" s="101">
        <f t="shared" si="81"/>
        <v>0</v>
      </c>
      <c r="R333" s="101">
        <f t="shared" si="81"/>
        <v>0</v>
      </c>
      <c r="S333" s="101">
        <f t="shared" si="81"/>
        <v>0</v>
      </c>
      <c r="T333" s="101">
        <f t="shared" si="81"/>
        <v>0</v>
      </c>
      <c r="U333" s="101">
        <f t="shared" si="81"/>
        <v>0</v>
      </c>
      <c r="V333" s="101">
        <f t="shared" si="81"/>
        <v>0</v>
      </c>
      <c r="W333" s="101">
        <f t="shared" si="81"/>
        <v>0</v>
      </c>
      <c r="X333" s="101">
        <f t="shared" si="81"/>
        <v>0</v>
      </c>
      <c r="Y333" s="101">
        <f t="shared" si="81"/>
        <v>0</v>
      </c>
      <c r="Z333" s="101">
        <f t="shared" si="81"/>
        <v>0</v>
      </c>
      <c r="AA333" s="101">
        <f t="shared" si="81"/>
        <v>0</v>
      </c>
      <c r="AB333" s="22"/>
    </row>
    <row r="334" spans="1:28" s="23" customFormat="1" ht="10.199999999999999" x14ac:dyDescent="0.2">
      <c r="A334" s="22"/>
      <c r="B334" s="22"/>
      <c r="C334" s="22"/>
      <c r="D334" s="22"/>
      <c r="E334" s="22" t="str">
        <f>E329</f>
        <v>непредв. расходы - начисление/оплата</v>
      </c>
      <c r="F334" s="22"/>
      <c r="G334" s="22" t="str">
        <f>IF($E334="","",INDEX(KPI!$G:$G,SUMIFS(KPI!$B:$B,KPI!$E:$E,$E334)))</f>
        <v>тыс.руб.</v>
      </c>
      <c r="H334" s="100">
        <f>структура!$V$16</f>
        <v>5</v>
      </c>
      <c r="I334" s="31"/>
      <c r="J334" s="98" t="str">
        <f>структура!$X$16</f>
        <v>май</v>
      </c>
      <c r="K334" s="99"/>
      <c r="L334" s="22"/>
      <c r="M334" s="58"/>
      <c r="N334" s="22"/>
      <c r="O334" s="22"/>
      <c r="P334" s="101">
        <f t="shared" ref="P334:AA334" si="82">IF(P$1="",0,(P63+P142)*$J$326)</f>
        <v>0</v>
      </c>
      <c r="Q334" s="101">
        <f t="shared" si="82"/>
        <v>0</v>
      </c>
      <c r="R334" s="101">
        <f t="shared" si="82"/>
        <v>0</v>
      </c>
      <c r="S334" s="101">
        <f t="shared" si="82"/>
        <v>0</v>
      </c>
      <c r="T334" s="101">
        <f t="shared" si="82"/>
        <v>0</v>
      </c>
      <c r="U334" s="101">
        <f t="shared" si="82"/>
        <v>0</v>
      </c>
      <c r="V334" s="101">
        <f t="shared" si="82"/>
        <v>0</v>
      </c>
      <c r="W334" s="101">
        <f t="shared" si="82"/>
        <v>0</v>
      </c>
      <c r="X334" s="101">
        <f t="shared" si="82"/>
        <v>0</v>
      </c>
      <c r="Y334" s="101">
        <f t="shared" si="82"/>
        <v>0</v>
      </c>
      <c r="Z334" s="101">
        <f t="shared" si="82"/>
        <v>0</v>
      </c>
      <c r="AA334" s="101">
        <f t="shared" si="82"/>
        <v>0</v>
      </c>
      <c r="AB334" s="22"/>
    </row>
    <row r="335" spans="1:28" s="23" customFormat="1" ht="10.199999999999999" x14ac:dyDescent="0.2">
      <c r="A335" s="22"/>
      <c r="B335" s="22"/>
      <c r="C335" s="22"/>
      <c r="D335" s="22"/>
      <c r="E335" s="22" t="str">
        <f>E329</f>
        <v>непредв. расходы - начисление/оплата</v>
      </c>
      <c r="F335" s="22"/>
      <c r="G335" s="22" t="str">
        <f>IF($E335="","",INDEX(KPI!$G:$G,SUMIFS(KPI!$B:$B,KPI!$E:$E,$E335)))</f>
        <v>тыс.руб.</v>
      </c>
      <c r="H335" s="100">
        <f>структура!$V$17</f>
        <v>6</v>
      </c>
      <c r="I335" s="31"/>
      <c r="J335" s="98" t="str">
        <f>структура!$X$17</f>
        <v>июн</v>
      </c>
      <c r="K335" s="99"/>
      <c r="L335" s="22"/>
      <c r="M335" s="58"/>
      <c r="N335" s="22"/>
      <c r="O335" s="22"/>
      <c r="P335" s="101">
        <f t="shared" ref="P335:AA335" si="83">IF(P$1="",0,(P64+P143)*$J$326)</f>
        <v>0</v>
      </c>
      <c r="Q335" s="101">
        <f t="shared" si="83"/>
        <v>0</v>
      </c>
      <c r="R335" s="101">
        <f t="shared" si="83"/>
        <v>0</v>
      </c>
      <c r="S335" s="101">
        <f t="shared" si="83"/>
        <v>0</v>
      </c>
      <c r="T335" s="101">
        <f t="shared" si="83"/>
        <v>0</v>
      </c>
      <c r="U335" s="101">
        <f t="shared" si="83"/>
        <v>0</v>
      </c>
      <c r="V335" s="101">
        <f t="shared" si="83"/>
        <v>0</v>
      </c>
      <c r="W335" s="101">
        <f t="shared" si="83"/>
        <v>0</v>
      </c>
      <c r="X335" s="101">
        <f t="shared" si="83"/>
        <v>0</v>
      </c>
      <c r="Y335" s="101">
        <f t="shared" si="83"/>
        <v>0</v>
      </c>
      <c r="Z335" s="101">
        <f t="shared" si="83"/>
        <v>0</v>
      </c>
      <c r="AA335" s="101">
        <f t="shared" si="83"/>
        <v>0</v>
      </c>
      <c r="AB335" s="22"/>
    </row>
    <row r="336" spans="1:28" s="23" customFormat="1" ht="10.199999999999999" x14ac:dyDescent="0.2">
      <c r="A336" s="22"/>
      <c r="B336" s="22"/>
      <c r="C336" s="22"/>
      <c r="D336" s="22"/>
      <c r="E336" s="22" t="str">
        <f>E329</f>
        <v>непредв. расходы - начисление/оплата</v>
      </c>
      <c r="F336" s="22"/>
      <c r="G336" s="22" t="str">
        <f>IF($E336="","",INDEX(KPI!$G:$G,SUMIFS(KPI!$B:$B,KPI!$E:$E,$E336)))</f>
        <v>тыс.руб.</v>
      </c>
      <c r="H336" s="100">
        <f>структура!$V$18</f>
        <v>7</v>
      </c>
      <c r="I336" s="31"/>
      <c r="J336" s="98" t="str">
        <f>структура!$X$18</f>
        <v>июл</v>
      </c>
      <c r="K336" s="99"/>
      <c r="L336" s="22"/>
      <c r="M336" s="58"/>
      <c r="N336" s="22"/>
      <c r="O336" s="22"/>
      <c r="P336" s="101">
        <f t="shared" ref="P336:AA336" si="84">IF(P$1="",0,(P65+P144)*$J$326)</f>
        <v>0</v>
      </c>
      <c r="Q336" s="101">
        <f t="shared" si="84"/>
        <v>0</v>
      </c>
      <c r="R336" s="101">
        <f t="shared" si="84"/>
        <v>0</v>
      </c>
      <c r="S336" s="101">
        <f t="shared" si="84"/>
        <v>0</v>
      </c>
      <c r="T336" s="101">
        <f t="shared" si="84"/>
        <v>0</v>
      </c>
      <c r="U336" s="101">
        <f t="shared" si="84"/>
        <v>0</v>
      </c>
      <c r="V336" s="101">
        <f t="shared" si="84"/>
        <v>0</v>
      </c>
      <c r="W336" s="101">
        <f t="shared" si="84"/>
        <v>0</v>
      </c>
      <c r="X336" s="101">
        <f t="shared" si="84"/>
        <v>0</v>
      </c>
      <c r="Y336" s="101">
        <f t="shared" si="84"/>
        <v>0</v>
      </c>
      <c r="Z336" s="101">
        <f t="shared" si="84"/>
        <v>0</v>
      </c>
      <c r="AA336" s="101">
        <f t="shared" si="84"/>
        <v>0</v>
      </c>
      <c r="AB336" s="22"/>
    </row>
    <row r="337" spans="1:28" s="23" customFormat="1" ht="10.199999999999999" x14ac:dyDescent="0.2">
      <c r="A337" s="22"/>
      <c r="B337" s="22"/>
      <c r="C337" s="22"/>
      <c r="D337" s="22"/>
      <c r="E337" s="22" t="str">
        <f>E329</f>
        <v>непредв. расходы - начисление/оплата</v>
      </c>
      <c r="F337" s="22"/>
      <c r="G337" s="22" t="str">
        <f>IF($E337="","",INDEX(KPI!$G:$G,SUMIFS(KPI!$B:$B,KPI!$E:$E,$E337)))</f>
        <v>тыс.руб.</v>
      </c>
      <c r="H337" s="100">
        <f>структура!$V$19</f>
        <v>8</v>
      </c>
      <c r="I337" s="31"/>
      <c r="J337" s="98" t="str">
        <f>структура!$X$19</f>
        <v>авг</v>
      </c>
      <c r="K337" s="99"/>
      <c r="L337" s="22"/>
      <c r="M337" s="58"/>
      <c r="N337" s="22"/>
      <c r="O337" s="22"/>
      <c r="P337" s="101">
        <f t="shared" ref="P337:AA337" si="85">IF(P$1="",0,(P66+P145)*$J$326)</f>
        <v>0</v>
      </c>
      <c r="Q337" s="101">
        <f t="shared" si="85"/>
        <v>0</v>
      </c>
      <c r="R337" s="101">
        <f t="shared" si="85"/>
        <v>0</v>
      </c>
      <c r="S337" s="101">
        <f t="shared" si="85"/>
        <v>0</v>
      </c>
      <c r="T337" s="101">
        <f t="shared" si="85"/>
        <v>0</v>
      </c>
      <c r="U337" s="101">
        <f t="shared" si="85"/>
        <v>0</v>
      </c>
      <c r="V337" s="101">
        <f t="shared" si="85"/>
        <v>0</v>
      </c>
      <c r="W337" s="101">
        <f t="shared" si="85"/>
        <v>0</v>
      </c>
      <c r="X337" s="101">
        <f t="shared" si="85"/>
        <v>0</v>
      </c>
      <c r="Y337" s="101">
        <f t="shared" si="85"/>
        <v>0</v>
      </c>
      <c r="Z337" s="101">
        <f t="shared" si="85"/>
        <v>0</v>
      </c>
      <c r="AA337" s="101">
        <f t="shared" si="85"/>
        <v>0</v>
      </c>
      <c r="AB337" s="22"/>
    </row>
    <row r="338" spans="1:28" s="23" customFormat="1" ht="10.199999999999999" x14ac:dyDescent="0.2">
      <c r="A338" s="22"/>
      <c r="B338" s="22"/>
      <c r="C338" s="22"/>
      <c r="D338" s="22"/>
      <c r="E338" s="22" t="str">
        <f>E329</f>
        <v>непредв. расходы - начисление/оплата</v>
      </c>
      <c r="F338" s="22"/>
      <c r="G338" s="22" t="str">
        <f>IF($E338="","",INDEX(KPI!$G:$G,SUMIFS(KPI!$B:$B,KPI!$E:$E,$E338)))</f>
        <v>тыс.руб.</v>
      </c>
      <c r="H338" s="100">
        <f>структура!$V$20</f>
        <v>9</v>
      </c>
      <c r="I338" s="31"/>
      <c r="J338" s="98" t="str">
        <f>структура!$X$20</f>
        <v>сен</v>
      </c>
      <c r="K338" s="99"/>
      <c r="L338" s="22"/>
      <c r="M338" s="58"/>
      <c r="N338" s="22"/>
      <c r="O338" s="22"/>
      <c r="P338" s="101">
        <f t="shared" ref="P338:AA338" si="86">IF(P$1="",0,(P67+P146)*$J$326)</f>
        <v>0</v>
      </c>
      <c r="Q338" s="101">
        <f t="shared" si="86"/>
        <v>0</v>
      </c>
      <c r="R338" s="101">
        <f t="shared" si="86"/>
        <v>0</v>
      </c>
      <c r="S338" s="101">
        <f t="shared" si="86"/>
        <v>0</v>
      </c>
      <c r="T338" s="101">
        <f t="shared" si="86"/>
        <v>0</v>
      </c>
      <c r="U338" s="101">
        <f t="shared" si="86"/>
        <v>0</v>
      </c>
      <c r="V338" s="101">
        <f t="shared" si="86"/>
        <v>0</v>
      </c>
      <c r="W338" s="101">
        <f t="shared" si="86"/>
        <v>0</v>
      </c>
      <c r="X338" s="101">
        <f t="shared" si="86"/>
        <v>0</v>
      </c>
      <c r="Y338" s="101">
        <f t="shared" si="86"/>
        <v>0</v>
      </c>
      <c r="Z338" s="101">
        <f t="shared" si="86"/>
        <v>0</v>
      </c>
      <c r="AA338" s="101">
        <f t="shared" si="86"/>
        <v>0</v>
      </c>
      <c r="AB338" s="22"/>
    </row>
    <row r="339" spans="1:28" s="23" customFormat="1" ht="10.199999999999999" x14ac:dyDescent="0.2">
      <c r="A339" s="22"/>
      <c r="B339" s="22"/>
      <c r="C339" s="22"/>
      <c r="D339" s="22"/>
      <c r="E339" s="22" t="str">
        <f>E329</f>
        <v>непредв. расходы - начисление/оплата</v>
      </c>
      <c r="F339" s="22"/>
      <c r="G339" s="22" t="str">
        <f>IF($E339="","",INDEX(KPI!$G:$G,SUMIFS(KPI!$B:$B,KPI!$E:$E,$E339)))</f>
        <v>тыс.руб.</v>
      </c>
      <c r="H339" s="100">
        <f>структура!$V$21</f>
        <v>10</v>
      </c>
      <c r="I339" s="31"/>
      <c r="J339" s="98" t="str">
        <f>структура!$X$21</f>
        <v>окт</v>
      </c>
      <c r="K339" s="99"/>
      <c r="L339" s="22"/>
      <c r="M339" s="58"/>
      <c r="N339" s="22"/>
      <c r="O339" s="22"/>
      <c r="P339" s="101">
        <f t="shared" ref="P339:AA339" si="87">IF(P$1="",0,(P68+P147)*$J$326)</f>
        <v>0</v>
      </c>
      <c r="Q339" s="101">
        <f t="shared" si="87"/>
        <v>0</v>
      </c>
      <c r="R339" s="101">
        <f t="shared" si="87"/>
        <v>0</v>
      </c>
      <c r="S339" s="101">
        <f t="shared" si="87"/>
        <v>0</v>
      </c>
      <c r="T339" s="101">
        <f t="shared" si="87"/>
        <v>0</v>
      </c>
      <c r="U339" s="101">
        <f t="shared" si="87"/>
        <v>0</v>
      </c>
      <c r="V339" s="101">
        <f t="shared" si="87"/>
        <v>0</v>
      </c>
      <c r="W339" s="101">
        <f t="shared" si="87"/>
        <v>0</v>
      </c>
      <c r="X339" s="101">
        <f t="shared" si="87"/>
        <v>0</v>
      </c>
      <c r="Y339" s="101">
        <f t="shared" si="87"/>
        <v>0</v>
      </c>
      <c r="Z339" s="101">
        <f t="shared" si="87"/>
        <v>0</v>
      </c>
      <c r="AA339" s="101">
        <f t="shared" si="87"/>
        <v>0</v>
      </c>
      <c r="AB339" s="22"/>
    </row>
    <row r="340" spans="1:28" s="23" customFormat="1" ht="10.199999999999999" x14ac:dyDescent="0.2">
      <c r="A340" s="22"/>
      <c r="B340" s="22"/>
      <c r="C340" s="22"/>
      <c r="D340" s="22"/>
      <c r="E340" s="22" t="str">
        <f>E329</f>
        <v>непредв. расходы - начисление/оплата</v>
      </c>
      <c r="F340" s="22"/>
      <c r="G340" s="22" t="str">
        <f>IF($E340="","",INDEX(KPI!$G:$G,SUMIFS(KPI!$B:$B,KPI!$E:$E,$E340)))</f>
        <v>тыс.руб.</v>
      </c>
      <c r="H340" s="100">
        <f>структура!$V$22</f>
        <v>11</v>
      </c>
      <c r="I340" s="31"/>
      <c r="J340" s="98" t="str">
        <f>структура!$X$22</f>
        <v>ноя</v>
      </c>
      <c r="K340" s="99"/>
      <c r="L340" s="22"/>
      <c r="M340" s="58"/>
      <c r="N340" s="22"/>
      <c r="O340" s="22"/>
      <c r="P340" s="101">
        <f t="shared" ref="P340:AA340" si="88">IF(P$1="",0,(P69+P148)*$J$326)</f>
        <v>0</v>
      </c>
      <c r="Q340" s="101">
        <f t="shared" si="88"/>
        <v>0</v>
      </c>
      <c r="R340" s="101">
        <f t="shared" si="88"/>
        <v>0</v>
      </c>
      <c r="S340" s="101">
        <f t="shared" si="88"/>
        <v>0</v>
      </c>
      <c r="T340" s="101">
        <f t="shared" si="88"/>
        <v>0</v>
      </c>
      <c r="U340" s="101">
        <f t="shared" si="88"/>
        <v>0</v>
      </c>
      <c r="V340" s="101">
        <f t="shared" si="88"/>
        <v>0</v>
      </c>
      <c r="W340" s="101">
        <f t="shared" si="88"/>
        <v>0</v>
      </c>
      <c r="X340" s="101">
        <f t="shared" si="88"/>
        <v>0</v>
      </c>
      <c r="Y340" s="101">
        <f t="shared" si="88"/>
        <v>0</v>
      </c>
      <c r="Z340" s="101">
        <f t="shared" si="88"/>
        <v>0</v>
      </c>
      <c r="AA340" s="101">
        <f t="shared" si="88"/>
        <v>0</v>
      </c>
      <c r="AB340" s="22"/>
    </row>
    <row r="341" spans="1:28" s="23" customFormat="1" ht="10.199999999999999" x14ac:dyDescent="0.2">
      <c r="A341" s="22"/>
      <c r="B341" s="22"/>
      <c r="C341" s="22"/>
      <c r="D341" s="22"/>
      <c r="E341" s="22" t="str">
        <f>E329</f>
        <v>непредв. расходы - начисление/оплата</v>
      </c>
      <c r="F341" s="22"/>
      <c r="G341" s="22" t="str">
        <f>IF($E341="","",INDEX(KPI!$G:$G,SUMIFS(KPI!$B:$B,KPI!$E:$E,$E341)))</f>
        <v>тыс.руб.</v>
      </c>
      <c r="H341" s="100">
        <f>структура!$V$23</f>
        <v>12</v>
      </c>
      <c r="I341" s="31"/>
      <c r="J341" s="98" t="str">
        <f>структура!$X$23</f>
        <v>дек</v>
      </c>
      <c r="K341" s="99"/>
      <c r="L341" s="22"/>
      <c r="M341" s="58"/>
      <c r="N341" s="22"/>
      <c r="O341" s="22"/>
      <c r="P341" s="101">
        <f t="shared" ref="P341:AA341" si="89">IF(P$1="",0,(P70+P149)*$J$326)</f>
        <v>0</v>
      </c>
      <c r="Q341" s="101">
        <f t="shared" si="89"/>
        <v>0</v>
      </c>
      <c r="R341" s="101">
        <f t="shared" si="89"/>
        <v>0</v>
      </c>
      <c r="S341" s="101">
        <f t="shared" si="89"/>
        <v>0</v>
      </c>
      <c r="T341" s="101">
        <f t="shared" si="89"/>
        <v>0</v>
      </c>
      <c r="U341" s="101">
        <f t="shared" si="89"/>
        <v>0</v>
      </c>
      <c r="V341" s="101">
        <f t="shared" si="89"/>
        <v>0</v>
      </c>
      <c r="W341" s="101">
        <f t="shared" si="89"/>
        <v>0</v>
      </c>
      <c r="X341" s="101">
        <f t="shared" si="89"/>
        <v>0</v>
      </c>
      <c r="Y341" s="101">
        <f t="shared" si="89"/>
        <v>0</v>
      </c>
      <c r="Z341" s="101">
        <f t="shared" si="89"/>
        <v>0</v>
      </c>
      <c r="AA341" s="101">
        <f t="shared" si="89"/>
        <v>0</v>
      </c>
      <c r="AB341" s="22"/>
    </row>
    <row r="342" spans="1:28" ht="3.9" customHeight="1" x14ac:dyDescent="0.25">
      <c r="A342" s="2"/>
      <c r="B342" s="2"/>
      <c r="C342" s="2"/>
      <c r="D342" s="119"/>
      <c r="E342" s="119"/>
      <c r="F342" s="2"/>
      <c r="G342" s="119"/>
      <c r="H342" s="2"/>
      <c r="I342" s="28"/>
      <c r="J342" s="119"/>
      <c r="K342" s="28"/>
      <c r="L342" s="2"/>
      <c r="M342" s="52"/>
      <c r="N342" s="2"/>
      <c r="O342" s="2"/>
      <c r="P342" s="36"/>
      <c r="Q342" s="36"/>
      <c r="R342" s="36"/>
      <c r="S342" s="36"/>
      <c r="T342" s="36"/>
      <c r="U342" s="36"/>
      <c r="V342" s="36"/>
      <c r="W342" s="36"/>
      <c r="X342" s="36"/>
      <c r="Y342" s="36"/>
      <c r="Z342" s="36"/>
      <c r="AA342" s="36"/>
      <c r="AB342" s="2"/>
    </row>
    <row r="343" spans="1:28" ht="8.1" customHeight="1" x14ac:dyDescent="0.25">
      <c r="A343" s="2"/>
      <c r="B343" s="2"/>
      <c r="C343" s="2"/>
      <c r="D343" s="2"/>
      <c r="E343" s="2"/>
      <c r="F343" s="2"/>
      <c r="G343" s="2"/>
      <c r="H343" s="2"/>
      <c r="I343" s="28"/>
      <c r="J343" s="2"/>
      <c r="K343" s="28"/>
      <c r="L343" s="2"/>
      <c r="M343" s="52"/>
      <c r="N343" s="2"/>
      <c r="O343" s="2"/>
      <c r="P343" s="36"/>
      <c r="Q343" s="36"/>
      <c r="R343" s="36"/>
      <c r="S343" s="36"/>
      <c r="T343" s="36"/>
      <c r="U343" s="36"/>
      <c r="V343" s="36"/>
      <c r="W343" s="36"/>
      <c r="X343" s="36"/>
      <c r="Y343" s="36"/>
      <c r="Z343" s="36"/>
      <c r="AA343" s="36"/>
      <c r="AB343" s="2"/>
    </row>
    <row r="344" spans="1:28" x14ac:dyDescent="0.25">
      <c r="A344" s="2"/>
      <c r="B344" s="2"/>
      <c r="C344" s="2"/>
      <c r="D344" s="2"/>
      <c r="E344" s="121" t="s">
        <v>244</v>
      </c>
      <c r="F344" s="2"/>
      <c r="G344" s="2"/>
      <c r="H344" s="2"/>
      <c r="I344" s="28"/>
      <c r="J344" s="2"/>
      <c r="K344" s="28"/>
      <c r="L344" s="2"/>
      <c r="M344" s="52"/>
      <c r="N344" s="2"/>
      <c r="O344" s="2"/>
      <c r="P344" s="36"/>
      <c r="Q344" s="36"/>
      <c r="R344" s="36"/>
      <c r="S344" s="36"/>
      <c r="T344" s="36"/>
      <c r="U344" s="36"/>
      <c r="V344" s="36"/>
      <c r="W344" s="36"/>
      <c r="X344" s="36"/>
      <c r="Y344" s="36"/>
      <c r="Z344" s="36"/>
      <c r="AA344" s="36"/>
      <c r="AB344" s="2"/>
    </row>
    <row r="345" spans="1:28" ht="8.1" customHeight="1" x14ac:dyDescent="0.25">
      <c r="A345" s="2"/>
      <c r="B345" s="2"/>
      <c r="C345" s="2"/>
      <c r="D345" s="2"/>
      <c r="E345" s="2"/>
      <c r="F345" s="2"/>
      <c r="G345" s="2"/>
      <c r="H345" s="2"/>
      <c r="I345" s="28"/>
      <c r="J345" s="2"/>
      <c r="K345" s="28"/>
      <c r="L345" s="2"/>
      <c r="M345" s="52"/>
      <c r="N345" s="2"/>
      <c r="O345" s="2"/>
      <c r="P345" s="36"/>
      <c r="Q345" s="36"/>
      <c r="R345" s="36"/>
      <c r="S345" s="36"/>
      <c r="T345" s="36"/>
      <c r="U345" s="36"/>
      <c r="V345" s="36"/>
      <c r="W345" s="36"/>
      <c r="X345" s="36"/>
      <c r="Y345" s="36"/>
      <c r="Z345" s="36"/>
      <c r="AA345" s="36"/>
      <c r="AB345" s="2"/>
    </row>
    <row r="346" spans="1:28" s="5" customFormat="1" x14ac:dyDescent="0.25">
      <c r="A346" s="3"/>
      <c r="B346" s="3"/>
      <c r="C346" s="3"/>
      <c r="D346" s="3"/>
      <c r="E346" s="3" t="str">
        <f>KPI!$E$65</f>
        <v>ставка НДС</v>
      </c>
      <c r="F346" s="3"/>
      <c r="G346" s="3" t="str">
        <f>IF($E346="","",INDEX(KPI!$G:$G,SUMIFS(KPI!$B:$B,KPI!$E:$E,$E346)))</f>
        <v>%</v>
      </c>
      <c r="H346" s="3"/>
      <c r="I346" s="28"/>
      <c r="J346" s="2"/>
      <c r="K346" s="28"/>
      <c r="L346" s="2"/>
      <c r="M346" s="52"/>
      <c r="N346" s="3"/>
      <c r="O346" s="6"/>
      <c r="P346" s="229">
        <f>операции!P421</f>
        <v>0</v>
      </c>
      <c r="Q346" s="229">
        <f>операции!Q421</f>
        <v>0</v>
      </c>
      <c r="R346" s="229">
        <f>операции!R421</f>
        <v>0</v>
      </c>
      <c r="S346" s="229">
        <f>операции!S421</f>
        <v>0</v>
      </c>
      <c r="T346" s="229">
        <f>операции!T421</f>
        <v>0</v>
      </c>
      <c r="U346" s="229">
        <f>операции!U421</f>
        <v>0</v>
      </c>
      <c r="V346" s="229">
        <f>операции!V421</f>
        <v>0</v>
      </c>
      <c r="W346" s="229">
        <f>операции!W421</f>
        <v>0</v>
      </c>
      <c r="X346" s="229">
        <f>операции!X421</f>
        <v>0</v>
      </c>
      <c r="Y346" s="229">
        <f>операции!Y421</f>
        <v>0</v>
      </c>
      <c r="Z346" s="229">
        <f>операции!Z421</f>
        <v>0</v>
      </c>
      <c r="AA346" s="229">
        <f>операции!AA421</f>
        <v>0</v>
      </c>
      <c r="AB346" s="3"/>
    </row>
    <row r="347" spans="1:28" ht="3.9" customHeight="1" x14ac:dyDescent="0.25">
      <c r="A347" s="2"/>
      <c r="B347" s="2"/>
      <c r="C347" s="2"/>
      <c r="D347" s="2"/>
      <c r="E347" s="122"/>
      <c r="F347" s="2"/>
      <c r="G347" s="2"/>
      <c r="H347" s="2"/>
      <c r="I347" s="28"/>
      <c r="J347" s="2"/>
      <c r="K347" s="28"/>
      <c r="L347" s="2"/>
      <c r="M347" s="52"/>
      <c r="N347" s="2"/>
      <c r="O347" s="2"/>
      <c r="P347" s="36"/>
      <c r="Q347" s="36"/>
      <c r="R347" s="36"/>
      <c r="S347" s="36"/>
      <c r="T347" s="36"/>
      <c r="U347" s="36"/>
      <c r="V347" s="36"/>
      <c r="W347" s="36"/>
      <c r="X347" s="36"/>
      <c r="Y347" s="36"/>
      <c r="Z347" s="36"/>
      <c r="AA347" s="36"/>
      <c r="AB347" s="2"/>
    </row>
    <row r="348" spans="1:28" ht="3.9" customHeight="1" x14ac:dyDescent="0.25">
      <c r="A348" s="2"/>
      <c r="B348" s="2"/>
      <c r="C348" s="2"/>
      <c r="D348" s="2"/>
      <c r="E348" s="2"/>
      <c r="F348" s="2"/>
      <c r="G348" s="2"/>
      <c r="H348" s="2"/>
      <c r="I348" s="28"/>
      <c r="J348" s="2"/>
      <c r="K348" s="28"/>
      <c r="L348" s="2"/>
      <c r="M348" s="52"/>
      <c r="N348" s="2"/>
      <c r="O348" s="2"/>
      <c r="P348" s="36"/>
      <c r="Q348" s="36"/>
      <c r="R348" s="36"/>
      <c r="S348" s="36"/>
      <c r="T348" s="36"/>
      <c r="U348" s="36"/>
      <c r="V348" s="36"/>
      <c r="W348" s="36"/>
      <c r="X348" s="36"/>
      <c r="Y348" s="36"/>
      <c r="Z348" s="36"/>
      <c r="AA348" s="36"/>
      <c r="AB348" s="2"/>
    </row>
    <row r="349" spans="1:28" s="5" customFormat="1" x14ac:dyDescent="0.25">
      <c r="A349" s="3"/>
      <c r="B349" s="3"/>
      <c r="C349" s="3"/>
      <c r="D349" s="3"/>
      <c r="E349" s="3" t="str">
        <f>KPI!$E$66</f>
        <v>ставка налога на прибыль (ОСНО)</v>
      </c>
      <c r="F349" s="3"/>
      <c r="G349" s="3" t="str">
        <f>IF($E349="","",INDEX(KPI!$G:$G,SUMIFS(KPI!$B:$B,KPI!$E:$E,$E349)))</f>
        <v>%</v>
      </c>
      <c r="H349" s="3"/>
      <c r="I349" s="28"/>
      <c r="J349" s="2"/>
      <c r="K349" s="28"/>
      <c r="L349" s="2"/>
      <c r="M349" s="52"/>
      <c r="N349" s="3"/>
      <c r="O349" s="6"/>
      <c r="P349" s="229">
        <f>операции!P424</f>
        <v>0</v>
      </c>
      <c r="Q349" s="229">
        <f>операции!Q424</f>
        <v>0</v>
      </c>
      <c r="R349" s="229">
        <f>операции!R424</f>
        <v>0</v>
      </c>
      <c r="S349" s="229">
        <f>операции!S424</f>
        <v>0</v>
      </c>
      <c r="T349" s="229">
        <f>операции!T424</f>
        <v>0</v>
      </c>
      <c r="U349" s="229">
        <f>операции!U424</f>
        <v>0</v>
      </c>
      <c r="V349" s="229">
        <f>операции!V424</f>
        <v>0</v>
      </c>
      <c r="W349" s="229">
        <f>операции!W424</f>
        <v>0</v>
      </c>
      <c r="X349" s="229">
        <f>операции!X424</f>
        <v>0</v>
      </c>
      <c r="Y349" s="229">
        <f>операции!Y424</f>
        <v>0</v>
      </c>
      <c r="Z349" s="229">
        <f>операции!Z424</f>
        <v>0</v>
      </c>
      <c r="AA349" s="229">
        <f>операции!AA424</f>
        <v>0</v>
      </c>
      <c r="AB349" s="3"/>
    </row>
    <row r="350" spans="1:28" ht="3.9" customHeight="1" x14ac:dyDescent="0.25">
      <c r="A350" s="2"/>
      <c r="B350" s="2"/>
      <c r="C350" s="2"/>
      <c r="D350" s="2"/>
      <c r="E350" s="12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2"/>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s="5" customFormat="1" x14ac:dyDescent="0.25">
      <c r="A352" s="3"/>
      <c r="B352" s="3"/>
      <c r="C352" s="3"/>
      <c r="D352" s="3"/>
      <c r="E352" s="3" t="str">
        <f>KPI!$E$67</f>
        <v>ставка налога УСН-доход</v>
      </c>
      <c r="F352" s="3"/>
      <c r="G352" s="3" t="str">
        <f>IF($E352="","",INDEX(KPI!$G:$G,SUMIFS(KPI!$B:$B,KPI!$E:$E,$E352)))</f>
        <v>%</v>
      </c>
      <c r="H352" s="3"/>
      <c r="I352" s="28"/>
      <c r="J352" s="2"/>
      <c r="K352" s="28"/>
      <c r="L352" s="2"/>
      <c r="M352" s="52"/>
      <c r="N352" s="3"/>
      <c r="O352" s="6"/>
      <c r="P352" s="229">
        <f>операции!P427</f>
        <v>0</v>
      </c>
      <c r="Q352" s="229">
        <f>операции!Q427</f>
        <v>0</v>
      </c>
      <c r="R352" s="229">
        <f>операции!R427</f>
        <v>0</v>
      </c>
      <c r="S352" s="229">
        <f>операции!S427</f>
        <v>0</v>
      </c>
      <c r="T352" s="229">
        <f>операции!T427</f>
        <v>0</v>
      </c>
      <c r="U352" s="229">
        <f>операции!U427</f>
        <v>0</v>
      </c>
      <c r="V352" s="229">
        <f>операции!V427</f>
        <v>0</v>
      </c>
      <c r="W352" s="229">
        <f>операции!W427</f>
        <v>0</v>
      </c>
      <c r="X352" s="229">
        <f>операции!X427</f>
        <v>0</v>
      </c>
      <c r="Y352" s="229">
        <f>операции!Y427</f>
        <v>0</v>
      </c>
      <c r="Z352" s="229">
        <f>операции!Z427</f>
        <v>0</v>
      </c>
      <c r="AA352" s="229">
        <f>операции!AA427</f>
        <v>0</v>
      </c>
      <c r="AB352" s="3"/>
    </row>
    <row r="353" spans="1:28" ht="3.9" customHeight="1" x14ac:dyDescent="0.25">
      <c r="A353" s="2"/>
      <c r="B353" s="2"/>
      <c r="C353" s="2"/>
      <c r="D353" s="2"/>
      <c r="E353" s="122"/>
      <c r="F353" s="2"/>
      <c r="G353" s="2"/>
      <c r="H353" s="2"/>
      <c r="I353" s="28"/>
      <c r="J353" s="2"/>
      <c r="K353" s="28"/>
      <c r="L353" s="2"/>
      <c r="M353" s="52"/>
      <c r="N353" s="2"/>
      <c r="O353" s="2"/>
      <c r="P353" s="36"/>
      <c r="Q353" s="36"/>
      <c r="R353" s="36"/>
      <c r="S353" s="36"/>
      <c r="T353" s="36"/>
      <c r="U353" s="36"/>
      <c r="V353" s="36"/>
      <c r="W353" s="36"/>
      <c r="X353" s="36"/>
      <c r="Y353" s="36"/>
      <c r="Z353" s="36"/>
      <c r="AA353" s="36"/>
      <c r="AB353" s="2"/>
    </row>
    <row r="354" spans="1:28" ht="3.9" customHeight="1" x14ac:dyDescent="0.25">
      <c r="A354" s="2"/>
      <c r="B354" s="2"/>
      <c r="C354" s="2"/>
      <c r="D354" s="2"/>
      <c r="E354" s="2"/>
      <c r="F354" s="2"/>
      <c r="G354" s="2"/>
      <c r="H354" s="2"/>
      <c r="I354" s="28"/>
      <c r="J354" s="2"/>
      <c r="K354" s="28"/>
      <c r="L354" s="2"/>
      <c r="M354" s="52"/>
      <c r="N354" s="2"/>
      <c r="O354" s="2"/>
      <c r="P354" s="36"/>
      <c r="Q354" s="36"/>
      <c r="R354" s="36"/>
      <c r="S354" s="36"/>
      <c r="T354" s="36"/>
      <c r="U354" s="36"/>
      <c r="V354" s="36"/>
      <c r="W354" s="36"/>
      <c r="X354" s="36"/>
      <c r="Y354" s="36"/>
      <c r="Z354" s="36"/>
      <c r="AA354" s="36"/>
      <c r="AB354" s="2"/>
    </row>
    <row r="355" spans="1:28" s="5" customFormat="1" x14ac:dyDescent="0.25">
      <c r="A355" s="3"/>
      <c r="B355" s="3"/>
      <c r="C355" s="3"/>
      <c r="D355" s="3"/>
      <c r="E355" s="3" t="str">
        <f>KPI!$E$68</f>
        <v>ставка налога УСН-доход-расход</v>
      </c>
      <c r="F355" s="3"/>
      <c r="G355" s="3" t="str">
        <f>IF($E355="","",INDEX(KPI!$G:$G,SUMIFS(KPI!$B:$B,KPI!$E:$E,$E355)))</f>
        <v>%</v>
      </c>
      <c r="H355" s="3"/>
      <c r="I355" s="28"/>
      <c r="J355" s="2"/>
      <c r="K355" s="28"/>
      <c r="L355" s="2"/>
      <c r="M355" s="52"/>
      <c r="N355" s="3"/>
      <c r="O355" s="6"/>
      <c r="P355" s="229">
        <f>операции!P430</f>
        <v>0</v>
      </c>
      <c r="Q355" s="229">
        <f>операции!Q430</f>
        <v>0</v>
      </c>
      <c r="R355" s="229">
        <f>операции!R430</f>
        <v>0</v>
      </c>
      <c r="S355" s="229">
        <f>операции!S430</f>
        <v>0</v>
      </c>
      <c r="T355" s="229">
        <f>операции!T430</f>
        <v>0</v>
      </c>
      <c r="U355" s="229">
        <f>операции!U430</f>
        <v>0</v>
      </c>
      <c r="V355" s="229">
        <f>операции!V430</f>
        <v>0</v>
      </c>
      <c r="W355" s="229">
        <f>операции!W430</f>
        <v>0</v>
      </c>
      <c r="X355" s="229">
        <f>операции!X430</f>
        <v>0</v>
      </c>
      <c r="Y355" s="229">
        <f>операции!Y430</f>
        <v>0</v>
      </c>
      <c r="Z355" s="229">
        <f>операции!Z430</f>
        <v>0</v>
      </c>
      <c r="AA355" s="229">
        <f>операции!AA430</f>
        <v>0</v>
      </c>
      <c r="AB355" s="3"/>
    </row>
    <row r="356" spans="1:28" ht="3.9" customHeight="1" x14ac:dyDescent="0.25">
      <c r="A356" s="2"/>
      <c r="B356" s="2"/>
      <c r="C356" s="2"/>
      <c r="D356" s="2"/>
      <c r="E356" s="122"/>
      <c r="F356" s="2"/>
      <c r="G356" s="2"/>
      <c r="H356" s="2"/>
      <c r="I356" s="28"/>
      <c r="J356" s="2"/>
      <c r="K356" s="28"/>
      <c r="L356" s="2"/>
      <c r="M356" s="52"/>
      <c r="N356" s="2"/>
      <c r="O356" s="2"/>
      <c r="P356" s="36"/>
      <c r="Q356" s="36"/>
      <c r="R356" s="36"/>
      <c r="S356" s="36"/>
      <c r="T356" s="36"/>
      <c r="U356" s="36"/>
      <c r="V356" s="36"/>
      <c r="W356" s="36"/>
      <c r="X356" s="36"/>
      <c r="Y356" s="36"/>
      <c r="Z356" s="36"/>
      <c r="AA356" s="36"/>
      <c r="AB356" s="2"/>
    </row>
    <row r="357" spans="1:28" ht="3.9" customHeight="1" x14ac:dyDescent="0.25">
      <c r="A357" s="2"/>
      <c r="B357" s="2"/>
      <c r="C357" s="2"/>
      <c r="D357" s="2"/>
      <c r="E357" s="2"/>
      <c r="F357" s="2"/>
      <c r="G357" s="2"/>
      <c r="H357" s="2"/>
      <c r="I357" s="28"/>
      <c r="J357" s="2"/>
      <c r="K357" s="28"/>
      <c r="L357" s="2"/>
      <c r="M357" s="52"/>
      <c r="N357" s="2"/>
      <c r="O357" s="2"/>
      <c r="P357" s="36"/>
      <c r="Q357" s="36"/>
      <c r="R357" s="36"/>
      <c r="S357" s="36"/>
      <c r="T357" s="36"/>
      <c r="U357" s="36"/>
      <c r="V357" s="36"/>
      <c r="W357" s="36"/>
      <c r="X357" s="36"/>
      <c r="Y357" s="36"/>
      <c r="Z357" s="36"/>
      <c r="AA357" s="36"/>
      <c r="AB357" s="2"/>
    </row>
    <row r="358" spans="1:28" s="5" customFormat="1" x14ac:dyDescent="0.25">
      <c r="A358" s="3"/>
      <c r="B358" s="3"/>
      <c r="C358" s="3"/>
      <c r="D358" s="3"/>
      <c r="E358" s="3" t="str">
        <f>KPI!$E$69</f>
        <v>ставка налога УСН-ИП-доход</v>
      </c>
      <c r="F358" s="3"/>
      <c r="G358" s="3" t="str">
        <f>IF($E358="","",INDEX(KPI!$G:$G,SUMIFS(KPI!$B:$B,KPI!$E:$E,$E358)))</f>
        <v>%</v>
      </c>
      <c r="H358" s="3"/>
      <c r="I358" s="28"/>
      <c r="J358" s="2"/>
      <c r="K358" s="28"/>
      <c r="L358" s="2"/>
      <c r="M358" s="52"/>
      <c r="N358" s="3"/>
      <c r="O358" s="6"/>
      <c r="P358" s="229">
        <f>операции!P433</f>
        <v>0</v>
      </c>
      <c r="Q358" s="229">
        <f>операции!Q433</f>
        <v>0</v>
      </c>
      <c r="R358" s="229">
        <f>операции!R433</f>
        <v>0</v>
      </c>
      <c r="S358" s="229">
        <f>операции!S433</f>
        <v>0</v>
      </c>
      <c r="T358" s="229">
        <f>операции!T433</f>
        <v>0</v>
      </c>
      <c r="U358" s="229">
        <f>операции!U433</f>
        <v>0</v>
      </c>
      <c r="V358" s="229">
        <f>операции!V433</f>
        <v>0</v>
      </c>
      <c r="W358" s="229">
        <f>операции!W433</f>
        <v>0</v>
      </c>
      <c r="X358" s="229">
        <f>операции!X433</f>
        <v>0</v>
      </c>
      <c r="Y358" s="229">
        <f>операции!Y433</f>
        <v>0</v>
      </c>
      <c r="Z358" s="229">
        <f>операции!Z433</f>
        <v>0</v>
      </c>
      <c r="AA358" s="229">
        <f>операции!AA433</f>
        <v>0</v>
      </c>
      <c r="AB358" s="3"/>
    </row>
    <row r="359" spans="1:28" ht="3.9" customHeight="1" x14ac:dyDescent="0.25">
      <c r="A359" s="2"/>
      <c r="B359" s="2"/>
      <c r="C359" s="2"/>
      <c r="D359" s="2"/>
      <c r="E359" s="12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ht="3.9" customHeight="1" x14ac:dyDescent="0.25">
      <c r="A360" s="2"/>
      <c r="B360" s="2"/>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s="5" customFormat="1" x14ac:dyDescent="0.25">
      <c r="A361" s="3"/>
      <c r="B361" s="3"/>
      <c r="C361" s="3"/>
      <c r="D361" s="3"/>
      <c r="E361" s="3" t="str">
        <f>KPI!$E$70</f>
        <v>неснижаемая доля налога УСН-доход</v>
      </c>
      <c r="F361" s="3"/>
      <c r="G361" s="3" t="str">
        <f>IF($E361="","",INDEX(KPI!$G:$G,SUMIFS(KPI!$B:$B,KPI!$E:$E,$E361)))</f>
        <v>%</v>
      </c>
      <c r="H361" s="3"/>
      <c r="I361" s="28"/>
      <c r="J361" s="2"/>
      <c r="K361" s="28"/>
      <c r="L361" s="2"/>
      <c r="M361" s="52"/>
      <c r="N361" s="3"/>
      <c r="O361" s="6"/>
      <c r="P361" s="229">
        <f>операции!P436</f>
        <v>0</v>
      </c>
      <c r="Q361" s="229">
        <f>операции!Q436</f>
        <v>0</v>
      </c>
      <c r="R361" s="229">
        <f>операции!R436</f>
        <v>0</v>
      </c>
      <c r="S361" s="229">
        <f>операции!S436</f>
        <v>0</v>
      </c>
      <c r="T361" s="229">
        <f>операции!T436</f>
        <v>0</v>
      </c>
      <c r="U361" s="229">
        <f>операции!U436</f>
        <v>0</v>
      </c>
      <c r="V361" s="229">
        <f>операции!V436</f>
        <v>0</v>
      </c>
      <c r="W361" s="229">
        <f>операции!W436</f>
        <v>0</v>
      </c>
      <c r="X361" s="229">
        <f>операции!X436</f>
        <v>0</v>
      </c>
      <c r="Y361" s="229">
        <f>операции!Y436</f>
        <v>0</v>
      </c>
      <c r="Z361" s="229">
        <f>операции!Z436</f>
        <v>0</v>
      </c>
      <c r="AA361" s="229">
        <f>операции!AA436</f>
        <v>0</v>
      </c>
      <c r="AB361" s="3"/>
    </row>
    <row r="362" spans="1:28" ht="3.9" customHeight="1" x14ac:dyDescent="0.25">
      <c r="A362" s="2"/>
      <c r="B362" s="2"/>
      <c r="C362" s="2"/>
      <c r="D362" s="2"/>
      <c r="E362" s="12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ht="3.9" customHeight="1" x14ac:dyDescent="0.25">
      <c r="A363" s="2"/>
      <c r="B363" s="2"/>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s="5" customFormat="1" x14ac:dyDescent="0.25">
      <c r="A364" s="3"/>
      <c r="B364" s="3"/>
      <c r="C364" s="3"/>
      <c r="D364" s="3"/>
      <c r="E364" s="3" t="str">
        <f>KPI!$E$71</f>
        <v>минимум налога УСН-доход-расход</v>
      </c>
      <c r="F364" s="3"/>
      <c r="G364" s="3" t="str">
        <f>IF($E364="","",INDEX(KPI!$G:$G,SUMIFS(KPI!$B:$B,KPI!$E:$E,$E364)))</f>
        <v>%</v>
      </c>
      <c r="H364" s="3"/>
      <c r="I364" s="28"/>
      <c r="J364" s="2"/>
      <c r="K364" s="28"/>
      <c r="L364" s="2"/>
      <c r="M364" s="52"/>
      <c r="N364" s="3"/>
      <c r="O364" s="6"/>
      <c r="P364" s="229">
        <f>операции!P439</f>
        <v>0</v>
      </c>
      <c r="Q364" s="229">
        <f>операции!Q439</f>
        <v>0</v>
      </c>
      <c r="R364" s="229">
        <f>операции!R439</f>
        <v>0</v>
      </c>
      <c r="S364" s="229">
        <f>операции!S439</f>
        <v>0</v>
      </c>
      <c r="T364" s="229">
        <f>операции!T439</f>
        <v>0</v>
      </c>
      <c r="U364" s="229">
        <f>операции!U439</f>
        <v>0</v>
      </c>
      <c r="V364" s="229">
        <f>операции!V439</f>
        <v>0</v>
      </c>
      <c r="W364" s="229">
        <f>операции!W439</f>
        <v>0</v>
      </c>
      <c r="X364" s="229">
        <f>операции!X439</f>
        <v>0</v>
      </c>
      <c r="Y364" s="229">
        <f>операции!Y439</f>
        <v>0</v>
      </c>
      <c r="Z364" s="229">
        <f>операции!Z439</f>
        <v>0</v>
      </c>
      <c r="AA364" s="229">
        <f>операции!AA439</f>
        <v>0</v>
      </c>
      <c r="AB364" s="3"/>
    </row>
    <row r="365" spans="1:28" ht="3.9" customHeight="1" x14ac:dyDescent="0.25">
      <c r="A365" s="2"/>
      <c r="B365" s="2"/>
      <c r="C365" s="2"/>
      <c r="D365" s="2"/>
      <c r="E365" s="12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ht="3.9" customHeight="1" x14ac:dyDescent="0.25">
      <c r="A366" s="2"/>
      <c r="B366" s="2"/>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s="5" customFormat="1" x14ac:dyDescent="0.25">
      <c r="A367" s="3"/>
      <c r="B367" s="3"/>
      <c r="C367" s="3"/>
      <c r="D367" s="3"/>
      <c r="E367" s="3" t="str">
        <f>KPI!$E$72</f>
        <v>ставка налога на имущество</v>
      </c>
      <c r="F367" s="3"/>
      <c r="G367" s="3" t="str">
        <f>IF($E367="","",INDEX(KPI!$G:$G,SUMIFS(KPI!$B:$B,KPI!$E:$E,$E367)))</f>
        <v>%</v>
      </c>
      <c r="H367" s="3"/>
      <c r="I367" s="28"/>
      <c r="J367" s="2"/>
      <c r="K367" s="28"/>
      <c r="L367" s="2"/>
      <c r="M367" s="52"/>
      <c r="N367" s="3"/>
      <c r="O367" s="6"/>
      <c r="P367" s="229">
        <f>операции!P442</f>
        <v>0</v>
      </c>
      <c r="Q367" s="229">
        <f>операции!Q442</f>
        <v>0</v>
      </c>
      <c r="R367" s="229">
        <f>операции!R442</f>
        <v>0</v>
      </c>
      <c r="S367" s="229">
        <f>операции!S442</f>
        <v>0</v>
      </c>
      <c r="T367" s="229">
        <f>операции!T442</f>
        <v>0</v>
      </c>
      <c r="U367" s="229">
        <f>операции!U442</f>
        <v>0</v>
      </c>
      <c r="V367" s="229">
        <f>операции!V442</f>
        <v>0</v>
      </c>
      <c r="W367" s="229">
        <f>операции!W442</f>
        <v>0</v>
      </c>
      <c r="X367" s="229">
        <f>операции!X442</f>
        <v>0</v>
      </c>
      <c r="Y367" s="229">
        <f>операции!Y442</f>
        <v>0</v>
      </c>
      <c r="Z367" s="229">
        <f>операции!Z442</f>
        <v>0</v>
      </c>
      <c r="AA367" s="229">
        <f>операции!AA442</f>
        <v>0</v>
      </c>
      <c r="AB367" s="3"/>
    </row>
    <row r="368" spans="1:28" ht="3.9" customHeight="1" x14ac:dyDescent="0.25">
      <c r="A368" s="2"/>
      <c r="B368" s="2"/>
      <c r="C368" s="2"/>
      <c r="D368" s="2"/>
      <c r="E368" s="12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ht="3.9" customHeight="1" x14ac:dyDescent="0.25">
      <c r="A369" s="2"/>
      <c r="B369" s="2"/>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s="5" customFormat="1" x14ac:dyDescent="0.25">
      <c r="A370" s="3"/>
      <c r="B370" s="3"/>
      <c r="C370" s="3"/>
      <c r="D370" s="3"/>
      <c r="E370" s="3" t="str">
        <f>KPI!$E$73</f>
        <v>ставка дисконтирования</v>
      </c>
      <c r="F370" s="3"/>
      <c r="G370" s="3" t="str">
        <f>IF($E370="","",INDEX(KPI!$G:$G,SUMIFS(KPI!$B:$B,KPI!$E:$E,$E370)))</f>
        <v>%</v>
      </c>
      <c r="H370" s="3"/>
      <c r="I370" s="28"/>
      <c r="J370" s="3"/>
      <c r="K370" s="28"/>
      <c r="L370" s="3"/>
      <c r="M370" s="55"/>
      <c r="N370" s="3"/>
      <c r="O370" s="6"/>
      <c r="P370" s="230">
        <f>операции!P445</f>
        <v>0</v>
      </c>
      <c r="Q370" s="230">
        <f>операции!Q445</f>
        <v>0</v>
      </c>
      <c r="R370" s="230">
        <f>операции!R445</f>
        <v>0</v>
      </c>
      <c r="S370" s="230">
        <f>операции!S445</f>
        <v>0</v>
      </c>
      <c r="T370" s="230">
        <f>операции!T445</f>
        <v>0</v>
      </c>
      <c r="U370" s="230">
        <f>операции!U445</f>
        <v>0</v>
      </c>
      <c r="V370" s="230">
        <f>операции!V445</f>
        <v>0</v>
      </c>
      <c r="W370" s="230">
        <f>операции!W445</f>
        <v>0</v>
      </c>
      <c r="X370" s="230">
        <f>операции!X445</f>
        <v>0</v>
      </c>
      <c r="Y370" s="230">
        <f>операции!Y445</f>
        <v>0</v>
      </c>
      <c r="Z370" s="230">
        <f>операции!Z445</f>
        <v>0</v>
      </c>
      <c r="AA370" s="230">
        <f>операции!AA445</f>
        <v>0</v>
      </c>
      <c r="AB370" s="3"/>
    </row>
    <row r="371" spans="1:28" ht="3.9" customHeight="1" x14ac:dyDescent="0.25">
      <c r="A371" s="2"/>
      <c r="B371" s="2"/>
      <c r="C371" s="2"/>
      <c r="D371" s="2"/>
      <c r="E371" s="122"/>
      <c r="F371" s="2"/>
      <c r="G371" s="2"/>
      <c r="H371" s="2"/>
      <c r="I371" s="28"/>
      <c r="J371" s="2"/>
      <c r="K371" s="28"/>
      <c r="L371" s="2"/>
      <c r="M371" s="52"/>
      <c r="N371" s="2"/>
      <c r="O371" s="2"/>
      <c r="P371" s="36"/>
      <c r="Q371" s="36"/>
      <c r="R371" s="36"/>
      <c r="S371" s="36"/>
      <c r="T371" s="36"/>
      <c r="U371" s="36"/>
      <c r="V371" s="36"/>
      <c r="W371" s="36"/>
      <c r="X371" s="36"/>
      <c r="Y371" s="36"/>
      <c r="Z371" s="36"/>
      <c r="AA371" s="36"/>
      <c r="AB371" s="2"/>
    </row>
    <row r="372" spans="1:28" x14ac:dyDescent="0.25">
      <c r="A372" s="2"/>
      <c r="B372" s="2"/>
      <c r="C372" s="2"/>
      <c r="D372" s="2"/>
      <c r="E372" s="2"/>
      <c r="F372" s="2"/>
      <c r="G372" s="2"/>
      <c r="H372" s="2"/>
      <c r="I372" s="28"/>
      <c r="J372" s="2"/>
      <c r="K372" s="28"/>
      <c r="L372" s="2"/>
      <c r="M372" s="52"/>
      <c r="N372" s="2"/>
      <c r="O372" s="2"/>
      <c r="P372" s="36"/>
      <c r="Q372" s="36"/>
      <c r="R372" s="36"/>
      <c r="S372" s="36"/>
      <c r="T372" s="36"/>
      <c r="U372" s="36"/>
      <c r="V372" s="36"/>
      <c r="W372" s="36"/>
      <c r="X372" s="36"/>
      <c r="Y372" s="36"/>
      <c r="Z372" s="36"/>
      <c r="AA372" s="36"/>
      <c r="AB372" s="2"/>
    </row>
    <row r="373" spans="1:28" ht="8.1" customHeight="1" x14ac:dyDescent="0.25">
      <c r="A373" s="2"/>
      <c r="B373" s="2"/>
      <c r="C373" s="2"/>
      <c r="D373" s="2"/>
      <c r="E373" s="2"/>
      <c r="F373" s="2"/>
      <c r="G373" s="2"/>
      <c r="H373" s="2"/>
      <c r="I373" s="28"/>
      <c r="J373" s="2"/>
      <c r="K373" s="28"/>
      <c r="L373" s="2"/>
      <c r="M373" s="52"/>
      <c r="N373" s="2"/>
      <c r="O373" s="2"/>
      <c r="P373" s="36"/>
      <c r="Q373" s="36"/>
      <c r="R373" s="36"/>
      <c r="S373" s="36"/>
      <c r="T373" s="36"/>
      <c r="U373" s="36"/>
      <c r="V373" s="36"/>
      <c r="W373" s="36"/>
      <c r="X373" s="36"/>
      <c r="Y373" s="36"/>
      <c r="Z373" s="36"/>
      <c r="AA373" s="36"/>
      <c r="AB373" s="2"/>
    </row>
    <row r="374" spans="1:28" s="5" customFormat="1" x14ac:dyDescent="0.25">
      <c r="A374" s="3"/>
      <c r="B374" s="3"/>
      <c r="C374" s="3"/>
      <c r="D374" s="148"/>
      <c r="E374" s="3" t="str">
        <f>KPI!$E$84</f>
        <v>амортизация кап/затрат</v>
      </c>
      <c r="F374" s="3"/>
      <c r="G374" s="3" t="str">
        <f>IF($E374="","",INDEX(KPI!$G:$G,SUMIFS(KPI!$B:$B,KPI!$E:$E,$E374)))</f>
        <v>тыс.руб.</v>
      </c>
      <c r="H374" s="103"/>
      <c r="I374" s="28"/>
      <c r="J374" s="44"/>
      <c r="K374" s="28"/>
      <c r="L374" s="3"/>
      <c r="M374" s="55">
        <f>SUM($O374:$AB374)</f>
        <v>0</v>
      </c>
      <c r="N374" s="3"/>
      <c r="O374" s="3"/>
      <c r="P374" s="46">
        <f>IF(P$1="",0,IF(P$1=0,SUMIFS(P375:P386,H375:H386,"&gt;="&amp;MONTH($J$13)),SUM(P375:P386)))</f>
        <v>0</v>
      </c>
      <c r="Q374" s="46">
        <f t="shared" ref="Q374" si="90">IF(Q$1="",0,SUM(Q375:Q386))</f>
        <v>0</v>
      </c>
      <c r="R374" s="46">
        <f t="shared" ref="R374:AA374" si="91">IF(R$1="",0,SUM(R375:R386))</f>
        <v>0</v>
      </c>
      <c r="S374" s="46">
        <f t="shared" si="91"/>
        <v>0</v>
      </c>
      <c r="T374" s="46">
        <f t="shared" si="91"/>
        <v>0</v>
      </c>
      <c r="U374" s="46">
        <f t="shared" si="91"/>
        <v>0</v>
      </c>
      <c r="V374" s="46">
        <f t="shared" si="91"/>
        <v>0</v>
      </c>
      <c r="W374" s="46">
        <f t="shared" si="91"/>
        <v>0</v>
      </c>
      <c r="X374" s="46">
        <f t="shared" si="91"/>
        <v>0</v>
      </c>
      <c r="Y374" s="46">
        <f t="shared" si="91"/>
        <v>0</v>
      </c>
      <c r="Z374" s="46">
        <f t="shared" si="91"/>
        <v>0</v>
      </c>
      <c r="AA374" s="46">
        <f t="shared" si="91"/>
        <v>0</v>
      </c>
      <c r="AB374" s="3"/>
    </row>
    <row r="375" spans="1:28" s="23" customFormat="1" ht="10.199999999999999" x14ac:dyDescent="0.2">
      <c r="A375" s="22"/>
      <c r="B375" s="22"/>
      <c r="C375" s="22"/>
      <c r="D375" s="22"/>
      <c r="E375" s="22" t="str">
        <f>E374</f>
        <v>амортизация кап/затрат</v>
      </c>
      <c r="F375" s="22"/>
      <c r="G375" s="22" t="str">
        <f>IF($E375="","",INDEX(KPI!$G:$G,SUMIFS(KPI!$B:$B,KPI!$E:$E,$E375)))</f>
        <v>тыс.руб.</v>
      </c>
      <c r="H375" s="100">
        <f>структура!$V$12</f>
        <v>1</v>
      </c>
      <c r="I375" s="31"/>
      <c r="J375" s="98" t="str">
        <f>структура!$X$12</f>
        <v>янв</v>
      </c>
      <c r="K375" s="99"/>
      <c r="L375" s="22"/>
      <c r="M375" s="58"/>
      <c r="N375" s="22"/>
      <c r="O375" s="22"/>
      <c r="P375" s="101">
        <f>IF(P$1="",0,IF(AND(P$1=0,$H375&lt;MONTH($J$13)),0,IF(((YEAR(P$8)-1)*12+$H375)-((YEAR($J$13)-1)*12+MONTH($J$13))+1&gt;капитал!$J$105*12,0,IF(капитал!$J$105=0,0,капитал!$M$102/(капитал!$J$105*12)))))</f>
        <v>0</v>
      </c>
      <c r="Q375" s="101">
        <f>IF(Q$1="",0,IF(AND(Q$1=0,$H375&lt;MONTH($J$13)),0,IF(((YEAR(Q$8)-1)*12+$H375)-((YEAR($J$13)-1)*12+MONTH($J$13))+1&gt;капитал!$J$105*12,0,IF(капитал!$J$105=0,0,капитал!$M$102/(капитал!$J$105*12)))))</f>
        <v>0</v>
      </c>
      <c r="R375" s="101">
        <f>IF(R$1="",0,IF(AND(R$1=0,$H375&lt;MONTH($J$13)),0,IF(((YEAR(R$8)-1)*12+$H375)-((YEAR($J$13)-1)*12+MONTH($J$13))+1&gt;капитал!$J$105*12,0,IF(капитал!$J$105=0,0,капитал!$M$102/(капитал!$J$105*12)))))</f>
        <v>0</v>
      </c>
      <c r="S375" s="101">
        <f>IF(S$1="",0,IF(AND(S$1=0,$H375&lt;MONTH($J$13)),0,IF(((YEAR(S$8)-1)*12+$H375)-((YEAR($J$13)-1)*12+MONTH($J$13))+1&gt;капитал!$J$105*12,0,IF(капитал!$J$105=0,0,капитал!$M$102/(капитал!$J$105*12)))))</f>
        <v>0</v>
      </c>
      <c r="T375" s="101">
        <f>IF(T$1="",0,IF(AND(T$1=0,$H375&lt;MONTH($J$13)),0,IF(((YEAR(T$8)-1)*12+$H375)-((YEAR($J$13)-1)*12+MONTH($J$13))+1&gt;капитал!$J$105*12,0,IF(капитал!$J$105=0,0,капитал!$M$102/(капитал!$J$105*12)))))</f>
        <v>0</v>
      </c>
      <c r="U375" s="101">
        <f>IF(U$1="",0,IF(AND(U$1=0,$H375&lt;MONTH($J$13)),0,IF(((YEAR(U$8)-1)*12+$H375)-((YEAR($J$13)-1)*12+MONTH($J$13))+1&gt;капитал!$J$105*12,0,IF(капитал!$J$105=0,0,капитал!$M$102/(капитал!$J$105*12)))))</f>
        <v>0</v>
      </c>
      <c r="V375" s="101">
        <f>IF(V$1="",0,IF(AND(V$1=0,$H375&lt;MONTH($J$13)),0,IF(((YEAR(V$8)-1)*12+$H375)-((YEAR($J$13)-1)*12+MONTH($J$13))+1&gt;капитал!$J$105*12,0,IF(капитал!$J$105=0,0,капитал!$M$102/(капитал!$J$105*12)))))</f>
        <v>0</v>
      </c>
      <c r="W375" s="101">
        <f>IF(W$1="",0,IF(AND(W$1=0,$H375&lt;MONTH($J$13)),0,IF(((YEAR(W$8)-1)*12+$H375)-((YEAR($J$13)-1)*12+MONTH($J$13))+1&gt;капитал!$J$105*12,0,IF(капитал!$J$105=0,0,капитал!$M$102/(капитал!$J$105*12)))))</f>
        <v>0</v>
      </c>
      <c r="X375" s="101">
        <f>IF(X$1="",0,IF(AND(X$1=0,$H375&lt;MONTH($J$13)),0,IF(((YEAR(X$8)-1)*12+$H375)-((YEAR($J$13)-1)*12+MONTH($J$13))+1&gt;капитал!$J$105*12,0,IF(капитал!$J$105=0,0,капитал!$M$102/(капитал!$J$105*12)))))</f>
        <v>0</v>
      </c>
      <c r="Y375" s="101">
        <f>IF(Y$1="",0,IF(AND(Y$1=0,$H375&lt;MONTH($J$13)),0,IF(((YEAR(Y$8)-1)*12+$H375)-((YEAR($J$13)-1)*12+MONTH($J$13))+1&gt;капитал!$J$105*12,0,IF(капитал!$J$105=0,0,капитал!$M$102/(капитал!$J$105*12)))))</f>
        <v>0</v>
      </c>
      <c r="Z375" s="101">
        <f>IF(Z$1="",0,IF(AND(Z$1=0,$H375&lt;MONTH($J$13)),0,IF(((YEAR(Z$8)-1)*12+$H375)-((YEAR($J$13)-1)*12+MONTH($J$13))+1&gt;капитал!$J$105*12,0,IF(капитал!$J$105=0,0,капитал!$M$102/(капитал!$J$105*12)))))</f>
        <v>0</v>
      </c>
      <c r="AA375" s="101">
        <f>IF(AA$1="",0,IF(AND(AA$1=0,$H375&lt;MONTH($J$13)),0,IF(((YEAR(AA$8)-1)*12+$H375)-((YEAR($J$13)-1)*12+MONTH($J$13))+1&gt;капитал!$J$105*12,0,IF(капитал!$J$105=0,0,капитал!$M$102/(капитал!$J$105*12)))))</f>
        <v>0</v>
      </c>
      <c r="AB375" s="22"/>
    </row>
    <row r="376" spans="1:28" s="23" customFormat="1" ht="10.199999999999999" x14ac:dyDescent="0.2">
      <c r="A376" s="22"/>
      <c r="B376" s="22"/>
      <c r="C376" s="22"/>
      <c r="D376" s="22"/>
      <c r="E376" s="22" t="str">
        <f>E374</f>
        <v>амортизация кап/затрат</v>
      </c>
      <c r="F376" s="22"/>
      <c r="G376" s="22" t="str">
        <f>IF($E376="","",INDEX(KPI!$G:$G,SUMIFS(KPI!$B:$B,KPI!$E:$E,$E376)))</f>
        <v>тыс.руб.</v>
      </c>
      <c r="H376" s="100">
        <f>структура!$V$13</f>
        <v>2</v>
      </c>
      <c r="I376" s="31"/>
      <c r="J376" s="98" t="str">
        <f>структура!$X$13</f>
        <v>фев</v>
      </c>
      <c r="K376" s="99"/>
      <c r="L376" s="22"/>
      <c r="M376" s="58"/>
      <c r="N376" s="22"/>
      <c r="O376" s="22"/>
      <c r="P376" s="101">
        <f>IF(P$1="",0,IF(AND(P$1=0,$H376&lt;MONTH($J$13)),0,IF(((YEAR(P$8)-1)*12+$H376)-((YEAR($J$13)-1)*12+MONTH($J$13))+1&gt;капитал!$J$105*12,0,IF(капитал!$J$105=0,0,капитал!$M$102/(капитал!$J$105*12)))))</f>
        <v>0</v>
      </c>
      <c r="Q376" s="101">
        <f>IF(Q$1="",0,IF(AND(Q$1=0,$H376&lt;MONTH($J$13)),0,IF(((YEAR(Q$8)-1)*12+$H376)-((YEAR($J$13)-1)*12+MONTH($J$13))+1&gt;капитал!$J$105*12,0,IF(капитал!$J$105=0,0,капитал!$M$102/(капитал!$J$105*12)))))</f>
        <v>0</v>
      </c>
      <c r="R376" s="101">
        <f>IF(R$1="",0,IF(AND(R$1=0,$H376&lt;MONTH($J$13)),0,IF(((YEAR(R$8)-1)*12+$H376)-((YEAR($J$13)-1)*12+MONTH($J$13))+1&gt;капитал!$J$105*12,0,IF(капитал!$J$105=0,0,капитал!$M$102/(капитал!$J$105*12)))))</f>
        <v>0</v>
      </c>
      <c r="S376" s="101">
        <f>IF(S$1="",0,IF(AND(S$1=0,$H376&lt;MONTH($J$13)),0,IF(((YEAR(S$8)-1)*12+$H376)-((YEAR($J$13)-1)*12+MONTH($J$13))+1&gt;капитал!$J$105*12,0,IF(капитал!$J$105=0,0,капитал!$M$102/(капитал!$J$105*12)))))</f>
        <v>0</v>
      </c>
      <c r="T376" s="101">
        <f>IF(T$1="",0,IF(AND(T$1=0,$H376&lt;MONTH($J$13)),0,IF(((YEAR(T$8)-1)*12+$H376)-((YEAR($J$13)-1)*12+MONTH($J$13))+1&gt;капитал!$J$105*12,0,IF(капитал!$J$105=0,0,капитал!$M$102/(капитал!$J$105*12)))))</f>
        <v>0</v>
      </c>
      <c r="U376" s="101">
        <f>IF(U$1="",0,IF(AND(U$1=0,$H376&lt;MONTH($J$13)),0,IF(((YEAR(U$8)-1)*12+$H376)-((YEAR($J$13)-1)*12+MONTH($J$13))+1&gt;капитал!$J$105*12,0,IF(капитал!$J$105=0,0,капитал!$M$102/(капитал!$J$105*12)))))</f>
        <v>0</v>
      </c>
      <c r="V376" s="101">
        <f>IF(V$1="",0,IF(AND(V$1=0,$H376&lt;MONTH($J$13)),0,IF(((YEAR(V$8)-1)*12+$H376)-((YEAR($J$13)-1)*12+MONTH($J$13))+1&gt;капитал!$J$105*12,0,IF(капитал!$J$105=0,0,капитал!$M$102/(капитал!$J$105*12)))))</f>
        <v>0</v>
      </c>
      <c r="W376" s="101">
        <f>IF(W$1="",0,IF(AND(W$1=0,$H376&lt;MONTH($J$13)),0,IF(((YEAR(W$8)-1)*12+$H376)-((YEAR($J$13)-1)*12+MONTH($J$13))+1&gt;капитал!$J$105*12,0,IF(капитал!$J$105=0,0,капитал!$M$102/(капитал!$J$105*12)))))</f>
        <v>0</v>
      </c>
      <c r="X376" s="101">
        <f>IF(X$1="",0,IF(AND(X$1=0,$H376&lt;MONTH($J$13)),0,IF(((YEAR(X$8)-1)*12+$H376)-((YEAR($J$13)-1)*12+MONTH($J$13))+1&gt;капитал!$J$105*12,0,IF(капитал!$J$105=0,0,капитал!$M$102/(капитал!$J$105*12)))))</f>
        <v>0</v>
      </c>
      <c r="Y376" s="101">
        <f>IF(Y$1="",0,IF(AND(Y$1=0,$H376&lt;MONTH($J$13)),0,IF(((YEAR(Y$8)-1)*12+$H376)-((YEAR($J$13)-1)*12+MONTH($J$13))+1&gt;капитал!$J$105*12,0,IF(капитал!$J$105=0,0,капитал!$M$102/(капитал!$J$105*12)))))</f>
        <v>0</v>
      </c>
      <c r="Z376" s="101">
        <f>IF(Z$1="",0,IF(AND(Z$1=0,$H376&lt;MONTH($J$13)),0,IF(((YEAR(Z$8)-1)*12+$H376)-((YEAR($J$13)-1)*12+MONTH($J$13))+1&gt;капитал!$J$105*12,0,IF(капитал!$J$105=0,0,капитал!$M$102/(капитал!$J$105*12)))))</f>
        <v>0</v>
      </c>
      <c r="AA376" s="101">
        <f>IF(AA$1="",0,IF(AND(AA$1=0,$H376&lt;MONTH($J$13)),0,IF(((YEAR(AA$8)-1)*12+$H376)-((YEAR($J$13)-1)*12+MONTH($J$13))+1&gt;капитал!$J$105*12,0,IF(капитал!$J$105=0,0,капитал!$M$102/(капитал!$J$105*12)))))</f>
        <v>0</v>
      </c>
      <c r="AB376" s="22"/>
    </row>
    <row r="377" spans="1:28" s="23" customFormat="1" ht="10.199999999999999" x14ac:dyDescent="0.2">
      <c r="A377" s="22"/>
      <c r="B377" s="22"/>
      <c r="C377" s="22"/>
      <c r="D377" s="22"/>
      <c r="E377" s="22" t="str">
        <f>E374</f>
        <v>амортизация кап/затрат</v>
      </c>
      <c r="F377" s="22"/>
      <c r="G377" s="22" t="str">
        <f>IF($E377="","",INDEX(KPI!$G:$G,SUMIFS(KPI!$B:$B,KPI!$E:$E,$E377)))</f>
        <v>тыс.руб.</v>
      </c>
      <c r="H377" s="100">
        <f>структура!$V$14</f>
        <v>3</v>
      </c>
      <c r="I377" s="31"/>
      <c r="J377" s="98" t="str">
        <f>структура!$X$14</f>
        <v>мар</v>
      </c>
      <c r="K377" s="99"/>
      <c r="L377" s="22"/>
      <c r="M377" s="58"/>
      <c r="N377" s="22"/>
      <c r="O377" s="22"/>
      <c r="P377" s="101">
        <f>IF(P$1="",0,IF(AND(P$1=0,$H377&lt;MONTH($J$13)),0,IF(((YEAR(P$8)-1)*12+$H377)-((YEAR($J$13)-1)*12+MONTH($J$13))+1&gt;капитал!$J$105*12,0,IF(капитал!$J$105=0,0,капитал!$M$102/(капитал!$J$105*12)))))</f>
        <v>0</v>
      </c>
      <c r="Q377" s="101">
        <f>IF(Q$1="",0,IF(AND(Q$1=0,$H377&lt;MONTH($J$13)),0,IF(((YEAR(Q$8)-1)*12+$H377)-((YEAR($J$13)-1)*12+MONTH($J$13))+1&gt;капитал!$J$105*12,0,IF(капитал!$J$105=0,0,капитал!$M$102/(капитал!$J$105*12)))))</f>
        <v>0</v>
      </c>
      <c r="R377" s="101">
        <f>IF(R$1="",0,IF(AND(R$1=0,$H377&lt;MONTH($J$13)),0,IF(((YEAR(R$8)-1)*12+$H377)-((YEAR($J$13)-1)*12+MONTH($J$13))+1&gt;капитал!$J$105*12,0,IF(капитал!$J$105=0,0,капитал!$M$102/(капитал!$J$105*12)))))</f>
        <v>0</v>
      </c>
      <c r="S377" s="101">
        <f>IF(S$1="",0,IF(AND(S$1=0,$H377&lt;MONTH($J$13)),0,IF(((YEAR(S$8)-1)*12+$H377)-((YEAR($J$13)-1)*12+MONTH($J$13))+1&gt;капитал!$J$105*12,0,IF(капитал!$J$105=0,0,капитал!$M$102/(капитал!$J$105*12)))))</f>
        <v>0</v>
      </c>
      <c r="T377" s="101">
        <f>IF(T$1="",0,IF(AND(T$1=0,$H377&lt;MONTH($J$13)),0,IF(((YEAR(T$8)-1)*12+$H377)-((YEAR($J$13)-1)*12+MONTH($J$13))+1&gt;капитал!$J$105*12,0,IF(капитал!$J$105=0,0,капитал!$M$102/(капитал!$J$105*12)))))</f>
        <v>0</v>
      </c>
      <c r="U377" s="101">
        <f>IF(U$1="",0,IF(AND(U$1=0,$H377&lt;MONTH($J$13)),0,IF(((YEAR(U$8)-1)*12+$H377)-((YEAR($J$13)-1)*12+MONTH($J$13))+1&gt;капитал!$J$105*12,0,IF(капитал!$J$105=0,0,капитал!$M$102/(капитал!$J$105*12)))))</f>
        <v>0</v>
      </c>
      <c r="V377" s="101">
        <f>IF(V$1="",0,IF(AND(V$1=0,$H377&lt;MONTH($J$13)),0,IF(((YEAR(V$8)-1)*12+$H377)-((YEAR($J$13)-1)*12+MONTH($J$13))+1&gt;капитал!$J$105*12,0,IF(капитал!$J$105=0,0,капитал!$M$102/(капитал!$J$105*12)))))</f>
        <v>0</v>
      </c>
      <c r="W377" s="101">
        <f>IF(W$1="",0,IF(AND(W$1=0,$H377&lt;MONTH($J$13)),0,IF(((YEAR(W$8)-1)*12+$H377)-((YEAR($J$13)-1)*12+MONTH($J$13))+1&gt;капитал!$J$105*12,0,IF(капитал!$J$105=0,0,капитал!$M$102/(капитал!$J$105*12)))))</f>
        <v>0</v>
      </c>
      <c r="X377" s="101">
        <f>IF(X$1="",0,IF(AND(X$1=0,$H377&lt;MONTH($J$13)),0,IF(((YEAR(X$8)-1)*12+$H377)-((YEAR($J$13)-1)*12+MONTH($J$13))+1&gt;капитал!$J$105*12,0,IF(капитал!$J$105=0,0,капитал!$M$102/(капитал!$J$105*12)))))</f>
        <v>0</v>
      </c>
      <c r="Y377" s="101">
        <f>IF(Y$1="",0,IF(AND(Y$1=0,$H377&lt;MONTH($J$13)),0,IF(((YEAR(Y$8)-1)*12+$H377)-((YEAR($J$13)-1)*12+MONTH($J$13))+1&gt;капитал!$J$105*12,0,IF(капитал!$J$105=0,0,капитал!$M$102/(капитал!$J$105*12)))))</f>
        <v>0</v>
      </c>
      <c r="Z377" s="101">
        <f>IF(Z$1="",0,IF(AND(Z$1=0,$H377&lt;MONTH($J$13)),0,IF(((YEAR(Z$8)-1)*12+$H377)-((YEAR($J$13)-1)*12+MONTH($J$13))+1&gt;капитал!$J$105*12,0,IF(капитал!$J$105=0,0,капитал!$M$102/(капитал!$J$105*12)))))</f>
        <v>0</v>
      </c>
      <c r="AA377" s="101">
        <f>IF(AA$1="",0,IF(AND(AA$1=0,$H377&lt;MONTH($J$13)),0,IF(((YEAR(AA$8)-1)*12+$H377)-((YEAR($J$13)-1)*12+MONTH($J$13))+1&gt;капитал!$J$105*12,0,IF(капитал!$J$105=0,0,капитал!$M$102/(капитал!$J$105*12)))))</f>
        <v>0</v>
      </c>
      <c r="AB377" s="22"/>
    </row>
    <row r="378" spans="1:28" s="23" customFormat="1" ht="10.199999999999999" x14ac:dyDescent="0.2">
      <c r="A378" s="22"/>
      <c r="B378" s="22"/>
      <c r="C378" s="22"/>
      <c r="D378" s="22"/>
      <c r="E378" s="22" t="str">
        <f>E374</f>
        <v>амортизация кап/затрат</v>
      </c>
      <c r="F378" s="22"/>
      <c r="G378" s="22" t="str">
        <f>IF($E378="","",INDEX(KPI!$G:$G,SUMIFS(KPI!$B:$B,KPI!$E:$E,$E378)))</f>
        <v>тыс.руб.</v>
      </c>
      <c r="H378" s="100">
        <f>структура!$V$15</f>
        <v>4</v>
      </c>
      <c r="I378" s="31"/>
      <c r="J378" s="98" t="str">
        <f>структура!$X$15</f>
        <v>апр</v>
      </c>
      <c r="K378" s="99"/>
      <c r="L378" s="22"/>
      <c r="M378" s="58"/>
      <c r="N378" s="22"/>
      <c r="O378" s="22"/>
      <c r="P378" s="101">
        <f>IF(P$1="",0,IF(AND(P$1=0,$H378&lt;MONTH($J$13)),0,IF(((YEAR(P$8)-1)*12+$H378)-((YEAR($J$13)-1)*12+MONTH($J$13))+1&gt;капитал!$J$105*12,0,IF(капитал!$J$105=0,0,капитал!$M$102/(капитал!$J$105*12)))))</f>
        <v>0</v>
      </c>
      <c r="Q378" s="101">
        <f>IF(Q$1="",0,IF(AND(Q$1=0,$H378&lt;MONTH($J$13)),0,IF(((YEAR(Q$8)-1)*12+$H378)-((YEAR($J$13)-1)*12+MONTH($J$13))+1&gt;капитал!$J$105*12,0,IF(капитал!$J$105=0,0,капитал!$M$102/(капитал!$J$105*12)))))</f>
        <v>0</v>
      </c>
      <c r="R378" s="101">
        <f>IF(R$1="",0,IF(AND(R$1=0,$H378&lt;MONTH($J$13)),0,IF(((YEAR(R$8)-1)*12+$H378)-((YEAR($J$13)-1)*12+MONTH($J$13))+1&gt;капитал!$J$105*12,0,IF(капитал!$J$105=0,0,капитал!$M$102/(капитал!$J$105*12)))))</f>
        <v>0</v>
      </c>
      <c r="S378" s="101">
        <f>IF(S$1="",0,IF(AND(S$1=0,$H378&lt;MONTH($J$13)),0,IF(((YEAR(S$8)-1)*12+$H378)-((YEAR($J$13)-1)*12+MONTH($J$13))+1&gt;капитал!$J$105*12,0,IF(капитал!$J$105=0,0,капитал!$M$102/(капитал!$J$105*12)))))</f>
        <v>0</v>
      </c>
      <c r="T378" s="101">
        <f>IF(T$1="",0,IF(AND(T$1=0,$H378&lt;MONTH($J$13)),0,IF(((YEAR(T$8)-1)*12+$H378)-((YEAR($J$13)-1)*12+MONTH($J$13))+1&gt;капитал!$J$105*12,0,IF(капитал!$J$105=0,0,капитал!$M$102/(капитал!$J$105*12)))))</f>
        <v>0</v>
      </c>
      <c r="U378" s="101">
        <f>IF(U$1="",0,IF(AND(U$1=0,$H378&lt;MONTH($J$13)),0,IF(((YEAR(U$8)-1)*12+$H378)-((YEAR($J$13)-1)*12+MONTH($J$13))+1&gt;капитал!$J$105*12,0,IF(капитал!$J$105=0,0,капитал!$M$102/(капитал!$J$105*12)))))</f>
        <v>0</v>
      </c>
      <c r="V378" s="101">
        <f>IF(V$1="",0,IF(AND(V$1=0,$H378&lt;MONTH($J$13)),0,IF(((YEAR(V$8)-1)*12+$H378)-((YEAR($J$13)-1)*12+MONTH($J$13))+1&gt;капитал!$J$105*12,0,IF(капитал!$J$105=0,0,капитал!$M$102/(капитал!$J$105*12)))))</f>
        <v>0</v>
      </c>
      <c r="W378" s="101">
        <f>IF(W$1="",0,IF(AND(W$1=0,$H378&lt;MONTH($J$13)),0,IF(((YEAR(W$8)-1)*12+$H378)-((YEAR($J$13)-1)*12+MONTH($J$13))+1&gt;капитал!$J$105*12,0,IF(капитал!$J$105=0,0,капитал!$M$102/(капитал!$J$105*12)))))</f>
        <v>0</v>
      </c>
      <c r="X378" s="101">
        <f>IF(X$1="",0,IF(AND(X$1=0,$H378&lt;MONTH($J$13)),0,IF(((YEAR(X$8)-1)*12+$H378)-((YEAR($J$13)-1)*12+MONTH($J$13))+1&gt;капитал!$J$105*12,0,IF(капитал!$J$105=0,0,капитал!$M$102/(капитал!$J$105*12)))))</f>
        <v>0</v>
      </c>
      <c r="Y378" s="101">
        <f>IF(Y$1="",0,IF(AND(Y$1=0,$H378&lt;MONTH($J$13)),0,IF(((YEAR(Y$8)-1)*12+$H378)-((YEAR($J$13)-1)*12+MONTH($J$13))+1&gt;капитал!$J$105*12,0,IF(капитал!$J$105=0,0,капитал!$M$102/(капитал!$J$105*12)))))</f>
        <v>0</v>
      </c>
      <c r="Z378" s="101">
        <f>IF(Z$1="",0,IF(AND(Z$1=0,$H378&lt;MONTH($J$13)),0,IF(((YEAR(Z$8)-1)*12+$H378)-((YEAR($J$13)-1)*12+MONTH($J$13))+1&gt;капитал!$J$105*12,0,IF(капитал!$J$105=0,0,капитал!$M$102/(капитал!$J$105*12)))))</f>
        <v>0</v>
      </c>
      <c r="AA378" s="101">
        <f>IF(AA$1="",0,IF(AND(AA$1=0,$H378&lt;MONTH($J$13)),0,IF(((YEAR(AA$8)-1)*12+$H378)-((YEAR($J$13)-1)*12+MONTH($J$13))+1&gt;капитал!$J$105*12,0,IF(капитал!$J$105=0,0,капитал!$M$102/(капитал!$J$105*12)))))</f>
        <v>0</v>
      </c>
      <c r="AB378" s="22"/>
    </row>
    <row r="379" spans="1:28" s="23" customFormat="1" ht="10.199999999999999" x14ac:dyDescent="0.2">
      <c r="A379" s="22"/>
      <c r="B379" s="22"/>
      <c r="C379" s="22"/>
      <c r="D379" s="22"/>
      <c r="E379" s="22" t="str">
        <f>E374</f>
        <v>амортизация кап/затрат</v>
      </c>
      <c r="F379" s="22"/>
      <c r="G379" s="22" t="str">
        <f>IF($E379="","",INDEX(KPI!$G:$G,SUMIFS(KPI!$B:$B,KPI!$E:$E,$E379)))</f>
        <v>тыс.руб.</v>
      </c>
      <c r="H379" s="100">
        <f>структура!$V$16</f>
        <v>5</v>
      </c>
      <c r="I379" s="31"/>
      <c r="J379" s="98" t="str">
        <f>структура!$X$16</f>
        <v>май</v>
      </c>
      <c r="K379" s="99"/>
      <c r="L379" s="22"/>
      <c r="M379" s="58"/>
      <c r="N379" s="22"/>
      <c r="O379" s="22"/>
      <c r="P379" s="101">
        <f>IF(P$1="",0,IF(AND(P$1=0,$H379&lt;MONTH($J$13)),0,IF(((YEAR(P$8)-1)*12+$H379)-((YEAR($J$13)-1)*12+MONTH($J$13))+1&gt;капитал!$J$105*12,0,IF(капитал!$J$105=0,0,капитал!$M$102/(капитал!$J$105*12)))))</f>
        <v>0</v>
      </c>
      <c r="Q379" s="101">
        <f>IF(Q$1="",0,IF(AND(Q$1=0,$H379&lt;MONTH($J$13)),0,IF(((YEAR(Q$8)-1)*12+$H379)-((YEAR($J$13)-1)*12+MONTH($J$13))+1&gt;капитал!$J$105*12,0,IF(капитал!$J$105=0,0,капитал!$M$102/(капитал!$J$105*12)))))</f>
        <v>0</v>
      </c>
      <c r="R379" s="101">
        <f>IF(R$1="",0,IF(AND(R$1=0,$H379&lt;MONTH($J$13)),0,IF(((YEAR(R$8)-1)*12+$H379)-((YEAR($J$13)-1)*12+MONTH($J$13))+1&gt;капитал!$J$105*12,0,IF(капитал!$J$105=0,0,капитал!$M$102/(капитал!$J$105*12)))))</f>
        <v>0</v>
      </c>
      <c r="S379" s="101">
        <f>IF(S$1="",0,IF(AND(S$1=0,$H379&lt;MONTH($J$13)),0,IF(((YEAR(S$8)-1)*12+$H379)-((YEAR($J$13)-1)*12+MONTH($J$13))+1&gt;капитал!$J$105*12,0,IF(капитал!$J$105=0,0,капитал!$M$102/(капитал!$J$105*12)))))</f>
        <v>0</v>
      </c>
      <c r="T379" s="101">
        <f>IF(T$1="",0,IF(AND(T$1=0,$H379&lt;MONTH($J$13)),0,IF(((YEAR(T$8)-1)*12+$H379)-((YEAR($J$13)-1)*12+MONTH($J$13))+1&gt;капитал!$J$105*12,0,IF(капитал!$J$105=0,0,капитал!$M$102/(капитал!$J$105*12)))))</f>
        <v>0</v>
      </c>
      <c r="U379" s="101">
        <f>IF(U$1="",0,IF(AND(U$1=0,$H379&lt;MONTH($J$13)),0,IF(((YEAR(U$8)-1)*12+$H379)-((YEAR($J$13)-1)*12+MONTH($J$13))+1&gt;капитал!$J$105*12,0,IF(капитал!$J$105=0,0,капитал!$M$102/(капитал!$J$105*12)))))</f>
        <v>0</v>
      </c>
      <c r="V379" s="101">
        <f>IF(V$1="",0,IF(AND(V$1=0,$H379&lt;MONTH($J$13)),0,IF(((YEAR(V$8)-1)*12+$H379)-((YEAR($J$13)-1)*12+MONTH($J$13))+1&gt;капитал!$J$105*12,0,IF(капитал!$J$105=0,0,капитал!$M$102/(капитал!$J$105*12)))))</f>
        <v>0</v>
      </c>
      <c r="W379" s="101">
        <f>IF(W$1="",0,IF(AND(W$1=0,$H379&lt;MONTH($J$13)),0,IF(((YEAR(W$8)-1)*12+$H379)-((YEAR($J$13)-1)*12+MONTH($J$13))+1&gt;капитал!$J$105*12,0,IF(капитал!$J$105=0,0,капитал!$M$102/(капитал!$J$105*12)))))</f>
        <v>0</v>
      </c>
      <c r="X379" s="101">
        <f>IF(X$1="",0,IF(AND(X$1=0,$H379&lt;MONTH($J$13)),0,IF(((YEAR(X$8)-1)*12+$H379)-((YEAR($J$13)-1)*12+MONTH($J$13))+1&gt;капитал!$J$105*12,0,IF(капитал!$J$105=0,0,капитал!$M$102/(капитал!$J$105*12)))))</f>
        <v>0</v>
      </c>
      <c r="Y379" s="101">
        <f>IF(Y$1="",0,IF(AND(Y$1=0,$H379&lt;MONTH($J$13)),0,IF(((YEAR(Y$8)-1)*12+$H379)-((YEAR($J$13)-1)*12+MONTH($J$13))+1&gt;капитал!$J$105*12,0,IF(капитал!$J$105=0,0,капитал!$M$102/(капитал!$J$105*12)))))</f>
        <v>0</v>
      </c>
      <c r="Z379" s="101">
        <f>IF(Z$1="",0,IF(AND(Z$1=0,$H379&lt;MONTH($J$13)),0,IF(((YEAR(Z$8)-1)*12+$H379)-((YEAR($J$13)-1)*12+MONTH($J$13))+1&gt;капитал!$J$105*12,0,IF(капитал!$J$105=0,0,капитал!$M$102/(капитал!$J$105*12)))))</f>
        <v>0</v>
      </c>
      <c r="AA379" s="101">
        <f>IF(AA$1="",0,IF(AND(AA$1=0,$H379&lt;MONTH($J$13)),0,IF(((YEAR(AA$8)-1)*12+$H379)-((YEAR($J$13)-1)*12+MONTH($J$13))+1&gt;капитал!$J$105*12,0,IF(капитал!$J$105=0,0,капитал!$M$102/(капитал!$J$105*12)))))</f>
        <v>0</v>
      </c>
      <c r="AB379" s="22"/>
    </row>
    <row r="380" spans="1:28" s="23" customFormat="1" ht="10.199999999999999" x14ac:dyDescent="0.2">
      <c r="A380" s="22"/>
      <c r="B380" s="22"/>
      <c r="C380" s="22"/>
      <c r="D380" s="22"/>
      <c r="E380" s="22" t="str">
        <f>E374</f>
        <v>амортизация кап/затрат</v>
      </c>
      <c r="F380" s="22"/>
      <c r="G380" s="22" t="str">
        <f>IF($E380="","",INDEX(KPI!$G:$G,SUMIFS(KPI!$B:$B,KPI!$E:$E,$E380)))</f>
        <v>тыс.руб.</v>
      </c>
      <c r="H380" s="100">
        <f>структура!$V$17</f>
        <v>6</v>
      </c>
      <c r="I380" s="31"/>
      <c r="J380" s="98" t="str">
        <f>структура!$X$17</f>
        <v>июн</v>
      </c>
      <c r="K380" s="99"/>
      <c r="L380" s="22"/>
      <c r="M380" s="58"/>
      <c r="N380" s="22"/>
      <c r="O380" s="22"/>
      <c r="P380" s="101">
        <f>IF(P$1="",0,IF(AND(P$1=0,$H380&lt;MONTH($J$13)),0,IF(((YEAR(P$8)-1)*12+$H380)-((YEAR($J$13)-1)*12+MONTH($J$13))+1&gt;капитал!$J$105*12,0,IF(капитал!$J$105=0,0,капитал!$M$102/(капитал!$J$105*12)))))</f>
        <v>0</v>
      </c>
      <c r="Q380" s="101">
        <f>IF(Q$1="",0,IF(AND(Q$1=0,$H380&lt;MONTH($J$13)),0,IF(((YEAR(Q$8)-1)*12+$H380)-((YEAR($J$13)-1)*12+MONTH($J$13))+1&gt;капитал!$J$105*12,0,IF(капитал!$J$105=0,0,капитал!$M$102/(капитал!$J$105*12)))))</f>
        <v>0</v>
      </c>
      <c r="R380" s="101">
        <f>IF(R$1="",0,IF(AND(R$1=0,$H380&lt;MONTH($J$13)),0,IF(((YEAR(R$8)-1)*12+$H380)-((YEAR($J$13)-1)*12+MONTH($J$13))+1&gt;капитал!$J$105*12,0,IF(капитал!$J$105=0,0,капитал!$M$102/(капитал!$J$105*12)))))</f>
        <v>0</v>
      </c>
      <c r="S380" s="101">
        <f>IF(S$1="",0,IF(AND(S$1=0,$H380&lt;MONTH($J$13)),0,IF(((YEAR(S$8)-1)*12+$H380)-((YEAR($J$13)-1)*12+MONTH($J$13))+1&gt;капитал!$J$105*12,0,IF(капитал!$J$105=0,0,капитал!$M$102/(капитал!$J$105*12)))))</f>
        <v>0</v>
      </c>
      <c r="T380" s="101">
        <f>IF(T$1="",0,IF(AND(T$1=0,$H380&lt;MONTH($J$13)),0,IF(((YEAR(T$8)-1)*12+$H380)-((YEAR($J$13)-1)*12+MONTH($J$13))+1&gt;капитал!$J$105*12,0,IF(капитал!$J$105=0,0,капитал!$M$102/(капитал!$J$105*12)))))</f>
        <v>0</v>
      </c>
      <c r="U380" s="101">
        <f>IF(U$1="",0,IF(AND(U$1=0,$H380&lt;MONTH($J$13)),0,IF(((YEAR(U$8)-1)*12+$H380)-((YEAR($J$13)-1)*12+MONTH($J$13))+1&gt;капитал!$J$105*12,0,IF(капитал!$J$105=0,0,капитал!$M$102/(капитал!$J$105*12)))))</f>
        <v>0</v>
      </c>
      <c r="V380" s="101">
        <f>IF(V$1="",0,IF(AND(V$1=0,$H380&lt;MONTH($J$13)),0,IF(((YEAR(V$8)-1)*12+$H380)-((YEAR($J$13)-1)*12+MONTH($J$13))+1&gt;капитал!$J$105*12,0,IF(капитал!$J$105=0,0,капитал!$M$102/(капитал!$J$105*12)))))</f>
        <v>0</v>
      </c>
      <c r="W380" s="101">
        <f>IF(W$1="",0,IF(AND(W$1=0,$H380&lt;MONTH($J$13)),0,IF(((YEAR(W$8)-1)*12+$H380)-((YEAR($J$13)-1)*12+MONTH($J$13))+1&gt;капитал!$J$105*12,0,IF(капитал!$J$105=0,0,капитал!$M$102/(капитал!$J$105*12)))))</f>
        <v>0</v>
      </c>
      <c r="X380" s="101">
        <f>IF(X$1="",0,IF(AND(X$1=0,$H380&lt;MONTH($J$13)),0,IF(((YEAR(X$8)-1)*12+$H380)-((YEAR($J$13)-1)*12+MONTH($J$13))+1&gt;капитал!$J$105*12,0,IF(капитал!$J$105=0,0,капитал!$M$102/(капитал!$J$105*12)))))</f>
        <v>0</v>
      </c>
      <c r="Y380" s="101">
        <f>IF(Y$1="",0,IF(AND(Y$1=0,$H380&lt;MONTH($J$13)),0,IF(((YEAR(Y$8)-1)*12+$H380)-((YEAR($J$13)-1)*12+MONTH($J$13))+1&gt;капитал!$J$105*12,0,IF(капитал!$J$105=0,0,капитал!$M$102/(капитал!$J$105*12)))))</f>
        <v>0</v>
      </c>
      <c r="Z380" s="101">
        <f>IF(Z$1="",0,IF(AND(Z$1=0,$H380&lt;MONTH($J$13)),0,IF(((YEAR(Z$8)-1)*12+$H380)-((YEAR($J$13)-1)*12+MONTH($J$13))+1&gt;капитал!$J$105*12,0,IF(капитал!$J$105=0,0,капитал!$M$102/(капитал!$J$105*12)))))</f>
        <v>0</v>
      </c>
      <c r="AA380" s="101">
        <f>IF(AA$1="",0,IF(AND(AA$1=0,$H380&lt;MONTH($J$13)),0,IF(((YEAR(AA$8)-1)*12+$H380)-((YEAR($J$13)-1)*12+MONTH($J$13))+1&gt;капитал!$J$105*12,0,IF(капитал!$J$105=0,0,капитал!$M$102/(капитал!$J$105*12)))))</f>
        <v>0</v>
      </c>
      <c r="AB380" s="22"/>
    </row>
    <row r="381" spans="1:28" s="23" customFormat="1" ht="10.199999999999999" x14ac:dyDescent="0.2">
      <c r="A381" s="22"/>
      <c r="B381" s="22"/>
      <c r="C381" s="22"/>
      <c r="D381" s="22"/>
      <c r="E381" s="22" t="str">
        <f>E374</f>
        <v>амортизация кап/затрат</v>
      </c>
      <c r="F381" s="22"/>
      <c r="G381" s="22" t="str">
        <f>IF($E381="","",INDEX(KPI!$G:$G,SUMIFS(KPI!$B:$B,KPI!$E:$E,$E381)))</f>
        <v>тыс.руб.</v>
      </c>
      <c r="H381" s="100">
        <f>структура!$V$18</f>
        <v>7</v>
      </c>
      <c r="I381" s="31"/>
      <c r="J381" s="98" t="str">
        <f>структура!$X$18</f>
        <v>июл</v>
      </c>
      <c r="K381" s="99"/>
      <c r="L381" s="22"/>
      <c r="M381" s="58"/>
      <c r="N381" s="22"/>
      <c r="O381" s="22"/>
      <c r="P381" s="101">
        <f>IF(P$1="",0,IF(AND(P$1=0,$H381&lt;MONTH($J$13)),0,IF(((YEAR(P$8)-1)*12+$H381)-((YEAR($J$13)-1)*12+MONTH($J$13))+1&gt;капитал!$J$105*12,0,IF(капитал!$J$105=0,0,капитал!$M$102/(капитал!$J$105*12)))))</f>
        <v>0</v>
      </c>
      <c r="Q381" s="101">
        <f>IF(Q$1="",0,IF(AND(Q$1=0,$H381&lt;MONTH($J$13)),0,IF(((YEAR(Q$8)-1)*12+$H381)-((YEAR($J$13)-1)*12+MONTH($J$13))+1&gt;капитал!$J$105*12,0,IF(капитал!$J$105=0,0,капитал!$M$102/(капитал!$J$105*12)))))</f>
        <v>0</v>
      </c>
      <c r="R381" s="101">
        <f>IF(R$1="",0,IF(AND(R$1=0,$H381&lt;MONTH($J$13)),0,IF(((YEAR(R$8)-1)*12+$H381)-((YEAR($J$13)-1)*12+MONTH($J$13))+1&gt;капитал!$J$105*12,0,IF(капитал!$J$105=0,0,капитал!$M$102/(капитал!$J$105*12)))))</f>
        <v>0</v>
      </c>
      <c r="S381" s="101">
        <f>IF(S$1="",0,IF(AND(S$1=0,$H381&lt;MONTH($J$13)),0,IF(((YEAR(S$8)-1)*12+$H381)-((YEAR($J$13)-1)*12+MONTH($J$13))+1&gt;капитал!$J$105*12,0,IF(капитал!$J$105=0,0,капитал!$M$102/(капитал!$J$105*12)))))</f>
        <v>0</v>
      </c>
      <c r="T381" s="101">
        <f>IF(T$1="",0,IF(AND(T$1=0,$H381&lt;MONTH($J$13)),0,IF(((YEAR(T$8)-1)*12+$H381)-((YEAR($J$13)-1)*12+MONTH($J$13))+1&gt;капитал!$J$105*12,0,IF(капитал!$J$105=0,0,капитал!$M$102/(капитал!$J$105*12)))))</f>
        <v>0</v>
      </c>
      <c r="U381" s="101">
        <f>IF(U$1="",0,IF(AND(U$1=0,$H381&lt;MONTH($J$13)),0,IF(((YEAR(U$8)-1)*12+$H381)-((YEAR($J$13)-1)*12+MONTH($J$13))+1&gt;капитал!$J$105*12,0,IF(капитал!$J$105=0,0,капитал!$M$102/(капитал!$J$105*12)))))</f>
        <v>0</v>
      </c>
      <c r="V381" s="101">
        <f>IF(V$1="",0,IF(AND(V$1=0,$H381&lt;MONTH($J$13)),0,IF(((YEAR(V$8)-1)*12+$H381)-((YEAR($J$13)-1)*12+MONTH($J$13))+1&gt;капитал!$J$105*12,0,IF(капитал!$J$105=0,0,капитал!$M$102/(капитал!$J$105*12)))))</f>
        <v>0</v>
      </c>
      <c r="W381" s="101">
        <f>IF(W$1="",0,IF(AND(W$1=0,$H381&lt;MONTH($J$13)),0,IF(((YEAR(W$8)-1)*12+$H381)-((YEAR($J$13)-1)*12+MONTH($J$13))+1&gt;капитал!$J$105*12,0,IF(капитал!$J$105=0,0,капитал!$M$102/(капитал!$J$105*12)))))</f>
        <v>0</v>
      </c>
      <c r="X381" s="101">
        <f>IF(X$1="",0,IF(AND(X$1=0,$H381&lt;MONTH($J$13)),0,IF(((YEAR(X$8)-1)*12+$H381)-((YEAR($J$13)-1)*12+MONTH($J$13))+1&gt;капитал!$J$105*12,0,IF(капитал!$J$105=0,0,капитал!$M$102/(капитал!$J$105*12)))))</f>
        <v>0</v>
      </c>
      <c r="Y381" s="101">
        <f>IF(Y$1="",0,IF(AND(Y$1=0,$H381&lt;MONTH($J$13)),0,IF(((YEAR(Y$8)-1)*12+$H381)-((YEAR($J$13)-1)*12+MONTH($J$13))+1&gt;капитал!$J$105*12,0,IF(капитал!$J$105=0,0,капитал!$M$102/(капитал!$J$105*12)))))</f>
        <v>0</v>
      </c>
      <c r="Z381" s="101">
        <f>IF(Z$1="",0,IF(AND(Z$1=0,$H381&lt;MONTH($J$13)),0,IF(((YEAR(Z$8)-1)*12+$H381)-((YEAR($J$13)-1)*12+MONTH($J$13))+1&gt;капитал!$J$105*12,0,IF(капитал!$J$105=0,0,капитал!$M$102/(капитал!$J$105*12)))))</f>
        <v>0</v>
      </c>
      <c r="AA381" s="101">
        <f>IF(AA$1="",0,IF(AND(AA$1=0,$H381&lt;MONTH($J$13)),0,IF(((YEAR(AA$8)-1)*12+$H381)-((YEAR($J$13)-1)*12+MONTH($J$13))+1&gt;капитал!$J$105*12,0,IF(капитал!$J$105=0,0,капитал!$M$102/(капитал!$J$105*12)))))</f>
        <v>0</v>
      </c>
      <c r="AB381" s="22"/>
    </row>
    <row r="382" spans="1:28" s="23" customFormat="1" ht="10.199999999999999" x14ac:dyDescent="0.2">
      <c r="A382" s="22"/>
      <c r="B382" s="22"/>
      <c r="C382" s="22"/>
      <c r="D382" s="22"/>
      <c r="E382" s="22" t="str">
        <f>E374</f>
        <v>амортизация кап/затрат</v>
      </c>
      <c r="F382" s="22"/>
      <c r="G382" s="22" t="str">
        <f>IF($E382="","",INDEX(KPI!$G:$G,SUMIFS(KPI!$B:$B,KPI!$E:$E,$E382)))</f>
        <v>тыс.руб.</v>
      </c>
      <c r="H382" s="100">
        <f>структура!$V$19</f>
        <v>8</v>
      </c>
      <c r="I382" s="31"/>
      <c r="J382" s="98" t="str">
        <f>структура!$X$19</f>
        <v>авг</v>
      </c>
      <c r="K382" s="99"/>
      <c r="L382" s="22"/>
      <c r="M382" s="58"/>
      <c r="N382" s="22"/>
      <c r="O382" s="22"/>
      <c r="P382" s="101">
        <f>IF(P$1="",0,IF(AND(P$1=0,$H382&lt;MONTH($J$13)),0,IF(((YEAR(P$8)-1)*12+$H382)-((YEAR($J$13)-1)*12+MONTH($J$13))+1&gt;капитал!$J$105*12,0,IF(капитал!$J$105=0,0,капитал!$M$102/(капитал!$J$105*12)))))</f>
        <v>0</v>
      </c>
      <c r="Q382" s="101">
        <f>IF(Q$1="",0,IF(AND(Q$1=0,$H382&lt;MONTH($J$13)),0,IF(((YEAR(Q$8)-1)*12+$H382)-((YEAR($J$13)-1)*12+MONTH($J$13))+1&gt;капитал!$J$105*12,0,IF(капитал!$J$105=0,0,капитал!$M$102/(капитал!$J$105*12)))))</f>
        <v>0</v>
      </c>
      <c r="R382" s="101">
        <f>IF(R$1="",0,IF(AND(R$1=0,$H382&lt;MONTH($J$13)),0,IF(((YEAR(R$8)-1)*12+$H382)-((YEAR($J$13)-1)*12+MONTH($J$13))+1&gt;капитал!$J$105*12,0,IF(капитал!$J$105=0,0,капитал!$M$102/(капитал!$J$105*12)))))</f>
        <v>0</v>
      </c>
      <c r="S382" s="101">
        <f>IF(S$1="",0,IF(AND(S$1=0,$H382&lt;MONTH($J$13)),0,IF(((YEAR(S$8)-1)*12+$H382)-((YEAR($J$13)-1)*12+MONTH($J$13))+1&gt;капитал!$J$105*12,0,IF(капитал!$J$105=0,0,капитал!$M$102/(капитал!$J$105*12)))))</f>
        <v>0</v>
      </c>
      <c r="T382" s="101">
        <f>IF(T$1="",0,IF(AND(T$1=0,$H382&lt;MONTH($J$13)),0,IF(((YEAR(T$8)-1)*12+$H382)-((YEAR($J$13)-1)*12+MONTH($J$13))+1&gt;капитал!$J$105*12,0,IF(капитал!$J$105=0,0,капитал!$M$102/(капитал!$J$105*12)))))</f>
        <v>0</v>
      </c>
      <c r="U382" s="101">
        <f>IF(U$1="",0,IF(AND(U$1=0,$H382&lt;MONTH($J$13)),0,IF(((YEAR(U$8)-1)*12+$H382)-((YEAR($J$13)-1)*12+MONTH($J$13))+1&gt;капитал!$J$105*12,0,IF(капитал!$J$105=0,0,капитал!$M$102/(капитал!$J$105*12)))))</f>
        <v>0</v>
      </c>
      <c r="V382" s="101">
        <f>IF(V$1="",0,IF(AND(V$1=0,$H382&lt;MONTH($J$13)),0,IF(((YEAR(V$8)-1)*12+$H382)-((YEAR($J$13)-1)*12+MONTH($J$13))+1&gt;капитал!$J$105*12,0,IF(капитал!$J$105=0,0,капитал!$M$102/(капитал!$J$105*12)))))</f>
        <v>0</v>
      </c>
      <c r="W382" s="101">
        <f>IF(W$1="",0,IF(AND(W$1=0,$H382&lt;MONTH($J$13)),0,IF(((YEAR(W$8)-1)*12+$H382)-((YEAR($J$13)-1)*12+MONTH($J$13))+1&gt;капитал!$J$105*12,0,IF(капитал!$J$105=0,0,капитал!$M$102/(капитал!$J$105*12)))))</f>
        <v>0</v>
      </c>
      <c r="X382" s="101">
        <f>IF(X$1="",0,IF(AND(X$1=0,$H382&lt;MONTH($J$13)),0,IF(((YEAR(X$8)-1)*12+$H382)-((YEAR($J$13)-1)*12+MONTH($J$13))+1&gt;капитал!$J$105*12,0,IF(капитал!$J$105=0,0,капитал!$M$102/(капитал!$J$105*12)))))</f>
        <v>0</v>
      </c>
      <c r="Y382" s="101">
        <f>IF(Y$1="",0,IF(AND(Y$1=0,$H382&lt;MONTH($J$13)),0,IF(((YEAR(Y$8)-1)*12+$H382)-((YEAR($J$13)-1)*12+MONTH($J$13))+1&gt;капитал!$J$105*12,0,IF(капитал!$J$105=0,0,капитал!$M$102/(капитал!$J$105*12)))))</f>
        <v>0</v>
      </c>
      <c r="Z382" s="101">
        <f>IF(Z$1="",0,IF(AND(Z$1=0,$H382&lt;MONTH($J$13)),0,IF(((YEAR(Z$8)-1)*12+$H382)-((YEAR($J$13)-1)*12+MONTH($J$13))+1&gt;капитал!$J$105*12,0,IF(капитал!$J$105=0,0,капитал!$M$102/(капитал!$J$105*12)))))</f>
        <v>0</v>
      </c>
      <c r="AA382" s="101">
        <f>IF(AA$1="",0,IF(AND(AA$1=0,$H382&lt;MONTH($J$13)),0,IF(((YEAR(AA$8)-1)*12+$H382)-((YEAR($J$13)-1)*12+MONTH($J$13))+1&gt;капитал!$J$105*12,0,IF(капитал!$J$105=0,0,капитал!$M$102/(капитал!$J$105*12)))))</f>
        <v>0</v>
      </c>
      <c r="AB382" s="22"/>
    </row>
    <row r="383" spans="1:28" s="23" customFormat="1" ht="10.199999999999999" x14ac:dyDescent="0.2">
      <c r="A383" s="22"/>
      <c r="B383" s="22"/>
      <c r="C383" s="22"/>
      <c r="D383" s="22"/>
      <c r="E383" s="22" t="str">
        <f>E374</f>
        <v>амортизация кап/затрат</v>
      </c>
      <c r="F383" s="22"/>
      <c r="G383" s="22" t="str">
        <f>IF($E383="","",INDEX(KPI!$G:$G,SUMIFS(KPI!$B:$B,KPI!$E:$E,$E383)))</f>
        <v>тыс.руб.</v>
      </c>
      <c r="H383" s="100">
        <f>структура!$V$20</f>
        <v>9</v>
      </c>
      <c r="I383" s="31"/>
      <c r="J383" s="98" t="str">
        <f>структура!$X$20</f>
        <v>сен</v>
      </c>
      <c r="K383" s="99"/>
      <c r="L383" s="22"/>
      <c r="M383" s="58"/>
      <c r="N383" s="22"/>
      <c r="O383" s="22"/>
      <c r="P383" s="101">
        <f>IF(P$1="",0,IF(AND(P$1=0,$H383&lt;MONTH($J$13)),0,IF(((YEAR(P$8)-1)*12+$H383)-((YEAR($J$13)-1)*12+MONTH($J$13))+1&gt;капитал!$J$105*12,0,IF(капитал!$J$105=0,0,капитал!$M$102/(капитал!$J$105*12)))))</f>
        <v>0</v>
      </c>
      <c r="Q383" s="101">
        <f>IF(Q$1="",0,IF(AND(Q$1=0,$H383&lt;MONTH($J$13)),0,IF(((YEAR(Q$8)-1)*12+$H383)-((YEAR($J$13)-1)*12+MONTH($J$13))+1&gt;капитал!$J$105*12,0,IF(капитал!$J$105=0,0,капитал!$M$102/(капитал!$J$105*12)))))</f>
        <v>0</v>
      </c>
      <c r="R383" s="101">
        <f>IF(R$1="",0,IF(AND(R$1=0,$H383&lt;MONTH($J$13)),0,IF(((YEAR(R$8)-1)*12+$H383)-((YEAR($J$13)-1)*12+MONTH($J$13))+1&gt;капитал!$J$105*12,0,IF(капитал!$J$105=0,0,капитал!$M$102/(капитал!$J$105*12)))))</f>
        <v>0</v>
      </c>
      <c r="S383" s="101">
        <f>IF(S$1="",0,IF(AND(S$1=0,$H383&lt;MONTH($J$13)),0,IF(((YEAR(S$8)-1)*12+$H383)-((YEAR($J$13)-1)*12+MONTH($J$13))+1&gt;капитал!$J$105*12,0,IF(капитал!$J$105=0,0,капитал!$M$102/(капитал!$J$105*12)))))</f>
        <v>0</v>
      </c>
      <c r="T383" s="101">
        <f>IF(T$1="",0,IF(AND(T$1=0,$H383&lt;MONTH($J$13)),0,IF(((YEAR(T$8)-1)*12+$H383)-((YEAR($J$13)-1)*12+MONTH($J$13))+1&gt;капитал!$J$105*12,0,IF(капитал!$J$105=0,0,капитал!$M$102/(капитал!$J$105*12)))))</f>
        <v>0</v>
      </c>
      <c r="U383" s="101">
        <f>IF(U$1="",0,IF(AND(U$1=0,$H383&lt;MONTH($J$13)),0,IF(((YEAR(U$8)-1)*12+$H383)-((YEAR($J$13)-1)*12+MONTH($J$13))+1&gt;капитал!$J$105*12,0,IF(капитал!$J$105=0,0,капитал!$M$102/(капитал!$J$105*12)))))</f>
        <v>0</v>
      </c>
      <c r="V383" s="101">
        <f>IF(V$1="",0,IF(AND(V$1=0,$H383&lt;MONTH($J$13)),0,IF(((YEAR(V$8)-1)*12+$H383)-((YEAR($J$13)-1)*12+MONTH($J$13))+1&gt;капитал!$J$105*12,0,IF(капитал!$J$105=0,0,капитал!$M$102/(капитал!$J$105*12)))))</f>
        <v>0</v>
      </c>
      <c r="W383" s="101">
        <f>IF(W$1="",0,IF(AND(W$1=0,$H383&lt;MONTH($J$13)),0,IF(((YEAR(W$8)-1)*12+$H383)-((YEAR($J$13)-1)*12+MONTH($J$13))+1&gt;капитал!$J$105*12,0,IF(капитал!$J$105=0,0,капитал!$M$102/(капитал!$J$105*12)))))</f>
        <v>0</v>
      </c>
      <c r="X383" s="101">
        <f>IF(X$1="",0,IF(AND(X$1=0,$H383&lt;MONTH($J$13)),0,IF(((YEAR(X$8)-1)*12+$H383)-((YEAR($J$13)-1)*12+MONTH($J$13))+1&gt;капитал!$J$105*12,0,IF(капитал!$J$105=0,0,капитал!$M$102/(капитал!$J$105*12)))))</f>
        <v>0</v>
      </c>
      <c r="Y383" s="101">
        <f>IF(Y$1="",0,IF(AND(Y$1=0,$H383&lt;MONTH($J$13)),0,IF(((YEAR(Y$8)-1)*12+$H383)-((YEAR($J$13)-1)*12+MONTH($J$13))+1&gt;капитал!$J$105*12,0,IF(капитал!$J$105=0,0,капитал!$M$102/(капитал!$J$105*12)))))</f>
        <v>0</v>
      </c>
      <c r="Z383" s="101">
        <f>IF(Z$1="",0,IF(AND(Z$1=0,$H383&lt;MONTH($J$13)),0,IF(((YEAR(Z$8)-1)*12+$H383)-((YEAR($J$13)-1)*12+MONTH($J$13))+1&gt;капитал!$J$105*12,0,IF(капитал!$J$105=0,0,капитал!$M$102/(капитал!$J$105*12)))))</f>
        <v>0</v>
      </c>
      <c r="AA383" s="101">
        <f>IF(AA$1="",0,IF(AND(AA$1=0,$H383&lt;MONTH($J$13)),0,IF(((YEAR(AA$8)-1)*12+$H383)-((YEAR($J$13)-1)*12+MONTH($J$13))+1&gt;капитал!$J$105*12,0,IF(капитал!$J$105=0,0,капитал!$M$102/(капитал!$J$105*12)))))</f>
        <v>0</v>
      </c>
      <c r="AB383" s="22"/>
    </row>
    <row r="384" spans="1:28" s="23" customFormat="1" ht="10.199999999999999" x14ac:dyDescent="0.2">
      <c r="A384" s="22"/>
      <c r="B384" s="22"/>
      <c r="C384" s="22"/>
      <c r="D384" s="22"/>
      <c r="E384" s="22" t="str">
        <f>E374</f>
        <v>амортизация кап/затрат</v>
      </c>
      <c r="F384" s="22"/>
      <c r="G384" s="22" t="str">
        <f>IF($E384="","",INDEX(KPI!$G:$G,SUMIFS(KPI!$B:$B,KPI!$E:$E,$E384)))</f>
        <v>тыс.руб.</v>
      </c>
      <c r="H384" s="100">
        <f>структура!$V$21</f>
        <v>10</v>
      </c>
      <c r="I384" s="31"/>
      <c r="J384" s="98" t="str">
        <f>структура!$X$21</f>
        <v>окт</v>
      </c>
      <c r="K384" s="99"/>
      <c r="L384" s="22"/>
      <c r="M384" s="58"/>
      <c r="N384" s="22"/>
      <c r="O384" s="22"/>
      <c r="P384" s="101">
        <f>IF(P$1="",0,IF(AND(P$1=0,$H384&lt;MONTH($J$13)),0,IF(((YEAR(P$8)-1)*12+$H384)-((YEAR($J$13)-1)*12+MONTH($J$13))+1&gt;капитал!$J$105*12,0,IF(капитал!$J$105=0,0,капитал!$M$102/(капитал!$J$105*12)))))</f>
        <v>0</v>
      </c>
      <c r="Q384" s="101">
        <f>IF(Q$1="",0,IF(AND(Q$1=0,$H384&lt;MONTH($J$13)),0,IF(((YEAR(Q$8)-1)*12+$H384)-((YEAR($J$13)-1)*12+MONTH($J$13))+1&gt;капитал!$J$105*12,0,IF(капитал!$J$105=0,0,капитал!$M$102/(капитал!$J$105*12)))))</f>
        <v>0</v>
      </c>
      <c r="R384" s="101">
        <f>IF(R$1="",0,IF(AND(R$1=0,$H384&lt;MONTH($J$13)),0,IF(((YEAR(R$8)-1)*12+$H384)-((YEAR($J$13)-1)*12+MONTH($J$13))+1&gt;капитал!$J$105*12,0,IF(капитал!$J$105=0,0,капитал!$M$102/(капитал!$J$105*12)))))</f>
        <v>0</v>
      </c>
      <c r="S384" s="101">
        <f>IF(S$1="",0,IF(AND(S$1=0,$H384&lt;MONTH($J$13)),0,IF(((YEAR(S$8)-1)*12+$H384)-((YEAR($J$13)-1)*12+MONTH($J$13))+1&gt;капитал!$J$105*12,0,IF(капитал!$J$105=0,0,капитал!$M$102/(капитал!$J$105*12)))))</f>
        <v>0</v>
      </c>
      <c r="T384" s="101">
        <f>IF(T$1="",0,IF(AND(T$1=0,$H384&lt;MONTH($J$13)),0,IF(((YEAR(T$8)-1)*12+$H384)-((YEAR($J$13)-1)*12+MONTH($J$13))+1&gt;капитал!$J$105*12,0,IF(капитал!$J$105=0,0,капитал!$M$102/(капитал!$J$105*12)))))</f>
        <v>0</v>
      </c>
      <c r="U384" s="101">
        <f>IF(U$1="",0,IF(AND(U$1=0,$H384&lt;MONTH($J$13)),0,IF(((YEAR(U$8)-1)*12+$H384)-((YEAR($J$13)-1)*12+MONTH($J$13))+1&gt;капитал!$J$105*12,0,IF(капитал!$J$105=0,0,капитал!$M$102/(капитал!$J$105*12)))))</f>
        <v>0</v>
      </c>
      <c r="V384" s="101">
        <f>IF(V$1="",0,IF(AND(V$1=0,$H384&lt;MONTH($J$13)),0,IF(((YEAR(V$8)-1)*12+$H384)-((YEAR($J$13)-1)*12+MONTH($J$13))+1&gt;капитал!$J$105*12,0,IF(капитал!$J$105=0,0,капитал!$M$102/(капитал!$J$105*12)))))</f>
        <v>0</v>
      </c>
      <c r="W384" s="101">
        <f>IF(W$1="",0,IF(AND(W$1=0,$H384&lt;MONTH($J$13)),0,IF(((YEAR(W$8)-1)*12+$H384)-((YEAR($J$13)-1)*12+MONTH($J$13))+1&gt;капитал!$J$105*12,0,IF(капитал!$J$105=0,0,капитал!$M$102/(капитал!$J$105*12)))))</f>
        <v>0</v>
      </c>
      <c r="X384" s="101">
        <f>IF(X$1="",0,IF(AND(X$1=0,$H384&lt;MONTH($J$13)),0,IF(((YEAR(X$8)-1)*12+$H384)-((YEAR($J$13)-1)*12+MONTH($J$13))+1&gt;капитал!$J$105*12,0,IF(капитал!$J$105=0,0,капитал!$M$102/(капитал!$J$105*12)))))</f>
        <v>0</v>
      </c>
      <c r="Y384" s="101">
        <f>IF(Y$1="",0,IF(AND(Y$1=0,$H384&lt;MONTH($J$13)),0,IF(((YEAR(Y$8)-1)*12+$H384)-((YEAR($J$13)-1)*12+MONTH($J$13))+1&gt;капитал!$J$105*12,0,IF(капитал!$J$105=0,0,капитал!$M$102/(капитал!$J$105*12)))))</f>
        <v>0</v>
      </c>
      <c r="Z384" s="101">
        <f>IF(Z$1="",0,IF(AND(Z$1=0,$H384&lt;MONTH($J$13)),0,IF(((YEAR(Z$8)-1)*12+$H384)-((YEAR($J$13)-1)*12+MONTH($J$13))+1&gt;капитал!$J$105*12,0,IF(капитал!$J$105=0,0,капитал!$M$102/(капитал!$J$105*12)))))</f>
        <v>0</v>
      </c>
      <c r="AA384" s="101">
        <f>IF(AA$1="",0,IF(AND(AA$1=0,$H384&lt;MONTH($J$13)),0,IF(((YEAR(AA$8)-1)*12+$H384)-((YEAR($J$13)-1)*12+MONTH($J$13))+1&gt;капитал!$J$105*12,0,IF(капитал!$J$105=0,0,капитал!$M$102/(капитал!$J$105*12)))))</f>
        <v>0</v>
      </c>
      <c r="AB384" s="22"/>
    </row>
    <row r="385" spans="1:28" s="23" customFormat="1" ht="10.199999999999999" x14ac:dyDescent="0.2">
      <c r="A385" s="22"/>
      <c r="B385" s="22"/>
      <c r="C385" s="22"/>
      <c r="D385" s="22"/>
      <c r="E385" s="22" t="str">
        <f>E374</f>
        <v>амортизация кап/затрат</v>
      </c>
      <c r="F385" s="22"/>
      <c r="G385" s="22" t="str">
        <f>IF($E385="","",INDEX(KPI!$G:$G,SUMIFS(KPI!$B:$B,KPI!$E:$E,$E385)))</f>
        <v>тыс.руб.</v>
      </c>
      <c r="H385" s="100">
        <f>структура!$V$22</f>
        <v>11</v>
      </c>
      <c r="I385" s="31"/>
      <c r="J385" s="98" t="str">
        <f>структура!$X$22</f>
        <v>ноя</v>
      </c>
      <c r="K385" s="99"/>
      <c r="L385" s="22"/>
      <c r="M385" s="58"/>
      <c r="N385" s="22"/>
      <c r="O385" s="22"/>
      <c r="P385" s="101">
        <f>IF(P$1="",0,IF(AND(P$1=0,$H385&lt;MONTH($J$13)),0,IF(((YEAR(P$8)-1)*12+$H385)-((YEAR($J$13)-1)*12+MONTH($J$13))+1&gt;капитал!$J$105*12,0,IF(капитал!$J$105=0,0,капитал!$M$102/(капитал!$J$105*12)))))</f>
        <v>0</v>
      </c>
      <c r="Q385" s="101">
        <f>IF(Q$1="",0,IF(AND(Q$1=0,$H385&lt;MONTH($J$13)),0,IF(((YEAR(Q$8)-1)*12+$H385)-((YEAR($J$13)-1)*12+MONTH($J$13))+1&gt;капитал!$J$105*12,0,IF(капитал!$J$105=0,0,капитал!$M$102/(капитал!$J$105*12)))))</f>
        <v>0</v>
      </c>
      <c r="R385" s="101">
        <f>IF(R$1="",0,IF(AND(R$1=0,$H385&lt;MONTH($J$13)),0,IF(((YEAR(R$8)-1)*12+$H385)-((YEAR($J$13)-1)*12+MONTH($J$13))+1&gt;капитал!$J$105*12,0,IF(капитал!$J$105=0,0,капитал!$M$102/(капитал!$J$105*12)))))</f>
        <v>0</v>
      </c>
      <c r="S385" s="101">
        <f>IF(S$1="",0,IF(AND(S$1=0,$H385&lt;MONTH($J$13)),0,IF(((YEAR(S$8)-1)*12+$H385)-((YEAR($J$13)-1)*12+MONTH($J$13))+1&gt;капитал!$J$105*12,0,IF(капитал!$J$105=0,0,капитал!$M$102/(капитал!$J$105*12)))))</f>
        <v>0</v>
      </c>
      <c r="T385" s="101">
        <f>IF(T$1="",0,IF(AND(T$1=0,$H385&lt;MONTH($J$13)),0,IF(((YEAR(T$8)-1)*12+$H385)-((YEAR($J$13)-1)*12+MONTH($J$13))+1&gt;капитал!$J$105*12,0,IF(капитал!$J$105=0,0,капитал!$M$102/(капитал!$J$105*12)))))</f>
        <v>0</v>
      </c>
      <c r="U385" s="101">
        <f>IF(U$1="",0,IF(AND(U$1=0,$H385&lt;MONTH($J$13)),0,IF(((YEAR(U$8)-1)*12+$H385)-((YEAR($J$13)-1)*12+MONTH($J$13))+1&gt;капитал!$J$105*12,0,IF(капитал!$J$105=0,0,капитал!$M$102/(капитал!$J$105*12)))))</f>
        <v>0</v>
      </c>
      <c r="V385" s="101">
        <f>IF(V$1="",0,IF(AND(V$1=0,$H385&lt;MONTH($J$13)),0,IF(((YEAR(V$8)-1)*12+$H385)-((YEAR($J$13)-1)*12+MONTH($J$13))+1&gt;капитал!$J$105*12,0,IF(капитал!$J$105=0,0,капитал!$M$102/(капитал!$J$105*12)))))</f>
        <v>0</v>
      </c>
      <c r="W385" s="101">
        <f>IF(W$1="",0,IF(AND(W$1=0,$H385&lt;MONTH($J$13)),0,IF(((YEAR(W$8)-1)*12+$H385)-((YEAR($J$13)-1)*12+MONTH($J$13))+1&gt;капитал!$J$105*12,0,IF(капитал!$J$105=0,0,капитал!$M$102/(капитал!$J$105*12)))))</f>
        <v>0</v>
      </c>
      <c r="X385" s="101">
        <f>IF(X$1="",0,IF(AND(X$1=0,$H385&lt;MONTH($J$13)),0,IF(((YEAR(X$8)-1)*12+$H385)-((YEAR($J$13)-1)*12+MONTH($J$13))+1&gt;капитал!$J$105*12,0,IF(капитал!$J$105=0,0,капитал!$M$102/(капитал!$J$105*12)))))</f>
        <v>0</v>
      </c>
      <c r="Y385" s="101">
        <f>IF(Y$1="",0,IF(AND(Y$1=0,$H385&lt;MONTH($J$13)),0,IF(((YEAR(Y$8)-1)*12+$H385)-((YEAR($J$13)-1)*12+MONTH($J$13))+1&gt;капитал!$J$105*12,0,IF(капитал!$J$105=0,0,капитал!$M$102/(капитал!$J$105*12)))))</f>
        <v>0</v>
      </c>
      <c r="Z385" s="101">
        <f>IF(Z$1="",0,IF(AND(Z$1=0,$H385&lt;MONTH($J$13)),0,IF(((YEAR(Z$8)-1)*12+$H385)-((YEAR($J$13)-1)*12+MONTH($J$13))+1&gt;капитал!$J$105*12,0,IF(капитал!$J$105=0,0,капитал!$M$102/(капитал!$J$105*12)))))</f>
        <v>0</v>
      </c>
      <c r="AA385" s="101">
        <f>IF(AA$1="",0,IF(AND(AA$1=0,$H385&lt;MONTH($J$13)),0,IF(((YEAR(AA$8)-1)*12+$H385)-((YEAR($J$13)-1)*12+MONTH($J$13))+1&gt;капитал!$J$105*12,0,IF(капитал!$J$105=0,0,капитал!$M$102/(капитал!$J$105*12)))))</f>
        <v>0</v>
      </c>
      <c r="AB385" s="22"/>
    </row>
    <row r="386" spans="1:28" s="23" customFormat="1" ht="10.199999999999999" x14ac:dyDescent="0.2">
      <c r="A386" s="22"/>
      <c r="B386" s="22"/>
      <c r="C386" s="22"/>
      <c r="D386" s="22"/>
      <c r="E386" s="22" t="str">
        <f>E374</f>
        <v>амортизация кап/затрат</v>
      </c>
      <c r="F386" s="22"/>
      <c r="G386" s="22" t="str">
        <f>IF($E386="","",INDEX(KPI!$G:$G,SUMIFS(KPI!$B:$B,KPI!$E:$E,$E386)))</f>
        <v>тыс.руб.</v>
      </c>
      <c r="H386" s="100">
        <f>структура!$V$23</f>
        <v>12</v>
      </c>
      <c r="I386" s="31"/>
      <c r="J386" s="98" t="str">
        <f>структура!$X$23</f>
        <v>дек</v>
      </c>
      <c r="K386" s="99"/>
      <c r="L386" s="22"/>
      <c r="M386" s="58"/>
      <c r="N386" s="22"/>
      <c r="O386" s="22"/>
      <c r="P386" s="101">
        <f>IF(P$1="",0,IF(AND(P$1=0,$H386&lt;MONTH($J$13)),0,IF(((YEAR(P$8)-1)*12+$H386)-((YEAR($J$13)-1)*12+MONTH($J$13))+1&gt;капитал!$J$105*12,0,IF(капитал!$J$105=0,0,капитал!$M$102/(капитал!$J$105*12)))))</f>
        <v>0</v>
      </c>
      <c r="Q386" s="101">
        <f>IF(Q$1="",0,IF(AND(Q$1=0,$H386&lt;MONTH($J$13)),0,IF(((YEAR(Q$8)-1)*12+$H386)-((YEAR($J$13)-1)*12+MONTH($J$13))+1&gt;капитал!$J$105*12,0,IF(капитал!$J$105=0,0,капитал!$M$102/(капитал!$J$105*12)))))</f>
        <v>0</v>
      </c>
      <c r="R386" s="101">
        <f>IF(R$1="",0,IF(AND(R$1=0,$H386&lt;MONTH($J$13)),0,IF(((YEAR(R$8)-1)*12+$H386)-((YEAR($J$13)-1)*12+MONTH($J$13))+1&gt;капитал!$J$105*12,0,IF(капитал!$J$105=0,0,капитал!$M$102/(капитал!$J$105*12)))))</f>
        <v>0</v>
      </c>
      <c r="S386" s="101">
        <f>IF(S$1="",0,IF(AND(S$1=0,$H386&lt;MONTH($J$13)),0,IF(((YEAR(S$8)-1)*12+$H386)-((YEAR($J$13)-1)*12+MONTH($J$13))+1&gt;капитал!$J$105*12,0,IF(капитал!$J$105=0,0,капитал!$M$102/(капитал!$J$105*12)))))</f>
        <v>0</v>
      </c>
      <c r="T386" s="101">
        <f>IF(T$1="",0,IF(AND(T$1=0,$H386&lt;MONTH($J$13)),0,IF(((YEAR(T$8)-1)*12+$H386)-((YEAR($J$13)-1)*12+MONTH($J$13))+1&gt;капитал!$J$105*12,0,IF(капитал!$J$105=0,0,капитал!$M$102/(капитал!$J$105*12)))))</f>
        <v>0</v>
      </c>
      <c r="U386" s="101">
        <f>IF(U$1="",0,IF(AND(U$1=0,$H386&lt;MONTH($J$13)),0,IF(((YEAR(U$8)-1)*12+$H386)-((YEAR($J$13)-1)*12+MONTH($J$13))+1&gt;капитал!$J$105*12,0,IF(капитал!$J$105=0,0,капитал!$M$102/(капитал!$J$105*12)))))</f>
        <v>0</v>
      </c>
      <c r="V386" s="101">
        <f>IF(V$1="",0,IF(AND(V$1=0,$H386&lt;MONTH($J$13)),0,IF(((YEAR(V$8)-1)*12+$H386)-((YEAR($J$13)-1)*12+MONTH($J$13))+1&gt;капитал!$J$105*12,0,IF(капитал!$J$105=0,0,капитал!$M$102/(капитал!$J$105*12)))))</f>
        <v>0</v>
      </c>
      <c r="W386" s="101">
        <f>IF(W$1="",0,IF(AND(W$1=0,$H386&lt;MONTH($J$13)),0,IF(((YEAR(W$8)-1)*12+$H386)-((YEAR($J$13)-1)*12+MONTH($J$13))+1&gt;капитал!$J$105*12,0,IF(капитал!$J$105=0,0,капитал!$M$102/(капитал!$J$105*12)))))</f>
        <v>0</v>
      </c>
      <c r="X386" s="101">
        <f>IF(X$1="",0,IF(AND(X$1=0,$H386&lt;MONTH($J$13)),0,IF(((YEAR(X$8)-1)*12+$H386)-((YEAR($J$13)-1)*12+MONTH($J$13))+1&gt;капитал!$J$105*12,0,IF(капитал!$J$105=0,0,капитал!$M$102/(капитал!$J$105*12)))))</f>
        <v>0</v>
      </c>
      <c r="Y386" s="101">
        <f>IF(Y$1="",0,IF(AND(Y$1=0,$H386&lt;MONTH($J$13)),0,IF(((YEAR(Y$8)-1)*12+$H386)-((YEAR($J$13)-1)*12+MONTH($J$13))+1&gt;капитал!$J$105*12,0,IF(капитал!$J$105=0,0,капитал!$M$102/(капитал!$J$105*12)))))</f>
        <v>0</v>
      </c>
      <c r="Z386" s="101">
        <f>IF(Z$1="",0,IF(AND(Z$1=0,$H386&lt;MONTH($J$13)),0,IF(((YEAR(Z$8)-1)*12+$H386)-((YEAR($J$13)-1)*12+MONTH($J$13))+1&gt;капитал!$J$105*12,0,IF(капитал!$J$105=0,0,капитал!$M$102/(капитал!$J$105*12)))))</f>
        <v>0</v>
      </c>
      <c r="AA386" s="101">
        <f>IF(AA$1="",0,IF(AND(AA$1=0,$H386&lt;MONTH($J$13)),0,IF(((YEAR(AA$8)-1)*12+$H386)-((YEAR($J$13)-1)*12+MONTH($J$13))+1&gt;капитал!$J$105*12,0,IF(капитал!$J$105=0,0,капитал!$M$102/(капитал!$J$105*12)))))</f>
        <v>0</v>
      </c>
      <c r="AB386" s="22"/>
    </row>
    <row r="387" spans="1:28" ht="3.9" customHeight="1" x14ac:dyDescent="0.25">
      <c r="A387" s="2"/>
      <c r="B387" s="2"/>
      <c r="C387" s="2"/>
      <c r="D387" s="143"/>
      <c r="E387" s="143"/>
      <c r="F387" s="2"/>
      <c r="G387" s="143"/>
      <c r="H387" s="2"/>
      <c r="I387" s="28"/>
      <c r="J387" s="143"/>
      <c r="K387" s="28"/>
      <c r="L387" s="2"/>
      <c r="M387" s="52"/>
      <c r="N387" s="2"/>
      <c r="O387" s="2"/>
      <c r="P387" s="36"/>
      <c r="Q387" s="36"/>
      <c r="R387" s="36"/>
      <c r="S387" s="36"/>
      <c r="T387" s="36"/>
      <c r="U387" s="36"/>
      <c r="V387" s="36"/>
      <c r="W387" s="36"/>
      <c r="X387" s="36"/>
      <c r="Y387" s="36"/>
      <c r="Z387" s="36"/>
      <c r="AA387" s="36"/>
      <c r="AB387" s="2"/>
    </row>
    <row r="388" spans="1:28" ht="8.1" customHeight="1" x14ac:dyDescent="0.25">
      <c r="A388" s="2"/>
      <c r="B388" s="2"/>
      <c r="C388" s="2"/>
      <c r="D388" s="2"/>
      <c r="E388" s="2"/>
      <c r="F388" s="2"/>
      <c r="G388" s="2"/>
      <c r="H388" s="2"/>
      <c r="I388" s="28"/>
      <c r="J388" s="2"/>
      <c r="K388" s="28"/>
      <c r="L388" s="2"/>
      <c r="M388" s="52"/>
      <c r="N388" s="2"/>
      <c r="O388" s="2"/>
      <c r="P388" s="36"/>
      <c r="Q388" s="36"/>
      <c r="R388" s="36"/>
      <c r="S388" s="36"/>
      <c r="T388" s="36"/>
      <c r="U388" s="36"/>
      <c r="V388" s="36"/>
      <c r="W388" s="36"/>
      <c r="X388" s="36"/>
      <c r="Y388" s="36"/>
      <c r="Z388" s="36"/>
      <c r="AA388" s="36"/>
      <c r="AB388" s="2"/>
    </row>
    <row r="389" spans="1:28" s="5" customFormat="1" x14ac:dyDescent="0.25">
      <c r="A389" s="3"/>
      <c r="B389" s="3"/>
      <c r="C389" s="3"/>
      <c r="D389" s="148"/>
      <c r="E389" s="3" t="str">
        <f>KPI!$E$85</f>
        <v>амортизация прокатного инвентаря</v>
      </c>
      <c r="F389" s="3"/>
      <c r="G389" s="3" t="str">
        <f>IF($E389="","",INDEX(KPI!$G:$G,SUMIFS(KPI!$B:$B,KPI!$E:$E,$E389)))</f>
        <v>тыс.руб.</v>
      </c>
      <c r="H389" s="103"/>
      <c r="I389" s="28"/>
      <c r="J389" s="44"/>
      <c r="K389" s="28"/>
      <c r="L389" s="3"/>
      <c r="M389" s="55">
        <f>SUM($O389:$AB389)</f>
        <v>0</v>
      </c>
      <c r="N389" s="3"/>
      <c r="O389" s="3"/>
      <c r="P389" s="46">
        <f>IF(P$1="",0,IF(P$1=0,SUMIFS(P390:P401,H390:H401,"&gt;="&amp;MONTH($J$13)),SUM(P390:P401)))</f>
        <v>0</v>
      </c>
      <c r="Q389" s="46">
        <f t="shared" ref="Q389" si="92">IF(Q$1="",0,SUM(Q390:Q401))</f>
        <v>0</v>
      </c>
      <c r="R389" s="46">
        <f t="shared" ref="R389:AA389" si="93">IF(R$1="",0,SUM(R390:R401))</f>
        <v>0</v>
      </c>
      <c r="S389" s="46">
        <f t="shared" si="93"/>
        <v>0</v>
      </c>
      <c r="T389" s="46">
        <f t="shared" si="93"/>
        <v>0</v>
      </c>
      <c r="U389" s="46">
        <f t="shared" si="93"/>
        <v>0</v>
      </c>
      <c r="V389" s="46">
        <f t="shared" si="93"/>
        <v>0</v>
      </c>
      <c r="W389" s="46">
        <f t="shared" si="93"/>
        <v>0</v>
      </c>
      <c r="X389" s="46">
        <f t="shared" si="93"/>
        <v>0</v>
      </c>
      <c r="Y389" s="46">
        <f t="shared" si="93"/>
        <v>0</v>
      </c>
      <c r="Z389" s="46">
        <f t="shared" si="93"/>
        <v>0</v>
      </c>
      <c r="AA389" s="46">
        <f t="shared" si="93"/>
        <v>0</v>
      </c>
      <c r="AB389" s="3"/>
    </row>
    <row r="390" spans="1:28" s="23" customFormat="1" ht="10.199999999999999" x14ac:dyDescent="0.2">
      <c r="A390" s="22"/>
      <c r="B390" s="22"/>
      <c r="C390" s="22"/>
      <c r="D390" s="22"/>
      <c r="E390" s="22" t="str">
        <f>E389</f>
        <v>амортизация прокатного инвентаря</v>
      </c>
      <c r="F390" s="22"/>
      <c r="G390" s="22" t="str">
        <f>IF($E390="","",INDEX(KPI!$G:$G,SUMIFS(KPI!$B:$B,KPI!$E:$E,$E390)))</f>
        <v>тыс.руб.</v>
      </c>
      <c r="H390" s="100">
        <f>структура!$V$12</f>
        <v>1</v>
      </c>
      <c r="I390" s="31"/>
      <c r="J390" s="98" t="str">
        <f>структура!$X$12</f>
        <v>янв</v>
      </c>
      <c r="K390" s="99"/>
      <c r="L390" s="22"/>
      <c r="M390" s="58"/>
      <c r="N390" s="22"/>
      <c r="O390" s="22"/>
      <c r="P390" s="101">
        <f>IF(P$1="",0,IF(AND(P$1=0,$H390&lt;MONTH($J$13)),0,IF(((YEAR(P$8)-1)*12+$H390)-((YEAR($J$13)-1)*12+MONTH($J$13))+1&gt;капитал!$J$130*12,0,IF(капитал!$J$130=0,0,капитал!$M$109/(капитал!$J$130*12)))))</f>
        <v>0</v>
      </c>
      <c r="Q390" s="101">
        <f>IF(Q$1="",0,IF(AND(Q$1=0,$H390&lt;MONTH($J$13)),0,IF(((YEAR(Q$8)-1)*12+$H390)-((YEAR($J$13)-1)*12+MONTH($J$13))+1&gt;капитал!$J$130*12,0,IF(капитал!$J$130=0,0,капитал!$M$109/(капитал!$J$130*12)))))</f>
        <v>0</v>
      </c>
      <c r="R390" s="101">
        <f>IF(R$1="",0,IF(AND(R$1=0,$H390&lt;MONTH($J$13)),0,IF(((YEAR(R$8)-1)*12+$H390)-((YEAR($J$13)-1)*12+MONTH($J$13))+1&gt;капитал!$J$130*12,0,IF(капитал!$J$130=0,0,капитал!$M$109/(капитал!$J$130*12)))))</f>
        <v>0</v>
      </c>
      <c r="S390" s="101">
        <f>IF(S$1="",0,IF(AND(S$1=0,$H390&lt;MONTH($J$13)),0,IF(((YEAR(S$8)-1)*12+$H390)-((YEAR($J$13)-1)*12+MONTH($J$13))+1&gt;капитал!$J$130*12,0,IF(капитал!$J$130=0,0,капитал!$M$109/(капитал!$J$130*12)))))</f>
        <v>0</v>
      </c>
      <c r="T390" s="101">
        <f>IF(T$1="",0,IF(AND(T$1=0,$H390&lt;MONTH($J$13)),0,IF(((YEAR(T$8)-1)*12+$H390)-((YEAR($J$13)-1)*12+MONTH($J$13))+1&gt;капитал!$J$130*12,0,IF(капитал!$J$130=0,0,капитал!$M$109/(капитал!$J$130*12)))))</f>
        <v>0</v>
      </c>
      <c r="U390" s="101">
        <f>IF(U$1="",0,IF(AND(U$1=0,$H390&lt;MONTH($J$13)),0,IF(((YEAR(U$8)-1)*12+$H390)-((YEAR($J$13)-1)*12+MONTH($J$13))+1&gt;капитал!$J$130*12,0,IF(капитал!$J$130=0,0,капитал!$M$109/(капитал!$J$130*12)))))</f>
        <v>0</v>
      </c>
      <c r="V390" s="101">
        <f>IF(V$1="",0,IF(AND(V$1=0,$H390&lt;MONTH($J$13)),0,IF(((YEAR(V$8)-1)*12+$H390)-((YEAR($J$13)-1)*12+MONTH($J$13))+1&gt;капитал!$J$130*12,0,IF(капитал!$J$130=0,0,капитал!$M$109/(капитал!$J$130*12)))))</f>
        <v>0</v>
      </c>
      <c r="W390" s="101">
        <f>IF(W$1="",0,IF(AND(W$1=0,$H390&lt;MONTH($J$13)),0,IF(((YEAR(W$8)-1)*12+$H390)-((YEAR($J$13)-1)*12+MONTH($J$13))+1&gt;капитал!$J$130*12,0,IF(капитал!$J$130=0,0,капитал!$M$109/(капитал!$J$130*12)))))</f>
        <v>0</v>
      </c>
      <c r="X390" s="101">
        <f>IF(X$1="",0,IF(AND(X$1=0,$H390&lt;MONTH($J$13)),0,IF(((YEAR(X$8)-1)*12+$H390)-((YEAR($J$13)-1)*12+MONTH($J$13))+1&gt;капитал!$J$130*12,0,IF(капитал!$J$130=0,0,капитал!$M$109/(капитал!$J$130*12)))))</f>
        <v>0</v>
      </c>
      <c r="Y390" s="101">
        <f>IF(Y$1="",0,IF(AND(Y$1=0,$H390&lt;MONTH($J$13)),0,IF(((YEAR(Y$8)-1)*12+$H390)-((YEAR($J$13)-1)*12+MONTH($J$13))+1&gt;капитал!$J$130*12,0,IF(капитал!$J$130=0,0,капитал!$M$109/(капитал!$J$130*12)))))</f>
        <v>0</v>
      </c>
      <c r="Z390" s="101">
        <f>IF(Z$1="",0,IF(AND(Z$1=0,$H390&lt;MONTH($J$13)),0,IF(((YEAR(Z$8)-1)*12+$H390)-((YEAR($J$13)-1)*12+MONTH($J$13))+1&gt;капитал!$J$130*12,0,IF(капитал!$J$130=0,0,капитал!$M$109/(капитал!$J$130*12)))))</f>
        <v>0</v>
      </c>
      <c r="AA390" s="101">
        <f>IF(AA$1="",0,IF(AND(AA$1=0,$H390&lt;MONTH($J$13)),0,IF(((YEAR(AA$8)-1)*12+$H390)-((YEAR($J$13)-1)*12+MONTH($J$13))+1&gt;капитал!$J$130*12,0,IF(капитал!$J$130=0,0,капитал!$M$109/(капитал!$J$130*12)))))</f>
        <v>0</v>
      </c>
      <c r="AB390" s="22"/>
    </row>
    <row r="391" spans="1:28" s="23" customFormat="1" ht="10.199999999999999" x14ac:dyDescent="0.2">
      <c r="A391" s="22"/>
      <c r="B391" s="22"/>
      <c r="C391" s="22"/>
      <c r="D391" s="22"/>
      <c r="E391" s="22" t="str">
        <f>E389</f>
        <v>амортизация прокатного инвентаря</v>
      </c>
      <c r="F391" s="22"/>
      <c r="G391" s="22" t="str">
        <f>IF($E391="","",INDEX(KPI!$G:$G,SUMIFS(KPI!$B:$B,KPI!$E:$E,$E391)))</f>
        <v>тыс.руб.</v>
      </c>
      <c r="H391" s="100">
        <f>структура!$V$13</f>
        <v>2</v>
      </c>
      <c r="I391" s="31"/>
      <c r="J391" s="98" t="str">
        <f>структура!$X$13</f>
        <v>фев</v>
      </c>
      <c r="K391" s="99"/>
      <c r="L391" s="22"/>
      <c r="M391" s="58"/>
      <c r="N391" s="22"/>
      <c r="O391" s="22"/>
      <c r="P391" s="101">
        <f>IF(P$1="",0,IF(AND(P$1=0,$H391&lt;MONTH($J$13)),0,IF(((YEAR(P$8)-1)*12+$H391)-((YEAR($J$13)-1)*12+MONTH($J$13))+1&gt;капитал!$J$130*12,0,IF(капитал!$J$130=0,0,капитал!$M$109/(капитал!$J$130*12)))))</f>
        <v>0</v>
      </c>
      <c r="Q391" s="101">
        <f>IF(Q$1="",0,IF(AND(Q$1=0,$H391&lt;MONTH($J$13)),0,IF(((YEAR(Q$8)-1)*12+$H391)-((YEAR($J$13)-1)*12+MONTH($J$13))+1&gt;капитал!$J$130*12,0,IF(капитал!$J$130=0,0,капитал!$M$109/(капитал!$J$130*12)))))</f>
        <v>0</v>
      </c>
      <c r="R391" s="101">
        <f>IF(R$1="",0,IF(AND(R$1=0,$H391&lt;MONTH($J$13)),0,IF(((YEAR(R$8)-1)*12+$H391)-((YEAR($J$13)-1)*12+MONTH($J$13))+1&gt;капитал!$J$130*12,0,IF(капитал!$J$130=0,0,капитал!$M$109/(капитал!$J$130*12)))))</f>
        <v>0</v>
      </c>
      <c r="S391" s="101">
        <f>IF(S$1="",0,IF(AND(S$1=0,$H391&lt;MONTH($J$13)),0,IF(((YEAR(S$8)-1)*12+$H391)-((YEAR($J$13)-1)*12+MONTH($J$13))+1&gt;капитал!$J$130*12,0,IF(капитал!$J$130=0,0,капитал!$M$109/(капитал!$J$130*12)))))</f>
        <v>0</v>
      </c>
      <c r="T391" s="101">
        <f>IF(T$1="",0,IF(AND(T$1=0,$H391&lt;MONTH($J$13)),0,IF(((YEAR(T$8)-1)*12+$H391)-((YEAR($J$13)-1)*12+MONTH($J$13))+1&gt;капитал!$J$130*12,0,IF(капитал!$J$130=0,0,капитал!$M$109/(капитал!$J$130*12)))))</f>
        <v>0</v>
      </c>
      <c r="U391" s="101">
        <f>IF(U$1="",0,IF(AND(U$1=0,$H391&lt;MONTH($J$13)),0,IF(((YEAR(U$8)-1)*12+$H391)-((YEAR($J$13)-1)*12+MONTH($J$13))+1&gt;капитал!$J$130*12,0,IF(капитал!$J$130=0,0,капитал!$M$109/(капитал!$J$130*12)))))</f>
        <v>0</v>
      </c>
      <c r="V391" s="101">
        <f>IF(V$1="",0,IF(AND(V$1=0,$H391&lt;MONTH($J$13)),0,IF(((YEAR(V$8)-1)*12+$H391)-((YEAR($J$13)-1)*12+MONTH($J$13))+1&gt;капитал!$J$130*12,0,IF(капитал!$J$130=0,0,капитал!$M$109/(капитал!$J$130*12)))))</f>
        <v>0</v>
      </c>
      <c r="W391" s="101">
        <f>IF(W$1="",0,IF(AND(W$1=0,$H391&lt;MONTH($J$13)),0,IF(((YEAR(W$8)-1)*12+$H391)-((YEAR($J$13)-1)*12+MONTH($J$13))+1&gt;капитал!$J$130*12,0,IF(капитал!$J$130=0,0,капитал!$M$109/(капитал!$J$130*12)))))</f>
        <v>0</v>
      </c>
      <c r="X391" s="101">
        <f>IF(X$1="",0,IF(AND(X$1=0,$H391&lt;MONTH($J$13)),0,IF(((YEAR(X$8)-1)*12+$H391)-((YEAR($J$13)-1)*12+MONTH($J$13))+1&gt;капитал!$J$130*12,0,IF(капитал!$J$130=0,0,капитал!$M$109/(капитал!$J$130*12)))))</f>
        <v>0</v>
      </c>
      <c r="Y391" s="101">
        <f>IF(Y$1="",0,IF(AND(Y$1=0,$H391&lt;MONTH($J$13)),0,IF(((YEAR(Y$8)-1)*12+$H391)-((YEAR($J$13)-1)*12+MONTH($J$13))+1&gt;капитал!$J$130*12,0,IF(капитал!$J$130=0,0,капитал!$M$109/(капитал!$J$130*12)))))</f>
        <v>0</v>
      </c>
      <c r="Z391" s="101">
        <f>IF(Z$1="",0,IF(AND(Z$1=0,$H391&lt;MONTH($J$13)),0,IF(((YEAR(Z$8)-1)*12+$H391)-((YEAR($J$13)-1)*12+MONTH($J$13))+1&gt;капитал!$J$130*12,0,IF(капитал!$J$130=0,0,капитал!$M$109/(капитал!$J$130*12)))))</f>
        <v>0</v>
      </c>
      <c r="AA391" s="101">
        <f>IF(AA$1="",0,IF(AND(AA$1=0,$H391&lt;MONTH($J$13)),0,IF(((YEAR(AA$8)-1)*12+$H391)-((YEAR($J$13)-1)*12+MONTH($J$13))+1&gt;капитал!$J$130*12,0,IF(капитал!$J$130=0,0,капитал!$M$109/(капитал!$J$130*12)))))</f>
        <v>0</v>
      </c>
      <c r="AB391" s="22"/>
    </row>
    <row r="392" spans="1:28" s="23" customFormat="1" ht="10.199999999999999" x14ac:dyDescent="0.2">
      <c r="A392" s="22"/>
      <c r="B392" s="22"/>
      <c r="C392" s="22"/>
      <c r="D392" s="22"/>
      <c r="E392" s="22" t="str">
        <f>E389</f>
        <v>амортизация прокатного инвентаря</v>
      </c>
      <c r="F392" s="22"/>
      <c r="G392" s="22" t="str">
        <f>IF($E392="","",INDEX(KPI!$G:$G,SUMIFS(KPI!$B:$B,KPI!$E:$E,$E392)))</f>
        <v>тыс.руб.</v>
      </c>
      <c r="H392" s="100">
        <f>структура!$V$14</f>
        <v>3</v>
      </c>
      <c r="I392" s="31"/>
      <c r="J392" s="98" t="str">
        <f>структура!$X$14</f>
        <v>мар</v>
      </c>
      <c r="K392" s="99"/>
      <c r="L392" s="22"/>
      <c r="M392" s="58"/>
      <c r="N392" s="22"/>
      <c r="O392" s="22"/>
      <c r="P392" s="101">
        <f>IF(P$1="",0,IF(AND(P$1=0,$H392&lt;MONTH($J$13)),0,IF(((YEAR(P$8)-1)*12+$H392)-((YEAR($J$13)-1)*12+MONTH($J$13))+1&gt;капитал!$J$130*12,0,IF(капитал!$J$130=0,0,капитал!$M$109/(капитал!$J$130*12)))))</f>
        <v>0</v>
      </c>
      <c r="Q392" s="101">
        <f>IF(Q$1="",0,IF(AND(Q$1=0,$H392&lt;MONTH($J$13)),0,IF(((YEAR(Q$8)-1)*12+$H392)-((YEAR($J$13)-1)*12+MONTH($J$13))+1&gt;капитал!$J$130*12,0,IF(капитал!$J$130=0,0,капитал!$M$109/(капитал!$J$130*12)))))</f>
        <v>0</v>
      </c>
      <c r="R392" s="101">
        <f>IF(R$1="",0,IF(AND(R$1=0,$H392&lt;MONTH($J$13)),0,IF(((YEAR(R$8)-1)*12+$H392)-((YEAR($J$13)-1)*12+MONTH($J$13))+1&gt;капитал!$J$130*12,0,IF(капитал!$J$130=0,0,капитал!$M$109/(капитал!$J$130*12)))))</f>
        <v>0</v>
      </c>
      <c r="S392" s="101">
        <f>IF(S$1="",0,IF(AND(S$1=0,$H392&lt;MONTH($J$13)),0,IF(((YEAR(S$8)-1)*12+$H392)-((YEAR($J$13)-1)*12+MONTH($J$13))+1&gt;капитал!$J$130*12,0,IF(капитал!$J$130=0,0,капитал!$M$109/(капитал!$J$130*12)))))</f>
        <v>0</v>
      </c>
      <c r="T392" s="101">
        <f>IF(T$1="",0,IF(AND(T$1=0,$H392&lt;MONTH($J$13)),0,IF(((YEAR(T$8)-1)*12+$H392)-((YEAR($J$13)-1)*12+MONTH($J$13))+1&gt;капитал!$J$130*12,0,IF(капитал!$J$130=0,0,капитал!$M$109/(капитал!$J$130*12)))))</f>
        <v>0</v>
      </c>
      <c r="U392" s="101">
        <f>IF(U$1="",0,IF(AND(U$1=0,$H392&lt;MONTH($J$13)),0,IF(((YEAR(U$8)-1)*12+$H392)-((YEAR($J$13)-1)*12+MONTH($J$13))+1&gt;капитал!$J$130*12,0,IF(капитал!$J$130=0,0,капитал!$M$109/(капитал!$J$130*12)))))</f>
        <v>0</v>
      </c>
      <c r="V392" s="101">
        <f>IF(V$1="",0,IF(AND(V$1=0,$H392&lt;MONTH($J$13)),0,IF(((YEAR(V$8)-1)*12+$H392)-((YEAR($J$13)-1)*12+MONTH($J$13))+1&gt;капитал!$J$130*12,0,IF(капитал!$J$130=0,0,капитал!$M$109/(капитал!$J$130*12)))))</f>
        <v>0</v>
      </c>
      <c r="W392" s="101">
        <f>IF(W$1="",0,IF(AND(W$1=0,$H392&lt;MONTH($J$13)),0,IF(((YEAR(W$8)-1)*12+$H392)-((YEAR($J$13)-1)*12+MONTH($J$13))+1&gt;капитал!$J$130*12,0,IF(капитал!$J$130=0,0,капитал!$M$109/(капитал!$J$130*12)))))</f>
        <v>0</v>
      </c>
      <c r="X392" s="101">
        <f>IF(X$1="",0,IF(AND(X$1=0,$H392&lt;MONTH($J$13)),0,IF(((YEAR(X$8)-1)*12+$H392)-((YEAR($J$13)-1)*12+MONTH($J$13))+1&gt;капитал!$J$130*12,0,IF(капитал!$J$130=0,0,капитал!$M$109/(капитал!$J$130*12)))))</f>
        <v>0</v>
      </c>
      <c r="Y392" s="101">
        <f>IF(Y$1="",0,IF(AND(Y$1=0,$H392&lt;MONTH($J$13)),0,IF(((YEAR(Y$8)-1)*12+$H392)-((YEAR($J$13)-1)*12+MONTH($J$13))+1&gt;капитал!$J$130*12,0,IF(капитал!$J$130=0,0,капитал!$M$109/(капитал!$J$130*12)))))</f>
        <v>0</v>
      </c>
      <c r="Z392" s="101">
        <f>IF(Z$1="",0,IF(AND(Z$1=0,$H392&lt;MONTH($J$13)),0,IF(((YEAR(Z$8)-1)*12+$H392)-((YEAR($J$13)-1)*12+MONTH($J$13))+1&gt;капитал!$J$130*12,0,IF(капитал!$J$130=0,0,капитал!$M$109/(капитал!$J$130*12)))))</f>
        <v>0</v>
      </c>
      <c r="AA392" s="101">
        <f>IF(AA$1="",0,IF(AND(AA$1=0,$H392&lt;MONTH($J$13)),0,IF(((YEAR(AA$8)-1)*12+$H392)-((YEAR($J$13)-1)*12+MONTH($J$13))+1&gt;капитал!$J$130*12,0,IF(капитал!$J$130=0,0,капитал!$M$109/(капитал!$J$130*12)))))</f>
        <v>0</v>
      </c>
      <c r="AB392" s="22"/>
    </row>
    <row r="393" spans="1:28" s="23" customFormat="1" ht="10.199999999999999" x14ac:dyDescent="0.2">
      <c r="A393" s="22"/>
      <c r="B393" s="22"/>
      <c r="C393" s="22"/>
      <c r="D393" s="22"/>
      <c r="E393" s="22" t="str">
        <f>E389</f>
        <v>амортизация прокатного инвентаря</v>
      </c>
      <c r="F393" s="22"/>
      <c r="G393" s="22" t="str">
        <f>IF($E393="","",INDEX(KPI!$G:$G,SUMIFS(KPI!$B:$B,KPI!$E:$E,$E393)))</f>
        <v>тыс.руб.</v>
      </c>
      <c r="H393" s="100">
        <f>структура!$V$15</f>
        <v>4</v>
      </c>
      <c r="I393" s="31"/>
      <c r="J393" s="98" t="str">
        <f>структура!$X$15</f>
        <v>апр</v>
      </c>
      <c r="K393" s="99"/>
      <c r="L393" s="22"/>
      <c r="M393" s="58"/>
      <c r="N393" s="22"/>
      <c r="O393" s="22"/>
      <c r="P393" s="101">
        <f>IF(P$1="",0,IF(AND(P$1=0,$H393&lt;MONTH($J$13)),0,IF(((YEAR(P$8)-1)*12+$H393)-((YEAR($J$13)-1)*12+MONTH($J$13))+1&gt;капитал!$J$130*12,0,IF(капитал!$J$130=0,0,капитал!$M$109/(капитал!$J$130*12)))))</f>
        <v>0</v>
      </c>
      <c r="Q393" s="101">
        <f>IF(Q$1="",0,IF(AND(Q$1=0,$H393&lt;MONTH($J$13)),0,IF(((YEAR(Q$8)-1)*12+$H393)-((YEAR($J$13)-1)*12+MONTH($J$13))+1&gt;капитал!$J$130*12,0,IF(капитал!$J$130=0,0,капитал!$M$109/(капитал!$J$130*12)))))</f>
        <v>0</v>
      </c>
      <c r="R393" s="101">
        <f>IF(R$1="",0,IF(AND(R$1=0,$H393&lt;MONTH($J$13)),0,IF(((YEAR(R$8)-1)*12+$H393)-((YEAR($J$13)-1)*12+MONTH($J$13))+1&gt;капитал!$J$130*12,0,IF(капитал!$J$130=0,0,капитал!$M$109/(капитал!$J$130*12)))))</f>
        <v>0</v>
      </c>
      <c r="S393" s="101">
        <f>IF(S$1="",0,IF(AND(S$1=0,$H393&lt;MONTH($J$13)),0,IF(((YEAR(S$8)-1)*12+$H393)-((YEAR($J$13)-1)*12+MONTH($J$13))+1&gt;капитал!$J$130*12,0,IF(капитал!$J$130=0,0,капитал!$M$109/(капитал!$J$130*12)))))</f>
        <v>0</v>
      </c>
      <c r="T393" s="101">
        <f>IF(T$1="",0,IF(AND(T$1=0,$H393&lt;MONTH($J$13)),0,IF(((YEAR(T$8)-1)*12+$H393)-((YEAR($J$13)-1)*12+MONTH($J$13))+1&gt;капитал!$J$130*12,0,IF(капитал!$J$130=0,0,капитал!$M$109/(капитал!$J$130*12)))))</f>
        <v>0</v>
      </c>
      <c r="U393" s="101">
        <f>IF(U$1="",0,IF(AND(U$1=0,$H393&lt;MONTH($J$13)),0,IF(((YEAR(U$8)-1)*12+$H393)-((YEAR($J$13)-1)*12+MONTH($J$13))+1&gt;капитал!$J$130*12,0,IF(капитал!$J$130=0,0,капитал!$M$109/(капитал!$J$130*12)))))</f>
        <v>0</v>
      </c>
      <c r="V393" s="101">
        <f>IF(V$1="",0,IF(AND(V$1=0,$H393&lt;MONTH($J$13)),0,IF(((YEAR(V$8)-1)*12+$H393)-((YEAR($J$13)-1)*12+MONTH($J$13))+1&gt;капитал!$J$130*12,0,IF(капитал!$J$130=0,0,капитал!$M$109/(капитал!$J$130*12)))))</f>
        <v>0</v>
      </c>
      <c r="W393" s="101">
        <f>IF(W$1="",0,IF(AND(W$1=0,$H393&lt;MONTH($J$13)),0,IF(((YEAR(W$8)-1)*12+$H393)-((YEAR($J$13)-1)*12+MONTH($J$13))+1&gt;капитал!$J$130*12,0,IF(капитал!$J$130=0,0,капитал!$M$109/(капитал!$J$130*12)))))</f>
        <v>0</v>
      </c>
      <c r="X393" s="101">
        <f>IF(X$1="",0,IF(AND(X$1=0,$H393&lt;MONTH($J$13)),0,IF(((YEAR(X$8)-1)*12+$H393)-((YEAR($J$13)-1)*12+MONTH($J$13))+1&gt;капитал!$J$130*12,0,IF(капитал!$J$130=0,0,капитал!$M$109/(капитал!$J$130*12)))))</f>
        <v>0</v>
      </c>
      <c r="Y393" s="101">
        <f>IF(Y$1="",0,IF(AND(Y$1=0,$H393&lt;MONTH($J$13)),0,IF(((YEAR(Y$8)-1)*12+$H393)-((YEAR($J$13)-1)*12+MONTH($J$13))+1&gt;капитал!$J$130*12,0,IF(капитал!$J$130=0,0,капитал!$M$109/(капитал!$J$130*12)))))</f>
        <v>0</v>
      </c>
      <c r="Z393" s="101">
        <f>IF(Z$1="",0,IF(AND(Z$1=0,$H393&lt;MONTH($J$13)),0,IF(((YEAR(Z$8)-1)*12+$H393)-((YEAR($J$13)-1)*12+MONTH($J$13))+1&gt;капитал!$J$130*12,0,IF(капитал!$J$130=0,0,капитал!$M$109/(капитал!$J$130*12)))))</f>
        <v>0</v>
      </c>
      <c r="AA393" s="101">
        <f>IF(AA$1="",0,IF(AND(AA$1=0,$H393&lt;MONTH($J$13)),0,IF(((YEAR(AA$8)-1)*12+$H393)-((YEAR($J$13)-1)*12+MONTH($J$13))+1&gt;капитал!$J$130*12,0,IF(капитал!$J$130=0,0,капитал!$M$109/(капитал!$J$130*12)))))</f>
        <v>0</v>
      </c>
      <c r="AB393" s="22"/>
    </row>
    <row r="394" spans="1:28" s="23" customFormat="1" ht="10.199999999999999" x14ac:dyDescent="0.2">
      <c r="A394" s="22"/>
      <c r="B394" s="22"/>
      <c r="C394" s="22"/>
      <c r="D394" s="22"/>
      <c r="E394" s="22" t="str">
        <f>E389</f>
        <v>амортизация прокатного инвентаря</v>
      </c>
      <c r="F394" s="22"/>
      <c r="G394" s="22" t="str">
        <f>IF($E394="","",INDEX(KPI!$G:$G,SUMIFS(KPI!$B:$B,KPI!$E:$E,$E394)))</f>
        <v>тыс.руб.</v>
      </c>
      <c r="H394" s="100">
        <f>структура!$V$16</f>
        <v>5</v>
      </c>
      <c r="I394" s="31"/>
      <c r="J394" s="98" t="str">
        <f>структура!$X$16</f>
        <v>май</v>
      </c>
      <c r="K394" s="99"/>
      <c r="L394" s="22"/>
      <c r="M394" s="58"/>
      <c r="N394" s="22"/>
      <c r="O394" s="22"/>
      <c r="P394" s="101">
        <f>IF(P$1="",0,IF(AND(P$1=0,$H394&lt;MONTH($J$13)),0,IF(((YEAR(P$8)-1)*12+$H394)-((YEAR($J$13)-1)*12+MONTH($J$13))+1&gt;капитал!$J$130*12,0,IF(капитал!$J$130=0,0,капитал!$M$109/(капитал!$J$130*12)))))</f>
        <v>0</v>
      </c>
      <c r="Q394" s="101">
        <f>IF(Q$1="",0,IF(AND(Q$1=0,$H394&lt;MONTH($J$13)),0,IF(((YEAR(Q$8)-1)*12+$H394)-((YEAR($J$13)-1)*12+MONTH($J$13))+1&gt;капитал!$J$130*12,0,IF(капитал!$J$130=0,0,капитал!$M$109/(капитал!$J$130*12)))))</f>
        <v>0</v>
      </c>
      <c r="R394" s="101">
        <f>IF(R$1="",0,IF(AND(R$1=0,$H394&lt;MONTH($J$13)),0,IF(((YEAR(R$8)-1)*12+$H394)-((YEAR($J$13)-1)*12+MONTH($J$13))+1&gt;капитал!$J$130*12,0,IF(капитал!$J$130=0,0,капитал!$M$109/(капитал!$J$130*12)))))</f>
        <v>0</v>
      </c>
      <c r="S394" s="101">
        <f>IF(S$1="",0,IF(AND(S$1=0,$H394&lt;MONTH($J$13)),0,IF(((YEAR(S$8)-1)*12+$H394)-((YEAR($J$13)-1)*12+MONTH($J$13))+1&gt;капитал!$J$130*12,0,IF(капитал!$J$130=0,0,капитал!$M$109/(капитал!$J$130*12)))))</f>
        <v>0</v>
      </c>
      <c r="T394" s="101">
        <f>IF(T$1="",0,IF(AND(T$1=0,$H394&lt;MONTH($J$13)),0,IF(((YEAR(T$8)-1)*12+$H394)-((YEAR($J$13)-1)*12+MONTH($J$13))+1&gt;капитал!$J$130*12,0,IF(капитал!$J$130=0,0,капитал!$M$109/(капитал!$J$130*12)))))</f>
        <v>0</v>
      </c>
      <c r="U394" s="101">
        <f>IF(U$1="",0,IF(AND(U$1=0,$H394&lt;MONTH($J$13)),0,IF(((YEAR(U$8)-1)*12+$H394)-((YEAR($J$13)-1)*12+MONTH($J$13))+1&gt;капитал!$J$130*12,0,IF(капитал!$J$130=0,0,капитал!$M$109/(капитал!$J$130*12)))))</f>
        <v>0</v>
      </c>
      <c r="V394" s="101">
        <f>IF(V$1="",0,IF(AND(V$1=0,$H394&lt;MONTH($J$13)),0,IF(((YEAR(V$8)-1)*12+$H394)-((YEAR($J$13)-1)*12+MONTH($J$13))+1&gt;капитал!$J$130*12,0,IF(капитал!$J$130=0,0,капитал!$M$109/(капитал!$J$130*12)))))</f>
        <v>0</v>
      </c>
      <c r="W394" s="101">
        <f>IF(W$1="",0,IF(AND(W$1=0,$H394&lt;MONTH($J$13)),0,IF(((YEAR(W$8)-1)*12+$H394)-((YEAR($J$13)-1)*12+MONTH($J$13))+1&gt;капитал!$J$130*12,0,IF(капитал!$J$130=0,0,капитал!$M$109/(капитал!$J$130*12)))))</f>
        <v>0</v>
      </c>
      <c r="X394" s="101">
        <f>IF(X$1="",0,IF(AND(X$1=0,$H394&lt;MONTH($J$13)),0,IF(((YEAR(X$8)-1)*12+$H394)-((YEAR($J$13)-1)*12+MONTH($J$13))+1&gt;капитал!$J$130*12,0,IF(капитал!$J$130=0,0,капитал!$M$109/(капитал!$J$130*12)))))</f>
        <v>0</v>
      </c>
      <c r="Y394" s="101">
        <f>IF(Y$1="",0,IF(AND(Y$1=0,$H394&lt;MONTH($J$13)),0,IF(((YEAR(Y$8)-1)*12+$H394)-((YEAR($J$13)-1)*12+MONTH($J$13))+1&gt;капитал!$J$130*12,0,IF(капитал!$J$130=0,0,капитал!$M$109/(капитал!$J$130*12)))))</f>
        <v>0</v>
      </c>
      <c r="Z394" s="101">
        <f>IF(Z$1="",0,IF(AND(Z$1=0,$H394&lt;MONTH($J$13)),0,IF(((YEAR(Z$8)-1)*12+$H394)-((YEAR($J$13)-1)*12+MONTH($J$13))+1&gt;капитал!$J$130*12,0,IF(капитал!$J$130=0,0,капитал!$M$109/(капитал!$J$130*12)))))</f>
        <v>0</v>
      </c>
      <c r="AA394" s="101">
        <f>IF(AA$1="",0,IF(AND(AA$1=0,$H394&lt;MONTH($J$13)),0,IF(((YEAR(AA$8)-1)*12+$H394)-((YEAR($J$13)-1)*12+MONTH($J$13))+1&gt;капитал!$J$130*12,0,IF(капитал!$J$130=0,0,капитал!$M$109/(капитал!$J$130*12)))))</f>
        <v>0</v>
      </c>
      <c r="AB394" s="22"/>
    </row>
    <row r="395" spans="1:28" s="23" customFormat="1" ht="10.199999999999999" x14ac:dyDescent="0.2">
      <c r="A395" s="22"/>
      <c r="B395" s="22"/>
      <c r="C395" s="22"/>
      <c r="D395" s="22"/>
      <c r="E395" s="22" t="str">
        <f>E389</f>
        <v>амортизация прокатного инвентаря</v>
      </c>
      <c r="F395" s="22"/>
      <c r="G395" s="22" t="str">
        <f>IF($E395="","",INDEX(KPI!$G:$G,SUMIFS(KPI!$B:$B,KPI!$E:$E,$E395)))</f>
        <v>тыс.руб.</v>
      </c>
      <c r="H395" s="100">
        <f>структура!$V$17</f>
        <v>6</v>
      </c>
      <c r="I395" s="31"/>
      <c r="J395" s="98" t="str">
        <f>структура!$X$17</f>
        <v>июн</v>
      </c>
      <c r="K395" s="99"/>
      <c r="L395" s="22"/>
      <c r="M395" s="58"/>
      <c r="N395" s="22"/>
      <c r="O395" s="22"/>
      <c r="P395" s="101">
        <f>IF(P$1="",0,IF(AND(P$1=0,$H395&lt;MONTH($J$13)),0,IF(((YEAR(P$8)-1)*12+$H395)-((YEAR($J$13)-1)*12+MONTH($J$13))+1&gt;капитал!$J$130*12,0,IF(капитал!$J$130=0,0,капитал!$M$109/(капитал!$J$130*12)))))</f>
        <v>0</v>
      </c>
      <c r="Q395" s="101">
        <f>IF(Q$1="",0,IF(AND(Q$1=0,$H395&lt;MONTH($J$13)),0,IF(((YEAR(Q$8)-1)*12+$H395)-((YEAR($J$13)-1)*12+MONTH($J$13))+1&gt;капитал!$J$130*12,0,IF(капитал!$J$130=0,0,капитал!$M$109/(капитал!$J$130*12)))))</f>
        <v>0</v>
      </c>
      <c r="R395" s="101">
        <f>IF(R$1="",0,IF(AND(R$1=0,$H395&lt;MONTH($J$13)),0,IF(((YEAR(R$8)-1)*12+$H395)-((YEAR($J$13)-1)*12+MONTH($J$13))+1&gt;капитал!$J$130*12,0,IF(капитал!$J$130=0,0,капитал!$M$109/(капитал!$J$130*12)))))</f>
        <v>0</v>
      </c>
      <c r="S395" s="101">
        <f>IF(S$1="",0,IF(AND(S$1=0,$H395&lt;MONTH($J$13)),0,IF(((YEAR(S$8)-1)*12+$H395)-((YEAR($J$13)-1)*12+MONTH($J$13))+1&gt;капитал!$J$130*12,0,IF(капитал!$J$130=0,0,капитал!$M$109/(капитал!$J$130*12)))))</f>
        <v>0</v>
      </c>
      <c r="T395" s="101">
        <f>IF(T$1="",0,IF(AND(T$1=0,$H395&lt;MONTH($J$13)),0,IF(((YEAR(T$8)-1)*12+$H395)-((YEAR($J$13)-1)*12+MONTH($J$13))+1&gt;капитал!$J$130*12,0,IF(капитал!$J$130=0,0,капитал!$M$109/(капитал!$J$130*12)))))</f>
        <v>0</v>
      </c>
      <c r="U395" s="101">
        <f>IF(U$1="",0,IF(AND(U$1=0,$H395&lt;MONTH($J$13)),0,IF(((YEAR(U$8)-1)*12+$H395)-((YEAR($J$13)-1)*12+MONTH($J$13))+1&gt;капитал!$J$130*12,0,IF(капитал!$J$130=0,0,капитал!$M$109/(капитал!$J$130*12)))))</f>
        <v>0</v>
      </c>
      <c r="V395" s="101">
        <f>IF(V$1="",0,IF(AND(V$1=0,$H395&lt;MONTH($J$13)),0,IF(((YEAR(V$8)-1)*12+$H395)-((YEAR($J$13)-1)*12+MONTH($J$13))+1&gt;капитал!$J$130*12,0,IF(капитал!$J$130=0,0,капитал!$M$109/(капитал!$J$130*12)))))</f>
        <v>0</v>
      </c>
      <c r="W395" s="101">
        <f>IF(W$1="",0,IF(AND(W$1=0,$H395&lt;MONTH($J$13)),0,IF(((YEAR(W$8)-1)*12+$H395)-((YEAR($J$13)-1)*12+MONTH($J$13))+1&gt;капитал!$J$130*12,0,IF(капитал!$J$130=0,0,капитал!$M$109/(капитал!$J$130*12)))))</f>
        <v>0</v>
      </c>
      <c r="X395" s="101">
        <f>IF(X$1="",0,IF(AND(X$1=0,$H395&lt;MONTH($J$13)),0,IF(((YEAR(X$8)-1)*12+$H395)-((YEAR($J$13)-1)*12+MONTH($J$13))+1&gt;капитал!$J$130*12,0,IF(капитал!$J$130=0,0,капитал!$M$109/(капитал!$J$130*12)))))</f>
        <v>0</v>
      </c>
      <c r="Y395" s="101">
        <f>IF(Y$1="",0,IF(AND(Y$1=0,$H395&lt;MONTH($J$13)),0,IF(((YEAR(Y$8)-1)*12+$H395)-((YEAR($J$13)-1)*12+MONTH($J$13))+1&gt;капитал!$J$130*12,0,IF(капитал!$J$130=0,0,капитал!$M$109/(капитал!$J$130*12)))))</f>
        <v>0</v>
      </c>
      <c r="Z395" s="101">
        <f>IF(Z$1="",0,IF(AND(Z$1=0,$H395&lt;MONTH($J$13)),0,IF(((YEAR(Z$8)-1)*12+$H395)-((YEAR($J$13)-1)*12+MONTH($J$13))+1&gt;капитал!$J$130*12,0,IF(капитал!$J$130=0,0,капитал!$M$109/(капитал!$J$130*12)))))</f>
        <v>0</v>
      </c>
      <c r="AA395" s="101">
        <f>IF(AA$1="",0,IF(AND(AA$1=0,$H395&lt;MONTH($J$13)),0,IF(((YEAR(AA$8)-1)*12+$H395)-((YEAR($J$13)-1)*12+MONTH($J$13))+1&gt;капитал!$J$130*12,0,IF(капитал!$J$130=0,0,капитал!$M$109/(капитал!$J$130*12)))))</f>
        <v>0</v>
      </c>
      <c r="AB395" s="22"/>
    </row>
    <row r="396" spans="1:28" s="23" customFormat="1" ht="10.199999999999999" x14ac:dyDescent="0.2">
      <c r="A396" s="22"/>
      <c r="B396" s="22"/>
      <c r="C396" s="22"/>
      <c r="D396" s="22"/>
      <c r="E396" s="22" t="str">
        <f>E389</f>
        <v>амортизация прокатного инвентаря</v>
      </c>
      <c r="F396" s="22"/>
      <c r="G396" s="22" t="str">
        <f>IF($E396="","",INDEX(KPI!$G:$G,SUMIFS(KPI!$B:$B,KPI!$E:$E,$E396)))</f>
        <v>тыс.руб.</v>
      </c>
      <c r="H396" s="100">
        <f>структура!$V$18</f>
        <v>7</v>
      </c>
      <c r="I396" s="31"/>
      <c r="J396" s="98" t="str">
        <f>структура!$X$18</f>
        <v>июл</v>
      </c>
      <c r="K396" s="99"/>
      <c r="L396" s="22"/>
      <c r="M396" s="58"/>
      <c r="N396" s="22"/>
      <c r="O396" s="22"/>
      <c r="P396" s="101">
        <f>IF(P$1="",0,IF(AND(P$1=0,$H396&lt;MONTH($J$13)),0,IF(((YEAR(P$8)-1)*12+$H396)-((YEAR($J$13)-1)*12+MONTH($J$13))+1&gt;капитал!$J$130*12,0,IF(капитал!$J$130=0,0,капитал!$M$109/(капитал!$J$130*12)))))</f>
        <v>0</v>
      </c>
      <c r="Q396" s="101">
        <f>IF(Q$1="",0,IF(AND(Q$1=0,$H396&lt;MONTH($J$13)),0,IF(((YEAR(Q$8)-1)*12+$H396)-((YEAR($J$13)-1)*12+MONTH($J$13))+1&gt;капитал!$J$130*12,0,IF(капитал!$J$130=0,0,капитал!$M$109/(капитал!$J$130*12)))))</f>
        <v>0</v>
      </c>
      <c r="R396" s="101">
        <f>IF(R$1="",0,IF(AND(R$1=0,$H396&lt;MONTH($J$13)),0,IF(((YEAR(R$8)-1)*12+$H396)-((YEAR($J$13)-1)*12+MONTH($J$13))+1&gt;капитал!$J$130*12,0,IF(капитал!$J$130=0,0,капитал!$M$109/(капитал!$J$130*12)))))</f>
        <v>0</v>
      </c>
      <c r="S396" s="101">
        <f>IF(S$1="",0,IF(AND(S$1=0,$H396&lt;MONTH($J$13)),0,IF(((YEAR(S$8)-1)*12+$H396)-((YEAR($J$13)-1)*12+MONTH($J$13))+1&gt;капитал!$J$130*12,0,IF(капитал!$J$130=0,0,капитал!$M$109/(капитал!$J$130*12)))))</f>
        <v>0</v>
      </c>
      <c r="T396" s="101">
        <f>IF(T$1="",0,IF(AND(T$1=0,$H396&lt;MONTH($J$13)),0,IF(((YEAR(T$8)-1)*12+$H396)-((YEAR($J$13)-1)*12+MONTH($J$13))+1&gt;капитал!$J$130*12,0,IF(капитал!$J$130=0,0,капитал!$M$109/(капитал!$J$130*12)))))</f>
        <v>0</v>
      </c>
      <c r="U396" s="101">
        <f>IF(U$1="",0,IF(AND(U$1=0,$H396&lt;MONTH($J$13)),0,IF(((YEAR(U$8)-1)*12+$H396)-((YEAR($J$13)-1)*12+MONTH($J$13))+1&gt;капитал!$J$130*12,0,IF(капитал!$J$130=0,0,капитал!$M$109/(капитал!$J$130*12)))))</f>
        <v>0</v>
      </c>
      <c r="V396" s="101">
        <f>IF(V$1="",0,IF(AND(V$1=0,$H396&lt;MONTH($J$13)),0,IF(((YEAR(V$8)-1)*12+$H396)-((YEAR($J$13)-1)*12+MONTH($J$13))+1&gt;капитал!$J$130*12,0,IF(капитал!$J$130=0,0,капитал!$M$109/(капитал!$J$130*12)))))</f>
        <v>0</v>
      </c>
      <c r="W396" s="101">
        <f>IF(W$1="",0,IF(AND(W$1=0,$H396&lt;MONTH($J$13)),0,IF(((YEAR(W$8)-1)*12+$H396)-((YEAR($J$13)-1)*12+MONTH($J$13))+1&gt;капитал!$J$130*12,0,IF(капитал!$J$130=0,0,капитал!$M$109/(капитал!$J$130*12)))))</f>
        <v>0</v>
      </c>
      <c r="X396" s="101">
        <f>IF(X$1="",0,IF(AND(X$1=0,$H396&lt;MONTH($J$13)),0,IF(((YEAR(X$8)-1)*12+$H396)-((YEAR($J$13)-1)*12+MONTH($J$13))+1&gt;капитал!$J$130*12,0,IF(капитал!$J$130=0,0,капитал!$M$109/(капитал!$J$130*12)))))</f>
        <v>0</v>
      </c>
      <c r="Y396" s="101">
        <f>IF(Y$1="",0,IF(AND(Y$1=0,$H396&lt;MONTH($J$13)),0,IF(((YEAR(Y$8)-1)*12+$H396)-((YEAR($J$13)-1)*12+MONTH($J$13))+1&gt;капитал!$J$130*12,0,IF(капитал!$J$130=0,0,капитал!$M$109/(капитал!$J$130*12)))))</f>
        <v>0</v>
      </c>
      <c r="Z396" s="101">
        <f>IF(Z$1="",0,IF(AND(Z$1=0,$H396&lt;MONTH($J$13)),0,IF(((YEAR(Z$8)-1)*12+$H396)-((YEAR($J$13)-1)*12+MONTH($J$13))+1&gt;капитал!$J$130*12,0,IF(капитал!$J$130=0,0,капитал!$M$109/(капитал!$J$130*12)))))</f>
        <v>0</v>
      </c>
      <c r="AA396" s="101">
        <f>IF(AA$1="",0,IF(AND(AA$1=0,$H396&lt;MONTH($J$13)),0,IF(((YEAR(AA$8)-1)*12+$H396)-((YEAR($J$13)-1)*12+MONTH($J$13))+1&gt;капитал!$J$130*12,0,IF(капитал!$J$130=0,0,капитал!$M$109/(капитал!$J$130*12)))))</f>
        <v>0</v>
      </c>
      <c r="AB396" s="22"/>
    </row>
    <row r="397" spans="1:28" s="23" customFormat="1" ht="10.199999999999999" x14ac:dyDescent="0.2">
      <c r="A397" s="22"/>
      <c r="B397" s="22"/>
      <c r="C397" s="22"/>
      <c r="D397" s="22"/>
      <c r="E397" s="22" t="str">
        <f>E389</f>
        <v>амортизация прокатного инвентаря</v>
      </c>
      <c r="F397" s="22"/>
      <c r="G397" s="22" t="str">
        <f>IF($E397="","",INDEX(KPI!$G:$G,SUMIFS(KPI!$B:$B,KPI!$E:$E,$E397)))</f>
        <v>тыс.руб.</v>
      </c>
      <c r="H397" s="100">
        <f>структура!$V$19</f>
        <v>8</v>
      </c>
      <c r="I397" s="31"/>
      <c r="J397" s="98" t="str">
        <f>структура!$X$19</f>
        <v>авг</v>
      </c>
      <c r="K397" s="99"/>
      <c r="L397" s="22"/>
      <c r="M397" s="58"/>
      <c r="N397" s="22"/>
      <c r="O397" s="22"/>
      <c r="P397" s="101">
        <f>IF(P$1="",0,IF(AND(P$1=0,$H397&lt;MONTH($J$13)),0,IF(((YEAR(P$8)-1)*12+$H397)-((YEAR($J$13)-1)*12+MONTH($J$13))+1&gt;капитал!$J$130*12,0,IF(капитал!$J$130=0,0,капитал!$M$109/(капитал!$J$130*12)))))</f>
        <v>0</v>
      </c>
      <c r="Q397" s="101">
        <f>IF(Q$1="",0,IF(AND(Q$1=0,$H397&lt;MONTH($J$13)),0,IF(((YEAR(Q$8)-1)*12+$H397)-((YEAR($J$13)-1)*12+MONTH($J$13))+1&gt;капитал!$J$130*12,0,IF(капитал!$J$130=0,0,капитал!$M$109/(капитал!$J$130*12)))))</f>
        <v>0</v>
      </c>
      <c r="R397" s="101">
        <f>IF(R$1="",0,IF(AND(R$1=0,$H397&lt;MONTH($J$13)),0,IF(((YEAR(R$8)-1)*12+$H397)-((YEAR($J$13)-1)*12+MONTH($J$13))+1&gt;капитал!$J$130*12,0,IF(капитал!$J$130=0,0,капитал!$M$109/(капитал!$J$130*12)))))</f>
        <v>0</v>
      </c>
      <c r="S397" s="101">
        <f>IF(S$1="",0,IF(AND(S$1=0,$H397&lt;MONTH($J$13)),0,IF(((YEAR(S$8)-1)*12+$H397)-((YEAR($J$13)-1)*12+MONTH($J$13))+1&gt;капитал!$J$130*12,0,IF(капитал!$J$130=0,0,капитал!$M$109/(капитал!$J$130*12)))))</f>
        <v>0</v>
      </c>
      <c r="T397" s="101">
        <f>IF(T$1="",0,IF(AND(T$1=0,$H397&lt;MONTH($J$13)),0,IF(((YEAR(T$8)-1)*12+$H397)-((YEAR($J$13)-1)*12+MONTH($J$13))+1&gt;капитал!$J$130*12,0,IF(капитал!$J$130=0,0,капитал!$M$109/(капитал!$J$130*12)))))</f>
        <v>0</v>
      </c>
      <c r="U397" s="101">
        <f>IF(U$1="",0,IF(AND(U$1=0,$H397&lt;MONTH($J$13)),0,IF(((YEAR(U$8)-1)*12+$H397)-((YEAR($J$13)-1)*12+MONTH($J$13))+1&gt;капитал!$J$130*12,0,IF(капитал!$J$130=0,0,капитал!$M$109/(капитал!$J$130*12)))))</f>
        <v>0</v>
      </c>
      <c r="V397" s="101">
        <f>IF(V$1="",0,IF(AND(V$1=0,$H397&lt;MONTH($J$13)),0,IF(((YEAR(V$8)-1)*12+$H397)-((YEAR($J$13)-1)*12+MONTH($J$13))+1&gt;капитал!$J$130*12,0,IF(капитал!$J$130=0,0,капитал!$M$109/(капитал!$J$130*12)))))</f>
        <v>0</v>
      </c>
      <c r="W397" s="101">
        <f>IF(W$1="",0,IF(AND(W$1=0,$H397&lt;MONTH($J$13)),0,IF(((YEAR(W$8)-1)*12+$H397)-((YEAR($J$13)-1)*12+MONTH($J$13))+1&gt;капитал!$J$130*12,0,IF(капитал!$J$130=0,0,капитал!$M$109/(капитал!$J$130*12)))))</f>
        <v>0</v>
      </c>
      <c r="X397" s="101">
        <f>IF(X$1="",0,IF(AND(X$1=0,$H397&lt;MONTH($J$13)),0,IF(((YEAR(X$8)-1)*12+$H397)-((YEAR($J$13)-1)*12+MONTH($J$13))+1&gt;капитал!$J$130*12,0,IF(капитал!$J$130=0,0,капитал!$M$109/(капитал!$J$130*12)))))</f>
        <v>0</v>
      </c>
      <c r="Y397" s="101">
        <f>IF(Y$1="",0,IF(AND(Y$1=0,$H397&lt;MONTH($J$13)),0,IF(((YEAR(Y$8)-1)*12+$H397)-((YEAR($J$13)-1)*12+MONTH($J$13))+1&gt;капитал!$J$130*12,0,IF(капитал!$J$130=0,0,капитал!$M$109/(капитал!$J$130*12)))))</f>
        <v>0</v>
      </c>
      <c r="Z397" s="101">
        <f>IF(Z$1="",0,IF(AND(Z$1=0,$H397&lt;MONTH($J$13)),0,IF(((YEAR(Z$8)-1)*12+$H397)-((YEAR($J$13)-1)*12+MONTH($J$13))+1&gt;капитал!$J$130*12,0,IF(капитал!$J$130=0,0,капитал!$M$109/(капитал!$J$130*12)))))</f>
        <v>0</v>
      </c>
      <c r="AA397" s="101">
        <f>IF(AA$1="",0,IF(AND(AA$1=0,$H397&lt;MONTH($J$13)),0,IF(((YEAR(AA$8)-1)*12+$H397)-((YEAR($J$13)-1)*12+MONTH($J$13))+1&gt;капитал!$J$130*12,0,IF(капитал!$J$130=0,0,капитал!$M$109/(капитал!$J$130*12)))))</f>
        <v>0</v>
      </c>
      <c r="AB397" s="22"/>
    </row>
    <row r="398" spans="1:28" s="23" customFormat="1" ht="10.199999999999999" x14ac:dyDescent="0.2">
      <c r="A398" s="22"/>
      <c r="B398" s="22"/>
      <c r="C398" s="22"/>
      <c r="D398" s="22"/>
      <c r="E398" s="22" t="str">
        <f>E389</f>
        <v>амортизация прокатного инвентаря</v>
      </c>
      <c r="F398" s="22"/>
      <c r="G398" s="22" t="str">
        <f>IF($E398="","",INDEX(KPI!$G:$G,SUMIFS(KPI!$B:$B,KPI!$E:$E,$E398)))</f>
        <v>тыс.руб.</v>
      </c>
      <c r="H398" s="100">
        <f>структура!$V$20</f>
        <v>9</v>
      </c>
      <c r="I398" s="31"/>
      <c r="J398" s="98" t="str">
        <f>структура!$X$20</f>
        <v>сен</v>
      </c>
      <c r="K398" s="99"/>
      <c r="L398" s="22"/>
      <c r="M398" s="58"/>
      <c r="N398" s="22"/>
      <c r="O398" s="22"/>
      <c r="P398" s="101">
        <f>IF(P$1="",0,IF(AND(P$1=0,$H398&lt;MONTH($J$13)),0,IF(((YEAR(P$8)-1)*12+$H398)-((YEAR($J$13)-1)*12+MONTH($J$13))+1&gt;капитал!$J$130*12,0,IF(капитал!$J$130=0,0,капитал!$M$109/(капитал!$J$130*12)))))</f>
        <v>0</v>
      </c>
      <c r="Q398" s="101">
        <f>IF(Q$1="",0,IF(AND(Q$1=0,$H398&lt;MONTH($J$13)),0,IF(((YEAR(Q$8)-1)*12+$H398)-((YEAR($J$13)-1)*12+MONTH($J$13))+1&gt;капитал!$J$130*12,0,IF(капитал!$J$130=0,0,капитал!$M$109/(капитал!$J$130*12)))))</f>
        <v>0</v>
      </c>
      <c r="R398" s="101">
        <f>IF(R$1="",0,IF(AND(R$1=0,$H398&lt;MONTH($J$13)),0,IF(((YEAR(R$8)-1)*12+$H398)-((YEAR($J$13)-1)*12+MONTH($J$13))+1&gt;капитал!$J$130*12,0,IF(капитал!$J$130=0,0,капитал!$M$109/(капитал!$J$130*12)))))</f>
        <v>0</v>
      </c>
      <c r="S398" s="101">
        <f>IF(S$1="",0,IF(AND(S$1=0,$H398&lt;MONTH($J$13)),0,IF(((YEAR(S$8)-1)*12+$H398)-((YEAR($J$13)-1)*12+MONTH($J$13))+1&gt;капитал!$J$130*12,0,IF(капитал!$J$130=0,0,капитал!$M$109/(капитал!$J$130*12)))))</f>
        <v>0</v>
      </c>
      <c r="T398" s="101">
        <f>IF(T$1="",0,IF(AND(T$1=0,$H398&lt;MONTH($J$13)),0,IF(((YEAR(T$8)-1)*12+$H398)-((YEAR($J$13)-1)*12+MONTH($J$13))+1&gt;капитал!$J$130*12,0,IF(капитал!$J$130=0,0,капитал!$M$109/(капитал!$J$130*12)))))</f>
        <v>0</v>
      </c>
      <c r="U398" s="101">
        <f>IF(U$1="",0,IF(AND(U$1=0,$H398&lt;MONTH($J$13)),0,IF(((YEAR(U$8)-1)*12+$H398)-((YEAR($J$13)-1)*12+MONTH($J$13))+1&gt;капитал!$J$130*12,0,IF(капитал!$J$130=0,0,капитал!$M$109/(капитал!$J$130*12)))))</f>
        <v>0</v>
      </c>
      <c r="V398" s="101">
        <f>IF(V$1="",0,IF(AND(V$1=0,$H398&lt;MONTH($J$13)),0,IF(((YEAR(V$8)-1)*12+$H398)-((YEAR($J$13)-1)*12+MONTH($J$13))+1&gt;капитал!$J$130*12,0,IF(капитал!$J$130=0,0,капитал!$M$109/(капитал!$J$130*12)))))</f>
        <v>0</v>
      </c>
      <c r="W398" s="101">
        <f>IF(W$1="",0,IF(AND(W$1=0,$H398&lt;MONTH($J$13)),0,IF(((YEAR(W$8)-1)*12+$H398)-((YEAR($J$13)-1)*12+MONTH($J$13))+1&gt;капитал!$J$130*12,0,IF(капитал!$J$130=0,0,капитал!$M$109/(капитал!$J$130*12)))))</f>
        <v>0</v>
      </c>
      <c r="X398" s="101">
        <f>IF(X$1="",0,IF(AND(X$1=0,$H398&lt;MONTH($J$13)),0,IF(((YEAR(X$8)-1)*12+$H398)-((YEAR($J$13)-1)*12+MONTH($J$13))+1&gt;капитал!$J$130*12,0,IF(капитал!$J$130=0,0,капитал!$M$109/(капитал!$J$130*12)))))</f>
        <v>0</v>
      </c>
      <c r="Y398" s="101">
        <f>IF(Y$1="",0,IF(AND(Y$1=0,$H398&lt;MONTH($J$13)),0,IF(((YEAR(Y$8)-1)*12+$H398)-((YEAR($J$13)-1)*12+MONTH($J$13))+1&gt;капитал!$J$130*12,0,IF(капитал!$J$130=0,0,капитал!$M$109/(капитал!$J$130*12)))))</f>
        <v>0</v>
      </c>
      <c r="Z398" s="101">
        <f>IF(Z$1="",0,IF(AND(Z$1=0,$H398&lt;MONTH($J$13)),0,IF(((YEAR(Z$8)-1)*12+$H398)-((YEAR($J$13)-1)*12+MONTH($J$13))+1&gt;капитал!$J$130*12,0,IF(капитал!$J$130=0,0,капитал!$M$109/(капитал!$J$130*12)))))</f>
        <v>0</v>
      </c>
      <c r="AA398" s="101">
        <f>IF(AA$1="",0,IF(AND(AA$1=0,$H398&lt;MONTH($J$13)),0,IF(((YEAR(AA$8)-1)*12+$H398)-((YEAR($J$13)-1)*12+MONTH($J$13))+1&gt;капитал!$J$130*12,0,IF(капитал!$J$130=0,0,капитал!$M$109/(капитал!$J$130*12)))))</f>
        <v>0</v>
      </c>
      <c r="AB398" s="22"/>
    </row>
    <row r="399" spans="1:28" s="23" customFormat="1" ht="10.199999999999999" x14ac:dyDescent="0.2">
      <c r="A399" s="22"/>
      <c r="B399" s="22"/>
      <c r="C399" s="22"/>
      <c r="D399" s="22"/>
      <c r="E399" s="22" t="str">
        <f>E389</f>
        <v>амортизация прокатного инвентаря</v>
      </c>
      <c r="F399" s="22"/>
      <c r="G399" s="22" t="str">
        <f>IF($E399="","",INDEX(KPI!$G:$G,SUMIFS(KPI!$B:$B,KPI!$E:$E,$E399)))</f>
        <v>тыс.руб.</v>
      </c>
      <c r="H399" s="100">
        <f>структура!$V$21</f>
        <v>10</v>
      </c>
      <c r="I399" s="31"/>
      <c r="J399" s="98" t="str">
        <f>структура!$X$21</f>
        <v>окт</v>
      </c>
      <c r="K399" s="99"/>
      <c r="L399" s="22"/>
      <c r="M399" s="58"/>
      <c r="N399" s="22"/>
      <c r="O399" s="22"/>
      <c r="P399" s="101">
        <f>IF(P$1="",0,IF(AND(P$1=0,$H399&lt;MONTH($J$13)),0,IF(((YEAR(P$8)-1)*12+$H399)-((YEAR($J$13)-1)*12+MONTH($J$13))+1&gt;капитал!$J$130*12,0,IF(капитал!$J$130=0,0,капитал!$M$109/(капитал!$J$130*12)))))</f>
        <v>0</v>
      </c>
      <c r="Q399" s="101">
        <f>IF(Q$1="",0,IF(AND(Q$1=0,$H399&lt;MONTH($J$13)),0,IF(((YEAR(Q$8)-1)*12+$H399)-((YEAR($J$13)-1)*12+MONTH($J$13))+1&gt;капитал!$J$130*12,0,IF(капитал!$J$130=0,0,капитал!$M$109/(капитал!$J$130*12)))))</f>
        <v>0</v>
      </c>
      <c r="R399" s="101">
        <f>IF(R$1="",0,IF(AND(R$1=0,$H399&lt;MONTH($J$13)),0,IF(((YEAR(R$8)-1)*12+$H399)-((YEAR($J$13)-1)*12+MONTH($J$13))+1&gt;капитал!$J$130*12,0,IF(капитал!$J$130=0,0,капитал!$M$109/(капитал!$J$130*12)))))</f>
        <v>0</v>
      </c>
      <c r="S399" s="101">
        <f>IF(S$1="",0,IF(AND(S$1=0,$H399&lt;MONTH($J$13)),0,IF(((YEAR(S$8)-1)*12+$H399)-((YEAR($J$13)-1)*12+MONTH($J$13))+1&gt;капитал!$J$130*12,0,IF(капитал!$J$130=0,0,капитал!$M$109/(капитал!$J$130*12)))))</f>
        <v>0</v>
      </c>
      <c r="T399" s="101">
        <f>IF(T$1="",0,IF(AND(T$1=0,$H399&lt;MONTH($J$13)),0,IF(((YEAR(T$8)-1)*12+$H399)-((YEAR($J$13)-1)*12+MONTH($J$13))+1&gt;капитал!$J$130*12,0,IF(капитал!$J$130=0,0,капитал!$M$109/(капитал!$J$130*12)))))</f>
        <v>0</v>
      </c>
      <c r="U399" s="101">
        <f>IF(U$1="",0,IF(AND(U$1=0,$H399&lt;MONTH($J$13)),0,IF(((YEAR(U$8)-1)*12+$H399)-((YEAR($J$13)-1)*12+MONTH($J$13))+1&gt;капитал!$J$130*12,0,IF(капитал!$J$130=0,0,капитал!$M$109/(капитал!$J$130*12)))))</f>
        <v>0</v>
      </c>
      <c r="V399" s="101">
        <f>IF(V$1="",0,IF(AND(V$1=0,$H399&lt;MONTH($J$13)),0,IF(((YEAR(V$8)-1)*12+$H399)-((YEAR($J$13)-1)*12+MONTH($J$13))+1&gt;капитал!$J$130*12,0,IF(капитал!$J$130=0,0,капитал!$M$109/(капитал!$J$130*12)))))</f>
        <v>0</v>
      </c>
      <c r="W399" s="101">
        <f>IF(W$1="",0,IF(AND(W$1=0,$H399&lt;MONTH($J$13)),0,IF(((YEAR(W$8)-1)*12+$H399)-((YEAR($J$13)-1)*12+MONTH($J$13))+1&gt;капитал!$J$130*12,0,IF(капитал!$J$130=0,0,капитал!$M$109/(капитал!$J$130*12)))))</f>
        <v>0</v>
      </c>
      <c r="X399" s="101">
        <f>IF(X$1="",0,IF(AND(X$1=0,$H399&lt;MONTH($J$13)),0,IF(((YEAR(X$8)-1)*12+$H399)-((YEAR($J$13)-1)*12+MONTH($J$13))+1&gt;капитал!$J$130*12,0,IF(капитал!$J$130=0,0,капитал!$M$109/(капитал!$J$130*12)))))</f>
        <v>0</v>
      </c>
      <c r="Y399" s="101">
        <f>IF(Y$1="",0,IF(AND(Y$1=0,$H399&lt;MONTH($J$13)),0,IF(((YEAR(Y$8)-1)*12+$H399)-((YEAR($J$13)-1)*12+MONTH($J$13))+1&gt;капитал!$J$130*12,0,IF(капитал!$J$130=0,0,капитал!$M$109/(капитал!$J$130*12)))))</f>
        <v>0</v>
      </c>
      <c r="Z399" s="101">
        <f>IF(Z$1="",0,IF(AND(Z$1=0,$H399&lt;MONTH($J$13)),0,IF(((YEAR(Z$8)-1)*12+$H399)-((YEAR($J$13)-1)*12+MONTH($J$13))+1&gt;капитал!$J$130*12,0,IF(капитал!$J$130=0,0,капитал!$M$109/(капитал!$J$130*12)))))</f>
        <v>0</v>
      </c>
      <c r="AA399" s="101">
        <f>IF(AA$1="",0,IF(AND(AA$1=0,$H399&lt;MONTH($J$13)),0,IF(((YEAR(AA$8)-1)*12+$H399)-((YEAR($J$13)-1)*12+MONTH($J$13))+1&gt;капитал!$J$130*12,0,IF(капитал!$J$130=0,0,капитал!$M$109/(капитал!$J$130*12)))))</f>
        <v>0</v>
      </c>
      <c r="AB399" s="22"/>
    </row>
    <row r="400" spans="1:28" s="23" customFormat="1" ht="10.199999999999999" x14ac:dyDescent="0.2">
      <c r="A400" s="22"/>
      <c r="B400" s="22"/>
      <c r="C400" s="22"/>
      <c r="D400" s="22"/>
      <c r="E400" s="22" t="str">
        <f>E389</f>
        <v>амортизация прокатного инвентаря</v>
      </c>
      <c r="F400" s="22"/>
      <c r="G400" s="22" t="str">
        <f>IF($E400="","",INDEX(KPI!$G:$G,SUMIFS(KPI!$B:$B,KPI!$E:$E,$E400)))</f>
        <v>тыс.руб.</v>
      </c>
      <c r="H400" s="100">
        <f>структура!$V$22</f>
        <v>11</v>
      </c>
      <c r="I400" s="31"/>
      <c r="J400" s="98" t="str">
        <f>структура!$X$22</f>
        <v>ноя</v>
      </c>
      <c r="K400" s="99"/>
      <c r="L400" s="22"/>
      <c r="M400" s="58"/>
      <c r="N400" s="22"/>
      <c r="O400" s="22"/>
      <c r="P400" s="101">
        <f>IF(P$1="",0,IF(AND(P$1=0,$H400&lt;MONTH($J$13)),0,IF(((YEAR(P$8)-1)*12+$H400)-((YEAR($J$13)-1)*12+MONTH($J$13))+1&gt;капитал!$J$130*12,0,IF(капитал!$J$130=0,0,капитал!$M$109/(капитал!$J$130*12)))))</f>
        <v>0</v>
      </c>
      <c r="Q400" s="101">
        <f>IF(Q$1="",0,IF(AND(Q$1=0,$H400&lt;MONTH($J$13)),0,IF(((YEAR(Q$8)-1)*12+$H400)-((YEAR($J$13)-1)*12+MONTH($J$13))+1&gt;капитал!$J$130*12,0,IF(капитал!$J$130=0,0,капитал!$M$109/(капитал!$J$130*12)))))</f>
        <v>0</v>
      </c>
      <c r="R400" s="101">
        <f>IF(R$1="",0,IF(AND(R$1=0,$H400&lt;MONTH($J$13)),0,IF(((YEAR(R$8)-1)*12+$H400)-((YEAR($J$13)-1)*12+MONTH($J$13))+1&gt;капитал!$J$130*12,0,IF(капитал!$J$130=0,0,капитал!$M$109/(капитал!$J$130*12)))))</f>
        <v>0</v>
      </c>
      <c r="S400" s="101">
        <f>IF(S$1="",0,IF(AND(S$1=0,$H400&lt;MONTH($J$13)),0,IF(((YEAR(S$8)-1)*12+$H400)-((YEAR($J$13)-1)*12+MONTH($J$13))+1&gt;капитал!$J$130*12,0,IF(капитал!$J$130=0,0,капитал!$M$109/(капитал!$J$130*12)))))</f>
        <v>0</v>
      </c>
      <c r="T400" s="101">
        <f>IF(T$1="",0,IF(AND(T$1=0,$H400&lt;MONTH($J$13)),0,IF(((YEAR(T$8)-1)*12+$H400)-((YEAR($J$13)-1)*12+MONTH($J$13))+1&gt;капитал!$J$130*12,0,IF(капитал!$J$130=0,0,капитал!$M$109/(капитал!$J$130*12)))))</f>
        <v>0</v>
      </c>
      <c r="U400" s="101">
        <f>IF(U$1="",0,IF(AND(U$1=0,$H400&lt;MONTH($J$13)),0,IF(((YEAR(U$8)-1)*12+$H400)-((YEAR($J$13)-1)*12+MONTH($J$13))+1&gt;капитал!$J$130*12,0,IF(капитал!$J$130=0,0,капитал!$M$109/(капитал!$J$130*12)))))</f>
        <v>0</v>
      </c>
      <c r="V400" s="101">
        <f>IF(V$1="",0,IF(AND(V$1=0,$H400&lt;MONTH($J$13)),0,IF(((YEAR(V$8)-1)*12+$H400)-((YEAR($J$13)-1)*12+MONTH($J$13))+1&gt;капитал!$J$130*12,0,IF(капитал!$J$130=0,0,капитал!$M$109/(капитал!$J$130*12)))))</f>
        <v>0</v>
      </c>
      <c r="W400" s="101">
        <f>IF(W$1="",0,IF(AND(W$1=0,$H400&lt;MONTH($J$13)),0,IF(((YEAR(W$8)-1)*12+$H400)-((YEAR($J$13)-1)*12+MONTH($J$13))+1&gt;капитал!$J$130*12,0,IF(капитал!$J$130=0,0,капитал!$M$109/(капитал!$J$130*12)))))</f>
        <v>0</v>
      </c>
      <c r="X400" s="101">
        <f>IF(X$1="",0,IF(AND(X$1=0,$H400&lt;MONTH($J$13)),0,IF(((YEAR(X$8)-1)*12+$H400)-((YEAR($J$13)-1)*12+MONTH($J$13))+1&gt;капитал!$J$130*12,0,IF(капитал!$J$130=0,0,капитал!$M$109/(капитал!$J$130*12)))))</f>
        <v>0</v>
      </c>
      <c r="Y400" s="101">
        <f>IF(Y$1="",0,IF(AND(Y$1=0,$H400&lt;MONTH($J$13)),0,IF(((YEAR(Y$8)-1)*12+$H400)-((YEAR($J$13)-1)*12+MONTH($J$13))+1&gt;капитал!$J$130*12,0,IF(капитал!$J$130=0,0,капитал!$M$109/(капитал!$J$130*12)))))</f>
        <v>0</v>
      </c>
      <c r="Z400" s="101">
        <f>IF(Z$1="",0,IF(AND(Z$1=0,$H400&lt;MONTH($J$13)),0,IF(((YEAR(Z$8)-1)*12+$H400)-((YEAR($J$13)-1)*12+MONTH($J$13))+1&gt;капитал!$J$130*12,0,IF(капитал!$J$130=0,0,капитал!$M$109/(капитал!$J$130*12)))))</f>
        <v>0</v>
      </c>
      <c r="AA400" s="101">
        <f>IF(AA$1="",0,IF(AND(AA$1=0,$H400&lt;MONTH($J$13)),0,IF(((YEAR(AA$8)-1)*12+$H400)-((YEAR($J$13)-1)*12+MONTH($J$13))+1&gt;капитал!$J$130*12,0,IF(капитал!$J$130=0,0,капитал!$M$109/(капитал!$J$130*12)))))</f>
        <v>0</v>
      </c>
      <c r="AB400" s="22"/>
    </row>
    <row r="401" spans="1:28" s="23" customFormat="1" ht="10.199999999999999" x14ac:dyDescent="0.2">
      <c r="A401" s="22"/>
      <c r="B401" s="22"/>
      <c r="C401" s="22"/>
      <c r="D401" s="22"/>
      <c r="E401" s="22" t="str">
        <f>E389</f>
        <v>амортизация прокатного инвентаря</v>
      </c>
      <c r="F401" s="22"/>
      <c r="G401" s="22" t="str">
        <f>IF($E401="","",INDEX(KPI!$G:$G,SUMIFS(KPI!$B:$B,KPI!$E:$E,$E401)))</f>
        <v>тыс.руб.</v>
      </c>
      <c r="H401" s="100">
        <f>структура!$V$23</f>
        <v>12</v>
      </c>
      <c r="I401" s="31"/>
      <c r="J401" s="98" t="str">
        <f>структура!$X$23</f>
        <v>дек</v>
      </c>
      <c r="K401" s="99"/>
      <c r="L401" s="22"/>
      <c r="M401" s="58"/>
      <c r="N401" s="22"/>
      <c r="O401" s="22"/>
      <c r="P401" s="101">
        <f>IF(P$1="",0,IF(AND(P$1=0,$H401&lt;MONTH($J$13)),0,IF(((YEAR(P$8)-1)*12+$H401)-((YEAR($J$13)-1)*12+MONTH($J$13))+1&gt;капитал!$J$130*12,0,IF(капитал!$J$130=0,0,капитал!$M$109/(капитал!$J$130*12)))))</f>
        <v>0</v>
      </c>
      <c r="Q401" s="101">
        <f>IF(Q$1="",0,IF(AND(Q$1=0,$H401&lt;MONTH($J$13)),0,IF(((YEAR(Q$8)-1)*12+$H401)-((YEAR($J$13)-1)*12+MONTH($J$13))+1&gt;капитал!$J$130*12,0,IF(капитал!$J$130=0,0,капитал!$M$109/(капитал!$J$130*12)))))</f>
        <v>0</v>
      </c>
      <c r="R401" s="101">
        <f>IF(R$1="",0,IF(AND(R$1=0,$H401&lt;MONTH($J$13)),0,IF(((YEAR(R$8)-1)*12+$H401)-((YEAR($J$13)-1)*12+MONTH($J$13))+1&gt;капитал!$J$130*12,0,IF(капитал!$J$130=0,0,капитал!$M$109/(капитал!$J$130*12)))))</f>
        <v>0</v>
      </c>
      <c r="S401" s="101">
        <f>IF(S$1="",0,IF(AND(S$1=0,$H401&lt;MONTH($J$13)),0,IF(((YEAR(S$8)-1)*12+$H401)-((YEAR($J$13)-1)*12+MONTH($J$13))+1&gt;капитал!$J$130*12,0,IF(капитал!$J$130=0,0,капитал!$M$109/(капитал!$J$130*12)))))</f>
        <v>0</v>
      </c>
      <c r="T401" s="101">
        <f>IF(T$1="",0,IF(AND(T$1=0,$H401&lt;MONTH($J$13)),0,IF(((YEAR(T$8)-1)*12+$H401)-((YEAR($J$13)-1)*12+MONTH($J$13))+1&gt;капитал!$J$130*12,0,IF(капитал!$J$130=0,0,капитал!$M$109/(капитал!$J$130*12)))))</f>
        <v>0</v>
      </c>
      <c r="U401" s="101">
        <f>IF(U$1="",0,IF(AND(U$1=0,$H401&lt;MONTH($J$13)),0,IF(((YEAR(U$8)-1)*12+$H401)-((YEAR($J$13)-1)*12+MONTH($J$13))+1&gt;капитал!$J$130*12,0,IF(капитал!$J$130=0,0,капитал!$M$109/(капитал!$J$130*12)))))</f>
        <v>0</v>
      </c>
      <c r="V401" s="101">
        <f>IF(V$1="",0,IF(AND(V$1=0,$H401&lt;MONTH($J$13)),0,IF(((YEAR(V$8)-1)*12+$H401)-((YEAR($J$13)-1)*12+MONTH($J$13))+1&gt;капитал!$J$130*12,0,IF(капитал!$J$130=0,0,капитал!$M$109/(капитал!$J$130*12)))))</f>
        <v>0</v>
      </c>
      <c r="W401" s="101">
        <f>IF(W$1="",0,IF(AND(W$1=0,$H401&lt;MONTH($J$13)),0,IF(((YEAR(W$8)-1)*12+$H401)-((YEAR($J$13)-1)*12+MONTH($J$13))+1&gt;капитал!$J$130*12,0,IF(капитал!$J$130=0,0,капитал!$M$109/(капитал!$J$130*12)))))</f>
        <v>0</v>
      </c>
      <c r="X401" s="101">
        <f>IF(X$1="",0,IF(AND(X$1=0,$H401&lt;MONTH($J$13)),0,IF(((YEAR(X$8)-1)*12+$H401)-((YEAR($J$13)-1)*12+MONTH($J$13))+1&gt;капитал!$J$130*12,0,IF(капитал!$J$130=0,0,капитал!$M$109/(капитал!$J$130*12)))))</f>
        <v>0</v>
      </c>
      <c r="Y401" s="101">
        <f>IF(Y$1="",0,IF(AND(Y$1=0,$H401&lt;MONTH($J$13)),0,IF(((YEAR(Y$8)-1)*12+$H401)-((YEAR($J$13)-1)*12+MONTH($J$13))+1&gt;капитал!$J$130*12,0,IF(капитал!$J$130=0,0,капитал!$M$109/(капитал!$J$130*12)))))</f>
        <v>0</v>
      </c>
      <c r="Z401" s="101">
        <f>IF(Z$1="",0,IF(AND(Z$1=0,$H401&lt;MONTH($J$13)),0,IF(((YEAR(Z$8)-1)*12+$H401)-((YEAR($J$13)-1)*12+MONTH($J$13))+1&gt;капитал!$J$130*12,0,IF(капитал!$J$130=0,0,капитал!$M$109/(капитал!$J$130*12)))))</f>
        <v>0</v>
      </c>
      <c r="AA401" s="101">
        <f>IF(AA$1="",0,IF(AND(AA$1=0,$H401&lt;MONTH($J$13)),0,IF(((YEAR(AA$8)-1)*12+$H401)-((YEAR($J$13)-1)*12+MONTH($J$13))+1&gt;капитал!$J$130*12,0,IF(капитал!$J$130=0,0,капитал!$M$109/(капитал!$J$130*12)))))</f>
        <v>0</v>
      </c>
      <c r="AB401" s="22"/>
    </row>
    <row r="402" spans="1:28" ht="3.9" customHeight="1" x14ac:dyDescent="0.25">
      <c r="A402" s="2"/>
      <c r="B402" s="2"/>
      <c r="C402" s="2"/>
      <c r="D402" s="143"/>
      <c r="E402" s="143"/>
      <c r="F402" s="2"/>
      <c r="G402" s="143"/>
      <c r="H402" s="2"/>
      <c r="I402" s="28"/>
      <c r="J402" s="143"/>
      <c r="K402" s="28"/>
      <c r="L402" s="2"/>
      <c r="M402" s="52"/>
      <c r="N402" s="2"/>
      <c r="O402" s="2"/>
      <c r="P402" s="36"/>
      <c r="Q402" s="36"/>
      <c r="R402" s="36"/>
      <c r="S402" s="36"/>
      <c r="T402" s="36"/>
      <c r="U402" s="36"/>
      <c r="V402" s="36"/>
      <c r="W402" s="36"/>
      <c r="X402" s="36"/>
      <c r="Y402" s="36"/>
      <c r="Z402" s="36"/>
      <c r="AA402" s="36"/>
      <c r="AB402" s="2"/>
    </row>
    <row r="403" spans="1:28"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x14ac:dyDescent="0.25">
      <c r="A404" s="2"/>
      <c r="B404" s="2"/>
      <c r="C404" s="2"/>
      <c r="D404" s="2"/>
      <c r="E404" s="2"/>
      <c r="F404" s="2"/>
      <c r="G404" s="2"/>
      <c r="H404" s="2"/>
      <c r="I404" s="28"/>
      <c r="J404" s="2"/>
      <c r="K404" s="28"/>
      <c r="L404" s="2"/>
      <c r="M404" s="52"/>
      <c r="N404" s="2"/>
      <c r="O404" s="2"/>
      <c r="P404" s="36"/>
      <c r="Q404" s="36"/>
      <c r="R404" s="36"/>
      <c r="S404" s="36"/>
      <c r="T404" s="36"/>
      <c r="U404" s="36"/>
      <c r="V404" s="36"/>
      <c r="W404" s="36"/>
      <c r="X404" s="36"/>
      <c r="Y404" s="36"/>
      <c r="Z404" s="36"/>
      <c r="AA404" s="36"/>
      <c r="AB404" s="2"/>
    </row>
    <row r="405" spans="1:28" x14ac:dyDescent="0.25">
      <c r="A405" s="2"/>
      <c r="B405" s="2"/>
      <c r="C405" s="2"/>
      <c r="D405" s="2"/>
      <c r="E405" s="2"/>
      <c r="F405" s="2"/>
      <c r="G405" s="2"/>
      <c r="H405" s="2"/>
      <c r="I405" s="28"/>
      <c r="J405" s="2"/>
      <c r="K405" s="28"/>
      <c r="L405" s="2"/>
      <c r="M405" s="52"/>
      <c r="N405" s="2"/>
      <c r="O405" s="2"/>
      <c r="P405" s="36"/>
      <c r="Q405" s="36"/>
      <c r="R405" s="36"/>
      <c r="S405" s="36"/>
      <c r="T405" s="36"/>
      <c r="U405" s="36"/>
      <c r="V405" s="36"/>
      <c r="W405" s="36"/>
      <c r="X405" s="36"/>
      <c r="Y405" s="36"/>
      <c r="Z405" s="36"/>
      <c r="AA405" s="36"/>
      <c r="AB405" s="2"/>
    </row>
    <row r="406" spans="1:28" x14ac:dyDescent="0.25">
      <c r="A406" s="2"/>
      <c r="B406" s="2"/>
      <c r="C406" s="2"/>
      <c r="D406" s="2"/>
      <c r="E406" s="2"/>
      <c r="F406" s="2"/>
      <c r="G406" s="2"/>
      <c r="H406" s="2"/>
      <c r="I406" s="28"/>
      <c r="J406" s="2"/>
      <c r="K406" s="28"/>
      <c r="L406" s="2"/>
      <c r="M406" s="52"/>
      <c r="N406" s="2"/>
      <c r="O406" s="2"/>
      <c r="P406" s="36"/>
      <c r="Q406" s="36"/>
      <c r="R406" s="36"/>
      <c r="S406" s="36"/>
      <c r="T406" s="36"/>
      <c r="U406" s="36"/>
      <c r="V406" s="36"/>
      <c r="W406" s="36"/>
      <c r="X406" s="36"/>
      <c r="Y406" s="36"/>
      <c r="Z406" s="36"/>
      <c r="AA406" s="36"/>
      <c r="AB406" s="2"/>
    </row>
    <row r="407" spans="1:28" x14ac:dyDescent="0.25">
      <c r="A407" s="2"/>
      <c r="B407" s="2"/>
      <c r="C407" s="2"/>
      <c r="D407" s="2"/>
      <c r="E407" s="2"/>
      <c r="F407" s="2"/>
      <c r="G407" s="2"/>
      <c r="H407" s="2"/>
      <c r="I407" s="28"/>
      <c r="J407" s="2"/>
      <c r="K407" s="28"/>
      <c r="L407" s="2"/>
      <c r="M407" s="52"/>
      <c r="N407" s="2"/>
      <c r="O407" s="2"/>
      <c r="P407" s="36"/>
      <c r="Q407" s="36"/>
      <c r="R407" s="36"/>
      <c r="S407" s="36"/>
      <c r="T407" s="36"/>
      <c r="U407" s="36"/>
      <c r="V407" s="36"/>
      <c r="W407" s="36"/>
      <c r="X407" s="36"/>
      <c r="Y407" s="36"/>
      <c r="Z407" s="36"/>
      <c r="AA407" s="36"/>
      <c r="AB407" s="2"/>
    </row>
    <row r="408" spans="1:28" x14ac:dyDescent="0.25">
      <c r="A408" s="2"/>
      <c r="B408" s="2"/>
      <c r="C408" s="2"/>
      <c r="D408" s="2"/>
      <c r="E408" s="2"/>
      <c r="F408" s="2"/>
      <c r="G408" s="2"/>
      <c r="H408" s="2"/>
      <c r="I408" s="28"/>
      <c r="J408" s="2"/>
      <c r="K408" s="28"/>
      <c r="L408" s="2"/>
      <c r="M408" s="52"/>
      <c r="N408" s="2"/>
      <c r="O408" s="2"/>
      <c r="P408" s="36"/>
      <c r="Q408" s="36"/>
      <c r="R408" s="36"/>
      <c r="S408" s="36"/>
      <c r="T408" s="36"/>
      <c r="U408" s="36"/>
      <c r="V408" s="36"/>
      <c r="W408" s="36"/>
      <c r="X408" s="36"/>
      <c r="Y408" s="36"/>
      <c r="Z408" s="36"/>
      <c r="AA408" s="36"/>
      <c r="AB408" s="2"/>
    </row>
    <row r="409" spans="1:28" x14ac:dyDescent="0.25">
      <c r="P409" s="57"/>
      <c r="Q409" s="57"/>
      <c r="R409" s="57"/>
      <c r="S409" s="57"/>
      <c r="T409" s="57"/>
      <c r="U409" s="57"/>
      <c r="V409" s="57"/>
      <c r="W409" s="57"/>
      <c r="X409" s="57"/>
      <c r="Y409" s="57"/>
      <c r="Z409" s="57"/>
      <c r="AA409" s="57"/>
    </row>
    <row r="410" spans="1:28" x14ac:dyDescent="0.25">
      <c r="P410" s="57"/>
      <c r="Q410" s="57"/>
      <c r="R410" s="57"/>
      <c r="S410" s="57"/>
      <c r="T410" s="57"/>
      <c r="U410" s="57"/>
      <c r="V410" s="57"/>
      <c r="W410" s="57"/>
      <c r="X410" s="57"/>
      <c r="Y410" s="57"/>
      <c r="Z410" s="57"/>
      <c r="AA410" s="57"/>
    </row>
    <row r="411" spans="1:28" x14ac:dyDescent="0.25">
      <c r="P411" s="57"/>
      <c r="Q411" s="57"/>
      <c r="R411" s="57"/>
      <c r="S411" s="57"/>
      <c r="T411" s="57"/>
      <c r="U411" s="57"/>
      <c r="V411" s="57"/>
      <c r="W411" s="57"/>
      <c r="X411" s="57"/>
      <c r="Y411" s="57"/>
      <c r="Z411" s="57"/>
      <c r="AA411" s="57"/>
    </row>
    <row r="412" spans="1:28" x14ac:dyDescent="0.25">
      <c r="P412" s="57"/>
      <c r="Q412" s="57"/>
      <c r="R412" s="57"/>
      <c r="S412" s="57"/>
      <c r="T412" s="57"/>
      <c r="U412" s="57"/>
      <c r="V412" s="57"/>
      <c r="W412" s="57"/>
      <c r="X412" s="57"/>
      <c r="Y412" s="57"/>
      <c r="Z412" s="57"/>
      <c r="AA412" s="57"/>
    </row>
    <row r="413" spans="1:28" x14ac:dyDescent="0.25">
      <c r="P413" s="57"/>
      <c r="Q413" s="57"/>
      <c r="R413" s="57"/>
      <c r="S413" s="57"/>
      <c r="T413" s="57"/>
      <c r="U413" s="57"/>
      <c r="V413" s="57"/>
      <c r="W413" s="57"/>
      <c r="X413" s="57"/>
      <c r="Y413" s="57"/>
      <c r="Z413" s="57"/>
      <c r="AA413" s="57"/>
    </row>
    <row r="414" spans="1:28" x14ac:dyDescent="0.25">
      <c r="P414" s="57"/>
      <c r="Q414" s="57"/>
      <c r="R414" s="57"/>
      <c r="S414" s="57"/>
      <c r="T414" s="57"/>
      <c r="U414" s="57"/>
      <c r="V414" s="57"/>
      <c r="W414" s="57"/>
      <c r="X414" s="57"/>
      <c r="Y414" s="57"/>
      <c r="Z414" s="57"/>
      <c r="AA414" s="57"/>
    </row>
    <row r="415" spans="1:28" x14ac:dyDescent="0.25">
      <c r="P415" s="57"/>
      <c r="Q415" s="57"/>
      <c r="R415" s="57"/>
      <c r="S415" s="57"/>
      <c r="T415" s="57"/>
      <c r="U415" s="57"/>
      <c r="V415" s="57"/>
      <c r="W415" s="57"/>
      <c r="X415" s="57"/>
      <c r="Y415" s="57"/>
      <c r="Z415" s="57"/>
      <c r="AA415" s="57"/>
    </row>
    <row r="416" spans="1:28" x14ac:dyDescent="0.25">
      <c r="P416" s="57"/>
      <c r="Q416" s="57"/>
      <c r="R416" s="57"/>
      <c r="S416" s="57"/>
      <c r="T416" s="57"/>
      <c r="U416" s="57"/>
      <c r="V416" s="57"/>
      <c r="W416" s="57"/>
      <c r="X416" s="57"/>
      <c r="Y416" s="57"/>
      <c r="Z416" s="57"/>
      <c r="AA416" s="57"/>
    </row>
    <row r="417" spans="16:27" x14ac:dyDescent="0.25">
      <c r="P417" s="57"/>
      <c r="Q417" s="57"/>
      <c r="R417" s="57"/>
      <c r="S417" s="57"/>
      <c r="T417" s="57"/>
      <c r="U417" s="57"/>
      <c r="V417" s="57"/>
      <c r="W417" s="57"/>
      <c r="X417" s="57"/>
      <c r="Y417" s="57"/>
      <c r="Z417" s="57"/>
      <c r="AA417" s="57"/>
    </row>
    <row r="418" spans="16:27" x14ac:dyDescent="0.25">
      <c r="P418" s="57"/>
      <c r="Q418" s="57"/>
      <c r="R418" s="57"/>
      <c r="S418" s="57"/>
      <c r="T418" s="57"/>
      <c r="U418" s="57"/>
      <c r="V418" s="57"/>
      <c r="W418" s="57"/>
      <c r="X418" s="57"/>
      <c r="Y418" s="57"/>
      <c r="Z418" s="57"/>
      <c r="AA418" s="57"/>
    </row>
  </sheetData>
  <conditionalFormatting sqref="A16:H16 L16:XFD16 A2:XFD2 AB154:XFD154 A154:N154 A155:XFD170 A274:XFD274 A348:XFD348 A343:XFD345 A372:XFD372 A403:XFD1048576 A17:XFD35 A7:XFD15 A3:B6 F3:XFD6 A39:XFD74 A36:I38 K36:XFD38 A75:I77 K75:XFD77 A78:XFD107 A108:L119 N108:XFD119 E1:XFD1 A120:XFD153">
    <cfRule type="cellIs" dxfId="1806" priority="141" operator="equal">
      <formula>0</formula>
    </cfRule>
  </conditionalFormatting>
  <conditionalFormatting sqref="P41:AA71">
    <cfRule type="expression" dxfId="1805" priority="140">
      <formula>P$1=""</formula>
    </cfRule>
  </conditionalFormatting>
  <conditionalFormatting sqref="I16:K16">
    <cfRule type="cellIs" dxfId="1804" priority="138" operator="equal">
      <formula>0</formula>
    </cfRule>
  </conditionalFormatting>
  <conditionalFormatting sqref="J16">
    <cfRule type="containsBlanks" dxfId="1803" priority="139">
      <formula>LEN(TRIM(J16))=0</formula>
    </cfRule>
  </conditionalFormatting>
  <conditionalFormatting sqref="P20:P31 P44:P55 P59:P70 P158:P169 P176:P187 P191:P202 P226:P237 P241:P252 P312:P323 P330:P341 P261:AA272 P279:AA290 P294:AA305">
    <cfRule type="expression" dxfId="1802" priority="137">
      <formula>AND($P$1=0,$H20&lt;MONTH($J$13))</formula>
    </cfRule>
  </conditionalFormatting>
  <conditionalFormatting sqref="Q20:AA31">
    <cfRule type="expression" dxfId="1801" priority="136">
      <formula>Q$1=""</formula>
    </cfRule>
  </conditionalFormatting>
  <conditionalFormatting sqref="Q44:AA55">
    <cfRule type="expression" dxfId="1800" priority="135">
      <formula>Q$1=""</formula>
    </cfRule>
  </conditionalFormatting>
  <conditionalFormatting sqref="Q59:AA70">
    <cfRule type="expression" dxfId="1799" priority="134">
      <formula>Q$1=""</formula>
    </cfRule>
  </conditionalFormatting>
  <conditionalFormatting sqref="P87:AA106">
    <cfRule type="expression" dxfId="1798" priority="133">
      <formula>P$1=""</formula>
    </cfRule>
  </conditionalFormatting>
  <conditionalFormatting sqref="P88:AA106">
    <cfRule type="expression" dxfId="1797" priority="132">
      <formula>P$1=""</formula>
    </cfRule>
  </conditionalFormatting>
  <conditionalFormatting sqref="P90:P101">
    <cfRule type="expression" dxfId="1796" priority="131">
      <formula>AND($P$1=0,$H90&lt;MONTH($J$13))</formula>
    </cfRule>
  </conditionalFormatting>
  <conditionalFormatting sqref="Q90:AA101">
    <cfRule type="expression" dxfId="1795" priority="130">
      <formula>Q$1=""</formula>
    </cfRule>
  </conditionalFormatting>
  <conditionalFormatting sqref="P120:AA151">
    <cfRule type="expression" dxfId="1794" priority="129">
      <formula>P$1=""</formula>
    </cfRule>
  </conditionalFormatting>
  <conditionalFormatting sqref="P120:AA151">
    <cfRule type="expression" dxfId="1793" priority="128">
      <formula>P$1=""</formula>
    </cfRule>
  </conditionalFormatting>
  <conditionalFormatting sqref="P123:P134">
    <cfRule type="expression" dxfId="1792" priority="127">
      <formula>AND($P$1=0,$H123&lt;MONTH($J$13))</formula>
    </cfRule>
  </conditionalFormatting>
  <conditionalFormatting sqref="Q123:AA134">
    <cfRule type="expression" dxfId="1791" priority="126">
      <formula>Q$1=""</formula>
    </cfRule>
  </conditionalFormatting>
  <conditionalFormatting sqref="P136:AA150">
    <cfRule type="expression" dxfId="1790" priority="125">
      <formula>P$1=""</formula>
    </cfRule>
  </conditionalFormatting>
  <conditionalFormatting sqref="P136:AA150">
    <cfRule type="expression" dxfId="1789" priority="124">
      <formula>P$1=""</formula>
    </cfRule>
  </conditionalFormatting>
  <conditionalFormatting sqref="P138:AA149">
    <cfRule type="expression" dxfId="1788" priority="123">
      <formula>AND($P$1=0,$H138&lt;MONTH($J$13))</formula>
    </cfRule>
  </conditionalFormatting>
  <conditionalFormatting sqref="Q138:AA149">
    <cfRule type="expression" dxfId="1787" priority="122">
      <formula>Q$1=""</formula>
    </cfRule>
  </conditionalFormatting>
  <conditionalFormatting sqref="P155:AA170 P274:AA274 P343:AA343">
    <cfRule type="expression" dxfId="1786" priority="121">
      <formula>P$1=""</formula>
    </cfRule>
  </conditionalFormatting>
  <conditionalFormatting sqref="P155:AA170 P274:AA274 P343:AA343">
    <cfRule type="expression" dxfId="1785" priority="120">
      <formula>P$1=""</formula>
    </cfRule>
  </conditionalFormatting>
  <conditionalFormatting sqref="O154:AA154">
    <cfRule type="cellIs" dxfId="1784" priority="119" operator="equal">
      <formula>0</formula>
    </cfRule>
  </conditionalFormatting>
  <conditionalFormatting sqref="P154:AA154">
    <cfRule type="containsBlanks" dxfId="1783" priority="118">
      <formula>LEN(TRIM(P154))=0</formula>
    </cfRule>
  </conditionalFormatting>
  <conditionalFormatting sqref="P154:AA154">
    <cfRule type="expression" dxfId="1782" priority="117">
      <formula>P$1=""</formula>
    </cfRule>
  </conditionalFormatting>
  <conditionalFormatting sqref="P156:AA170 P274:AA274">
    <cfRule type="expression" dxfId="1781" priority="116">
      <formula>P$1=""</formula>
    </cfRule>
  </conditionalFormatting>
  <conditionalFormatting sqref="P156:AA170 P274:AA274">
    <cfRule type="expression" dxfId="1780" priority="115">
      <formula>P$1=""</formula>
    </cfRule>
  </conditionalFormatting>
  <conditionalFormatting sqref="Q158:AA169">
    <cfRule type="expression" dxfId="1779" priority="114">
      <formula>Q$1=""</formula>
    </cfRule>
  </conditionalFormatting>
  <conditionalFormatting sqref="A172:H172 A171:XFD171 K172:N172 A173:N173 O172:XFD173 A174:XFD203">
    <cfRule type="cellIs" dxfId="1778" priority="113" operator="equal">
      <formula>0</formula>
    </cfRule>
  </conditionalFormatting>
  <conditionalFormatting sqref="Q176:AA187">
    <cfRule type="expression" dxfId="1777" priority="112">
      <formula>Q$1=""</formula>
    </cfRule>
  </conditionalFormatting>
  <conditionalFormatting sqref="I172">
    <cfRule type="cellIs" dxfId="1776" priority="111" operator="equal">
      <formula>0</formula>
    </cfRule>
  </conditionalFormatting>
  <conditionalFormatting sqref="Q191:AA202">
    <cfRule type="expression" dxfId="1775" priority="110">
      <formula>Q$1=""</formula>
    </cfRule>
  </conditionalFormatting>
  <conditionalFormatting sqref="A205:H205 A204:XFD204 K205:XFD205 A208:XFD208 A224:XFD239 A241:XFD253 A240:G240 I240:XFD240">
    <cfRule type="cellIs" dxfId="1774" priority="109" operator="equal">
      <formula>0</formula>
    </cfRule>
  </conditionalFormatting>
  <conditionalFormatting sqref="Q226:AA237">
    <cfRule type="expression" dxfId="1773" priority="108">
      <formula>Q$1=""</formula>
    </cfRule>
  </conditionalFormatting>
  <conditionalFormatting sqref="I205">
    <cfRule type="cellIs" dxfId="1772" priority="107" operator="equal">
      <formula>0</formula>
    </cfRule>
  </conditionalFormatting>
  <conditionalFormatting sqref="Q241:AA252">
    <cfRule type="expression" dxfId="1771" priority="106">
      <formula>Q$1=""</formula>
    </cfRule>
  </conditionalFormatting>
  <conditionalFormatting sqref="A206:H206 K206:XFD206">
    <cfRule type="cellIs" dxfId="1770" priority="105" operator="equal">
      <formula>0</formula>
    </cfRule>
  </conditionalFormatting>
  <conditionalFormatting sqref="I206">
    <cfRule type="cellIs" dxfId="1769" priority="104" operator="equal">
      <formula>0</formula>
    </cfRule>
  </conditionalFormatting>
  <conditionalFormatting sqref="A207:H207 K207:XFD207">
    <cfRule type="cellIs" dxfId="1768" priority="103" operator="equal">
      <formula>0</formula>
    </cfRule>
  </conditionalFormatting>
  <conditionalFormatting sqref="I207:J207">
    <cfRule type="cellIs" dxfId="1767" priority="102" operator="equal">
      <formula>0</formula>
    </cfRule>
  </conditionalFormatting>
  <conditionalFormatting sqref="A209:XFD210 A223:XFD223 A211:L222 N211:XFD222">
    <cfRule type="cellIs" dxfId="1766" priority="101" operator="equal">
      <formula>0</formula>
    </cfRule>
  </conditionalFormatting>
  <conditionalFormatting sqref="P209:AA209">
    <cfRule type="expression" dxfId="1765" priority="100">
      <formula>P$1=""</formula>
    </cfRule>
  </conditionalFormatting>
  <conditionalFormatting sqref="P209:AA209">
    <cfRule type="expression" dxfId="1764" priority="99">
      <formula>P$1=""</formula>
    </cfRule>
  </conditionalFormatting>
  <conditionalFormatting sqref="P223:AA223">
    <cfRule type="expression" dxfId="1763" priority="98">
      <formula>P$1=""</formula>
    </cfRule>
  </conditionalFormatting>
  <conditionalFormatting sqref="P223:AA223">
    <cfRule type="expression" dxfId="1762" priority="97">
      <formula>P$1=""</formula>
    </cfRule>
  </conditionalFormatting>
  <conditionalFormatting sqref="A255:H255 A254:XFD254 K255:XFD255 A258:XFD273">
    <cfRule type="cellIs" dxfId="1761" priority="96" operator="equal">
      <formula>0</formula>
    </cfRule>
  </conditionalFormatting>
  <conditionalFormatting sqref="Q261:AA272">
    <cfRule type="expression" dxfId="1760" priority="95">
      <formula>Q$1=""</formula>
    </cfRule>
  </conditionalFormatting>
  <conditionalFormatting sqref="I255">
    <cfRule type="cellIs" dxfId="1759" priority="94" operator="equal">
      <formula>0</formula>
    </cfRule>
  </conditionalFormatting>
  <conditionalFormatting sqref="A256:H256 K256:XFD256">
    <cfRule type="cellIs" dxfId="1758" priority="93" operator="equal">
      <formula>0</formula>
    </cfRule>
  </conditionalFormatting>
  <conditionalFormatting sqref="I256">
    <cfRule type="cellIs" dxfId="1757" priority="92" operator="equal">
      <formula>0</formula>
    </cfRule>
  </conditionalFormatting>
  <conditionalFormatting sqref="A257:H257 K257:XFD257">
    <cfRule type="cellIs" dxfId="1756" priority="91" operator="equal">
      <formula>0</formula>
    </cfRule>
  </conditionalFormatting>
  <conditionalFormatting sqref="I257:J257">
    <cfRule type="cellIs" dxfId="1755" priority="90" operator="equal">
      <formula>0</formula>
    </cfRule>
  </conditionalFormatting>
  <conditionalFormatting sqref="A306:XFD306 A293:G293 I293:XFD293 A294:O305 AB294:XFD305 A276:XFD292">
    <cfRule type="cellIs" dxfId="1754" priority="89" operator="equal">
      <formula>0</formula>
    </cfRule>
  </conditionalFormatting>
  <conditionalFormatting sqref="Q279:AA290">
    <cfRule type="expression" dxfId="1753" priority="88">
      <formula>Q$1=""</formula>
    </cfRule>
  </conditionalFormatting>
  <conditionalFormatting sqref="A275:H275 K275:XFD275">
    <cfRule type="cellIs" dxfId="1752" priority="87" operator="equal">
      <formula>0</formula>
    </cfRule>
  </conditionalFormatting>
  <conditionalFormatting sqref="I275">
    <cfRule type="cellIs" dxfId="1751" priority="86" operator="equal">
      <formula>0</formula>
    </cfRule>
  </conditionalFormatting>
  <conditionalFormatting sqref="Q312:AA323">
    <cfRule type="expression" dxfId="1750" priority="80">
      <formula>Q$1=""</formula>
    </cfRule>
  </conditionalFormatting>
  <conditionalFormatting sqref="H240">
    <cfRule type="cellIs" dxfId="1749" priority="85" operator="equal">
      <formula>0</formula>
    </cfRule>
  </conditionalFormatting>
  <conditionalFormatting sqref="H293">
    <cfRule type="cellIs" dxfId="1748" priority="84" operator="equal">
      <formula>0</formula>
    </cfRule>
  </conditionalFormatting>
  <conditionalFormatting sqref="P294:AA305">
    <cfRule type="cellIs" dxfId="1747" priority="83" operator="equal">
      <formula>0</formula>
    </cfRule>
  </conditionalFormatting>
  <conditionalFormatting sqref="Q294:AA305">
    <cfRule type="expression" dxfId="1746" priority="82">
      <formula>Q$1=""</formula>
    </cfRule>
  </conditionalFormatting>
  <conditionalFormatting sqref="A308:H308 A307:XFD307 K308:N308 A309:N309 O308:XFD309 A310:XFD324">
    <cfRule type="cellIs" dxfId="1745" priority="81" operator="equal">
      <formula>0</formula>
    </cfRule>
  </conditionalFormatting>
  <conditionalFormatting sqref="Q330:AA341">
    <cfRule type="expression" dxfId="1744" priority="78">
      <formula>Q$1=""</formula>
    </cfRule>
  </conditionalFormatting>
  <conditionalFormatting sqref="A326:H326 A325:XFD325 K326:N326 A327:N327 O326:XFD327 A328:XFD342">
    <cfRule type="cellIs" dxfId="1743" priority="79" operator="equal">
      <formula>0</formula>
    </cfRule>
  </conditionalFormatting>
  <conditionalFormatting sqref="AB346:XFD346 A346:N346 A347:XFD347">
    <cfRule type="cellIs" dxfId="1742" priority="77" operator="equal">
      <formula>0</formula>
    </cfRule>
  </conditionalFormatting>
  <conditionalFormatting sqref="P347:AA347">
    <cfRule type="expression" dxfId="1741" priority="76">
      <formula>P$1=""</formula>
    </cfRule>
  </conditionalFormatting>
  <conditionalFormatting sqref="P347:AA347">
    <cfRule type="expression" dxfId="1740" priority="75">
      <formula>P$1=""</formula>
    </cfRule>
  </conditionalFormatting>
  <conditionalFormatting sqref="O346:AA346">
    <cfRule type="cellIs" dxfId="1739" priority="74" operator="equal">
      <formula>0</formula>
    </cfRule>
  </conditionalFormatting>
  <conditionalFormatting sqref="P346:AA346">
    <cfRule type="containsBlanks" dxfId="1738" priority="73">
      <formula>LEN(TRIM(P346))=0</formula>
    </cfRule>
  </conditionalFormatting>
  <conditionalFormatting sqref="P346:AA346">
    <cfRule type="expression" dxfId="1737" priority="72">
      <formula>P$1=""</formula>
    </cfRule>
  </conditionalFormatting>
  <conditionalFormatting sqref="P345:AA345">
    <cfRule type="expression" dxfId="1736" priority="71">
      <formula>P$1=""</formula>
    </cfRule>
  </conditionalFormatting>
  <conditionalFormatting sqref="P345:AA345">
    <cfRule type="expression" dxfId="1735" priority="70">
      <formula>P$1=""</formula>
    </cfRule>
  </conditionalFormatting>
  <conditionalFormatting sqref="P153:AA153">
    <cfRule type="expression" dxfId="1734" priority="69">
      <formula>P$1=""</formula>
    </cfRule>
  </conditionalFormatting>
  <conditionalFormatting sqref="P153:AA153">
    <cfRule type="expression" dxfId="1733" priority="68">
      <formula>P$1=""</formula>
    </cfRule>
  </conditionalFormatting>
  <conditionalFormatting sqref="A351:XFD351">
    <cfRule type="cellIs" dxfId="1732" priority="64" operator="equal">
      <formula>0</formula>
    </cfRule>
  </conditionalFormatting>
  <conditionalFormatting sqref="AB349:XFD349 A349:N349 A350:XFD350">
    <cfRule type="cellIs" dxfId="1731" priority="67" operator="equal">
      <formula>0</formula>
    </cfRule>
  </conditionalFormatting>
  <conditionalFormatting sqref="P350:AA350">
    <cfRule type="expression" dxfId="1730" priority="66">
      <formula>P$1=""</formula>
    </cfRule>
  </conditionalFormatting>
  <conditionalFormatting sqref="P350:AA350">
    <cfRule type="expression" dxfId="1729" priority="65">
      <formula>P$1=""</formula>
    </cfRule>
  </conditionalFormatting>
  <conditionalFormatting sqref="A354:XFD354">
    <cfRule type="cellIs" dxfId="1728" priority="60" operator="equal">
      <formula>0</formula>
    </cfRule>
  </conditionalFormatting>
  <conditionalFormatting sqref="AB352:XFD352 A352:N352 A353:XFD353">
    <cfRule type="cellIs" dxfId="1727" priority="63" operator="equal">
      <formula>0</formula>
    </cfRule>
  </conditionalFormatting>
  <conditionalFormatting sqref="P353:AA353">
    <cfRule type="expression" dxfId="1726" priority="62">
      <formula>P$1=""</formula>
    </cfRule>
  </conditionalFormatting>
  <conditionalFormatting sqref="P353:AA353">
    <cfRule type="expression" dxfId="1725" priority="61">
      <formula>P$1=""</formula>
    </cfRule>
  </conditionalFormatting>
  <conditionalFormatting sqref="A357:XFD357">
    <cfRule type="cellIs" dxfId="1724" priority="56" operator="equal">
      <formula>0</formula>
    </cfRule>
  </conditionalFormatting>
  <conditionalFormatting sqref="AB355:XFD355 A355:N355 A356:XFD356">
    <cfRule type="cellIs" dxfId="1723" priority="59" operator="equal">
      <formula>0</formula>
    </cfRule>
  </conditionalFormatting>
  <conditionalFormatting sqref="P356:AA356">
    <cfRule type="expression" dxfId="1722" priority="58">
      <formula>P$1=""</formula>
    </cfRule>
  </conditionalFormatting>
  <conditionalFormatting sqref="P356:AA356">
    <cfRule type="expression" dxfId="1721" priority="57">
      <formula>P$1=""</formula>
    </cfRule>
  </conditionalFormatting>
  <conditionalFormatting sqref="A360:XFD360">
    <cfRule type="cellIs" dxfId="1720" priority="52" operator="equal">
      <formula>0</formula>
    </cfRule>
  </conditionalFormatting>
  <conditionalFormatting sqref="AB358:XFD358 A358:N358 A359:XFD359">
    <cfRule type="cellIs" dxfId="1719" priority="55" operator="equal">
      <formula>0</formula>
    </cfRule>
  </conditionalFormatting>
  <conditionalFormatting sqref="P359:AA359">
    <cfRule type="expression" dxfId="1718" priority="54">
      <formula>P$1=""</formula>
    </cfRule>
  </conditionalFormatting>
  <conditionalFormatting sqref="P359:AA359">
    <cfRule type="expression" dxfId="1717" priority="53">
      <formula>P$1=""</formula>
    </cfRule>
  </conditionalFormatting>
  <conditionalFormatting sqref="A363:XFD363">
    <cfRule type="cellIs" dxfId="1716" priority="48" operator="equal">
      <formula>0</formula>
    </cfRule>
  </conditionalFormatting>
  <conditionalFormatting sqref="AB361:XFD361 A361:N361 A362:XFD362">
    <cfRule type="cellIs" dxfId="1715" priority="51" operator="equal">
      <formula>0</formula>
    </cfRule>
  </conditionalFormatting>
  <conditionalFormatting sqref="P362:AA362">
    <cfRule type="expression" dxfId="1714" priority="50">
      <formula>P$1=""</formula>
    </cfRule>
  </conditionalFormatting>
  <conditionalFormatting sqref="P362:AA362">
    <cfRule type="expression" dxfId="1713" priority="49">
      <formula>P$1=""</formula>
    </cfRule>
  </conditionalFormatting>
  <conditionalFormatting sqref="A366:XFD366">
    <cfRule type="cellIs" dxfId="1712" priority="44" operator="equal">
      <formula>0</formula>
    </cfRule>
  </conditionalFormatting>
  <conditionalFormatting sqref="AB364:XFD364 A364:N364 A365:XFD365">
    <cfRule type="cellIs" dxfId="1711" priority="47" operator="equal">
      <formula>0</formula>
    </cfRule>
  </conditionalFormatting>
  <conditionalFormatting sqref="P365:AA365">
    <cfRule type="expression" dxfId="1710" priority="46">
      <formula>P$1=""</formula>
    </cfRule>
  </conditionalFormatting>
  <conditionalFormatting sqref="P365:AA365">
    <cfRule type="expression" dxfId="1709" priority="45">
      <formula>P$1=""</formula>
    </cfRule>
  </conditionalFormatting>
  <conditionalFormatting sqref="AB367:XFD367 A367:N367 A368:XFD368">
    <cfRule type="cellIs" dxfId="1708" priority="43" operator="equal">
      <formula>0</formula>
    </cfRule>
  </conditionalFormatting>
  <conditionalFormatting sqref="P368:AA368">
    <cfRule type="expression" dxfId="1707" priority="42">
      <formula>P$1=""</formula>
    </cfRule>
  </conditionalFormatting>
  <conditionalFormatting sqref="P368:AA368">
    <cfRule type="expression" dxfId="1706" priority="41">
      <formula>P$1=""</formula>
    </cfRule>
  </conditionalFormatting>
  <conditionalFormatting sqref="A369:XFD369">
    <cfRule type="cellIs" dxfId="1705" priority="40" operator="equal">
      <formula>0</formula>
    </cfRule>
  </conditionalFormatting>
  <conditionalFormatting sqref="AB370:XFD370 A370:N370 A371:XFD371">
    <cfRule type="cellIs" dxfId="1704" priority="39" operator="equal">
      <formula>0</formula>
    </cfRule>
  </conditionalFormatting>
  <conditionalFormatting sqref="P371:AA371">
    <cfRule type="expression" dxfId="1703" priority="38">
      <formula>P$1=""</formula>
    </cfRule>
  </conditionalFormatting>
  <conditionalFormatting sqref="P371:AA371">
    <cfRule type="expression" dxfId="1702" priority="37">
      <formula>P$1=""</formula>
    </cfRule>
  </conditionalFormatting>
  <conditionalFormatting sqref="P375:P386">
    <cfRule type="expression" dxfId="1701" priority="36">
      <formula>AND($P$1=0,$H375&lt;MONTH($J$13))</formula>
    </cfRule>
  </conditionalFormatting>
  <conditionalFormatting sqref="Q375:AA386">
    <cfRule type="expression" dxfId="1700" priority="34">
      <formula>Q$1=""</formula>
    </cfRule>
  </conditionalFormatting>
  <conditionalFormatting sqref="A373:XFD402">
    <cfRule type="cellIs" dxfId="1699" priority="35" operator="equal">
      <formula>0</formula>
    </cfRule>
  </conditionalFormatting>
  <conditionalFormatting sqref="P390:P401">
    <cfRule type="expression" dxfId="1698" priority="33">
      <formula>AND($P$1=0,$H390&lt;MONTH($J$13))</formula>
    </cfRule>
  </conditionalFormatting>
  <conditionalFormatting sqref="Q390:AA401">
    <cfRule type="expression" dxfId="1697" priority="32">
      <formula>Q$1=""</formula>
    </cfRule>
  </conditionalFormatting>
  <conditionalFormatting sqref="P123">
    <cfRule type="expression" dxfId="1696" priority="31">
      <formula>AND($P$1=0,$H123&lt;MONTH($J$13))</formula>
    </cfRule>
  </conditionalFormatting>
  <conditionalFormatting sqref="C3:E6">
    <cfRule type="cellIs" dxfId="1695" priority="30" operator="equal">
      <formula>0</formula>
    </cfRule>
  </conditionalFormatting>
  <conditionalFormatting sqref="J36:J38">
    <cfRule type="cellIs" dxfId="1694" priority="28" operator="equal">
      <formula>0</formula>
    </cfRule>
  </conditionalFormatting>
  <conditionalFormatting sqref="J36:J38">
    <cfRule type="containsBlanks" dxfId="1693" priority="29">
      <formula>LEN(TRIM(J36))=0</formula>
    </cfRule>
  </conditionalFormatting>
  <conditionalFormatting sqref="J75:J77">
    <cfRule type="cellIs" dxfId="1692" priority="26" operator="equal">
      <formula>0</formula>
    </cfRule>
  </conditionalFormatting>
  <conditionalFormatting sqref="J75:J77">
    <cfRule type="containsBlanks" dxfId="1691" priority="27">
      <formula>LEN(TRIM(J75))=0</formula>
    </cfRule>
  </conditionalFormatting>
  <conditionalFormatting sqref="M108:M119">
    <cfRule type="cellIs" dxfId="1690" priority="24" operator="equal">
      <formula>0</formula>
    </cfRule>
  </conditionalFormatting>
  <conditionalFormatting sqref="M108:M119">
    <cfRule type="containsBlanks" dxfId="1689" priority="25">
      <formula>LEN(TRIM(M108))=0</formula>
    </cfRule>
  </conditionalFormatting>
  <conditionalFormatting sqref="J172">
    <cfRule type="cellIs" dxfId="1688" priority="22" operator="equal">
      <formula>0</formula>
    </cfRule>
  </conditionalFormatting>
  <conditionalFormatting sqref="J172">
    <cfRule type="containsBlanks" dxfId="1687" priority="23">
      <formula>LEN(TRIM(J172))=0</formula>
    </cfRule>
  </conditionalFormatting>
  <conditionalFormatting sqref="J205:J206">
    <cfRule type="cellIs" dxfId="1686" priority="20" operator="equal">
      <formula>0</formula>
    </cfRule>
  </conditionalFormatting>
  <conditionalFormatting sqref="J205:J206">
    <cfRule type="containsBlanks" dxfId="1685" priority="21">
      <formula>LEN(TRIM(J205))=0</formula>
    </cfRule>
  </conditionalFormatting>
  <conditionalFormatting sqref="M211:M222">
    <cfRule type="cellIs" dxfId="1684" priority="18" operator="equal">
      <formula>0</formula>
    </cfRule>
  </conditionalFormatting>
  <conditionalFormatting sqref="M211:M222">
    <cfRule type="containsBlanks" dxfId="1683" priority="19">
      <formula>LEN(TRIM(M211))=0</formula>
    </cfRule>
  </conditionalFormatting>
  <conditionalFormatting sqref="J255:J256">
    <cfRule type="cellIs" dxfId="1682" priority="16" operator="equal">
      <formula>0</formula>
    </cfRule>
  </conditionalFormatting>
  <conditionalFormatting sqref="J255:J256">
    <cfRule type="containsBlanks" dxfId="1681" priority="17">
      <formula>LEN(TRIM(J255))=0</formula>
    </cfRule>
  </conditionalFormatting>
  <conditionalFormatting sqref="J275">
    <cfRule type="cellIs" dxfId="1680" priority="14" operator="equal">
      <formula>0</formula>
    </cfRule>
  </conditionalFormatting>
  <conditionalFormatting sqref="J275">
    <cfRule type="containsBlanks" dxfId="1679" priority="15">
      <formula>LEN(TRIM(J275))=0</formula>
    </cfRule>
  </conditionalFormatting>
  <conditionalFormatting sqref="I308">
    <cfRule type="cellIs" dxfId="1678" priority="13" operator="equal">
      <formula>0</formula>
    </cfRule>
  </conditionalFormatting>
  <conditionalFormatting sqref="J308">
    <cfRule type="cellIs" dxfId="1677" priority="11" operator="equal">
      <formula>0</formula>
    </cfRule>
  </conditionalFormatting>
  <conditionalFormatting sqref="J308">
    <cfRule type="containsBlanks" dxfId="1676" priority="12">
      <formula>LEN(TRIM(J308))=0</formula>
    </cfRule>
  </conditionalFormatting>
  <conditionalFormatting sqref="I326">
    <cfRule type="cellIs" dxfId="1675" priority="10" operator="equal">
      <formula>0</formula>
    </cfRule>
  </conditionalFormatting>
  <conditionalFormatting sqref="J326">
    <cfRule type="cellIs" dxfId="1674" priority="8" operator="equal">
      <formula>0</formula>
    </cfRule>
  </conditionalFormatting>
  <conditionalFormatting sqref="J326">
    <cfRule type="containsBlanks" dxfId="1673" priority="9">
      <formula>LEN(TRIM(J326))=0</formula>
    </cfRule>
  </conditionalFormatting>
  <conditionalFormatting sqref="O370:AA370 O367:AA367 O364:AA364 O361:AA361 O358:AA358 O355:AA355 O352:AA352 O349:AA349">
    <cfRule type="cellIs" dxfId="1672" priority="7" operator="equal">
      <formula>0</formula>
    </cfRule>
  </conditionalFormatting>
  <conditionalFormatting sqref="P370:AA370 P367:AA367 P364:AA364 P361:AA361 P358:AA358 P355:AA355 P352:AA352 P349:AA349">
    <cfRule type="containsBlanks" dxfId="1671" priority="6">
      <formula>LEN(TRIM(P349))=0</formula>
    </cfRule>
  </conditionalFormatting>
  <conditionalFormatting sqref="P370:AA370 P367:AA367 P364:AA364 P361:AA361 P358:AA358 P355:AA355 P352:AA352 P349:AA349">
    <cfRule type="expression" dxfId="1670" priority="5">
      <formula>P$1=""</formula>
    </cfRule>
  </conditionalFormatting>
  <conditionalFormatting sqref="A1:D1">
    <cfRule type="cellIs" dxfId="1669" priority="4" operator="equal">
      <formula>0</formula>
    </cfRule>
  </conditionalFormatting>
  <conditionalFormatting sqref="P279:AA290">
    <cfRule type="cellIs" dxfId="1668" priority="3" operator="equal">
      <formula>0</formula>
    </cfRule>
  </conditionalFormatting>
  <conditionalFormatting sqref="P294:AA305">
    <cfRule type="cellIs" dxfId="1667" priority="2" operator="equal">
      <formula>0</formula>
    </cfRule>
  </conditionalFormatting>
  <conditionalFormatting sqref="P294:AA305">
    <cfRule type="cellIs" dxfId="1666" priority="1" operator="equal">
      <formula>0</formula>
    </cfRule>
  </conditionalFormatting>
  <hyperlinks>
    <hyperlink ref="A1:D1" location="оглавление!A1" tooltip="оглавление" display="оглавле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97"/>
  <sheetViews>
    <sheetView showGridLines="0" workbookViewId="0">
      <pane xSplit="10" ySplit="10" topLeftCell="K11" activePane="bottomRight" state="frozen"/>
      <selection pane="topRight" activeCell="K1" sqref="K1"/>
      <selection pane="bottomLeft" activeCell="A11" sqref="A11"/>
      <selection pane="bottomRight"/>
    </sheetView>
  </sheetViews>
  <sheetFormatPr defaultColWidth="9.109375" defaultRowHeight="12" x14ac:dyDescent="0.25"/>
  <cols>
    <col min="1" max="1" width="1.6640625" style="1" customWidth="1"/>
    <col min="2" max="2" width="0.88671875" style="1" customWidth="1"/>
    <col min="3" max="3" width="1.6640625" style="1" customWidth="1"/>
    <col min="4" max="6" width="2.6640625" style="1" customWidth="1"/>
    <col min="7" max="7" width="11.5546875" style="244" customWidth="1"/>
    <col min="8" max="8" width="2.6640625" style="1" customWidth="1"/>
    <col min="9" max="9" width="11.109375" style="244" bestFit="1" customWidth="1"/>
    <col min="10" max="10" width="1.6640625" style="1" customWidth="1"/>
    <col min="11" max="11" width="2.6640625" style="1" customWidth="1"/>
    <col min="12" max="12" width="1.6640625" style="1" customWidth="1"/>
    <col min="13" max="13" width="58.33203125" style="35" customWidth="1"/>
    <col min="14" max="16" width="1.6640625" style="1" customWidth="1"/>
    <col min="17" max="17" width="0.88671875" style="1" customWidth="1"/>
    <col min="18" max="18" width="1.6640625" style="1" customWidth="1"/>
    <col min="19" max="19" width="2.6640625" style="1" customWidth="1"/>
    <col min="20" max="16384" width="9.109375" style="1"/>
  </cols>
  <sheetData>
    <row r="1" spans="1:19" ht="8.1" customHeight="1" x14ac:dyDescent="0.25">
      <c r="A1" s="2"/>
      <c r="B1" s="2"/>
      <c r="C1" s="2"/>
      <c r="D1" s="2"/>
      <c r="E1" s="2"/>
      <c r="F1" s="2"/>
      <c r="G1" s="239"/>
      <c r="H1" s="2"/>
      <c r="I1" s="239"/>
      <c r="J1" s="2"/>
      <c r="K1" s="2"/>
      <c r="L1" s="2"/>
      <c r="M1" s="16"/>
      <c r="N1" s="2"/>
      <c r="O1" s="2"/>
      <c r="P1" s="2"/>
      <c r="Q1" s="2"/>
      <c r="R1" s="2"/>
      <c r="S1" s="2"/>
    </row>
    <row r="2" spans="1:19" ht="5.0999999999999996" customHeight="1" x14ac:dyDescent="0.25">
      <c r="A2" s="2"/>
      <c r="B2" s="7"/>
      <c r="C2" s="8"/>
      <c r="D2" s="8"/>
      <c r="E2" s="8"/>
      <c r="F2" s="8"/>
      <c r="G2" s="240"/>
      <c r="H2" s="8"/>
      <c r="I2" s="240"/>
      <c r="J2" s="8"/>
      <c r="K2" s="8"/>
      <c r="L2" s="8"/>
      <c r="M2" s="17"/>
      <c r="N2" s="8"/>
      <c r="O2" s="8"/>
      <c r="P2" s="8"/>
      <c r="Q2" s="9"/>
      <c r="R2" s="2"/>
      <c r="S2" s="2"/>
    </row>
    <row r="3" spans="1:19" ht="8.1" customHeight="1" x14ac:dyDescent="0.25">
      <c r="A3" s="2"/>
      <c r="B3" s="10"/>
      <c r="C3" s="11"/>
      <c r="D3" s="11"/>
      <c r="E3" s="11"/>
      <c r="F3" s="11"/>
      <c r="G3" s="241"/>
      <c r="H3" s="11"/>
      <c r="I3" s="241"/>
      <c r="J3" s="11"/>
      <c r="K3" s="11"/>
      <c r="L3" s="11"/>
      <c r="M3" s="18"/>
      <c r="N3" s="11"/>
      <c r="O3" s="11"/>
      <c r="P3" s="11"/>
      <c r="Q3" s="12"/>
      <c r="R3" s="2"/>
      <c r="S3" s="2"/>
    </row>
    <row r="4" spans="1:19" x14ac:dyDescent="0.25">
      <c r="A4" s="2"/>
      <c r="B4" s="10"/>
      <c r="C4" s="11"/>
      <c r="D4" s="11"/>
      <c r="E4" s="224" t="s">
        <v>411</v>
      </c>
      <c r="F4" s="11"/>
      <c r="G4" s="241"/>
      <c r="H4" s="11"/>
      <c r="I4" s="241"/>
      <c r="J4" s="11"/>
      <c r="K4" s="11"/>
      <c r="L4" s="11"/>
      <c r="M4" s="18"/>
      <c r="N4" s="11"/>
      <c r="O4" s="11"/>
      <c r="P4" s="11"/>
      <c r="Q4" s="12"/>
      <c r="R4" s="2"/>
      <c r="S4" s="2"/>
    </row>
    <row r="5" spans="1:19" x14ac:dyDescent="0.25">
      <c r="A5" s="2"/>
      <c r="B5" s="10"/>
      <c r="C5" s="11"/>
      <c r="D5" s="11"/>
      <c r="E5" s="224" t="s">
        <v>302</v>
      </c>
      <c r="F5" s="11"/>
      <c r="G5" s="241"/>
      <c r="H5" s="11"/>
      <c r="I5" s="241"/>
      <c r="J5" s="11"/>
      <c r="K5" s="11"/>
      <c r="L5" s="11"/>
      <c r="M5" s="11"/>
      <c r="N5" s="11"/>
      <c r="O5" s="11"/>
      <c r="P5" s="11"/>
      <c r="Q5" s="12"/>
      <c r="R5" s="2"/>
      <c r="S5" s="2"/>
    </row>
    <row r="6" spans="1:19" x14ac:dyDescent="0.25">
      <c r="A6" s="2"/>
      <c r="B6" s="10"/>
      <c r="C6" s="11"/>
      <c r="D6" s="11"/>
      <c r="E6" s="224" t="s">
        <v>329</v>
      </c>
      <c r="F6" s="11"/>
      <c r="G6" s="241"/>
      <c r="H6" s="11"/>
      <c r="I6" s="241"/>
      <c r="J6" s="11"/>
      <c r="K6" s="11"/>
      <c r="L6" s="11"/>
      <c r="M6" s="11"/>
      <c r="N6" s="11"/>
      <c r="O6" s="11"/>
      <c r="P6" s="11"/>
      <c r="Q6" s="12"/>
      <c r="R6" s="2"/>
      <c r="S6" s="2"/>
    </row>
    <row r="7" spans="1:19" x14ac:dyDescent="0.25">
      <c r="A7" s="2"/>
      <c r="B7" s="10"/>
      <c r="C7" s="11"/>
      <c r="D7" s="11"/>
      <c r="E7" s="11"/>
      <c r="F7" s="11"/>
      <c r="G7" s="241"/>
      <c r="H7" s="11"/>
      <c r="I7" s="241"/>
      <c r="J7" s="11"/>
      <c r="K7" s="11"/>
      <c r="L7" s="11"/>
      <c r="M7" s="11"/>
      <c r="N7" s="11"/>
      <c r="O7" s="11"/>
      <c r="P7" s="11"/>
      <c r="Q7" s="12"/>
      <c r="R7" s="2"/>
      <c r="S7" s="2"/>
    </row>
    <row r="8" spans="1:19" s="29" customFormat="1" x14ac:dyDescent="0.3">
      <c r="A8" s="28"/>
      <c r="B8" s="234"/>
      <c r="C8" s="235"/>
      <c r="D8" s="235"/>
      <c r="E8" s="235"/>
      <c r="F8" s="235"/>
      <c r="G8" s="235" t="s">
        <v>310</v>
      </c>
      <c r="H8" s="235"/>
      <c r="I8" s="235" t="s">
        <v>311</v>
      </c>
      <c r="J8" s="235"/>
      <c r="K8" s="235"/>
      <c r="L8" s="235"/>
      <c r="M8" s="236" t="s">
        <v>312</v>
      </c>
      <c r="N8" s="235"/>
      <c r="O8" s="235"/>
      <c r="P8" s="235"/>
      <c r="Q8" s="237"/>
      <c r="R8" s="28"/>
      <c r="S8" s="28"/>
    </row>
    <row r="9" spans="1:19" ht="3.9" customHeight="1" x14ac:dyDescent="0.25">
      <c r="A9" s="2"/>
      <c r="B9" s="10"/>
      <c r="C9" s="11"/>
      <c r="D9" s="11"/>
      <c r="E9" s="11"/>
      <c r="F9" s="11"/>
      <c r="G9" s="242"/>
      <c r="H9" s="11"/>
      <c r="I9" s="242"/>
      <c r="J9" s="11"/>
      <c r="K9" s="11"/>
      <c r="L9" s="11"/>
      <c r="M9" s="238"/>
      <c r="N9" s="11"/>
      <c r="O9" s="11"/>
      <c r="P9" s="11"/>
      <c r="Q9" s="12"/>
      <c r="R9" s="2"/>
      <c r="S9" s="2"/>
    </row>
    <row r="10" spans="1:19" ht="3.9" customHeight="1" x14ac:dyDescent="0.25">
      <c r="A10" s="2"/>
      <c r="B10" s="10"/>
      <c r="C10" s="11"/>
      <c r="D10" s="11"/>
      <c r="E10" s="11"/>
      <c r="F10" s="11"/>
      <c r="G10" s="241"/>
      <c r="H10" s="11"/>
      <c r="I10" s="241"/>
      <c r="J10" s="11"/>
      <c r="K10" s="11"/>
      <c r="L10" s="11"/>
      <c r="M10" s="18"/>
      <c r="N10" s="11"/>
      <c r="O10" s="11"/>
      <c r="P10" s="11"/>
      <c r="Q10" s="12"/>
      <c r="R10" s="2"/>
      <c r="S10" s="2"/>
    </row>
    <row r="11" spans="1:19" x14ac:dyDescent="0.25">
      <c r="A11" s="2"/>
      <c r="B11" s="10"/>
      <c r="C11" s="11"/>
      <c r="D11" s="11"/>
      <c r="E11" s="11"/>
      <c r="F11" s="11"/>
      <c r="G11" s="241"/>
      <c r="H11" s="11"/>
      <c r="I11" s="241"/>
      <c r="J11" s="11"/>
      <c r="K11" s="11"/>
      <c r="L11" s="11"/>
      <c r="M11" s="18"/>
      <c r="N11" s="11"/>
      <c r="O11" s="11"/>
      <c r="P11" s="11"/>
      <c r="Q11" s="12"/>
      <c r="R11" s="2"/>
      <c r="S11" s="2"/>
    </row>
    <row r="12" spans="1:19" x14ac:dyDescent="0.25">
      <c r="A12" s="2"/>
      <c r="B12" s="10"/>
      <c r="C12" s="11"/>
      <c r="D12" s="11"/>
      <c r="E12" s="11"/>
      <c r="F12" s="11"/>
      <c r="G12" s="241"/>
      <c r="H12" s="11"/>
      <c r="I12" s="241"/>
      <c r="J12" s="11"/>
      <c r="K12" s="11"/>
      <c r="L12" s="11"/>
      <c r="M12" s="18"/>
      <c r="N12" s="11"/>
      <c r="O12" s="11"/>
      <c r="P12" s="11"/>
      <c r="Q12" s="12"/>
      <c r="R12" s="2"/>
      <c r="S12" s="2"/>
    </row>
    <row r="13" spans="1:19" x14ac:dyDescent="0.25">
      <c r="A13" s="2"/>
      <c r="B13" s="10"/>
      <c r="C13" s="11"/>
      <c r="D13" s="11"/>
      <c r="E13" s="11"/>
      <c r="F13" s="11"/>
      <c r="G13" s="241"/>
      <c r="H13" s="32" t="s">
        <v>0</v>
      </c>
      <c r="I13" s="245"/>
      <c r="J13" s="11"/>
      <c r="K13" s="11"/>
      <c r="L13" s="11"/>
      <c r="M13" s="250" t="s">
        <v>1</v>
      </c>
      <c r="N13" s="11"/>
      <c r="O13" s="11"/>
      <c r="P13" s="11"/>
      <c r="Q13" s="12"/>
      <c r="R13" s="2"/>
      <c r="S13" s="2"/>
    </row>
    <row r="14" spans="1:19" ht="3.9" customHeight="1" x14ac:dyDescent="0.25">
      <c r="A14" s="2"/>
      <c r="B14" s="10"/>
      <c r="C14" s="11"/>
      <c r="D14" s="11"/>
      <c r="E14" s="11"/>
      <c r="F14" s="11"/>
      <c r="G14" s="241"/>
      <c r="H14" s="11"/>
      <c r="I14" s="241"/>
      <c r="J14" s="11"/>
      <c r="K14" s="11"/>
      <c r="L14" s="11"/>
      <c r="M14" s="18"/>
      <c r="N14" s="11"/>
      <c r="O14" s="11"/>
      <c r="P14" s="11"/>
      <c r="Q14" s="12"/>
      <c r="R14" s="2"/>
      <c r="S14" s="2"/>
    </row>
    <row r="15" spans="1:19" x14ac:dyDescent="0.25">
      <c r="A15" s="2"/>
      <c r="B15" s="10"/>
      <c r="C15" s="11"/>
      <c r="D15" s="11"/>
      <c r="E15" s="11"/>
      <c r="F15" s="11"/>
      <c r="G15" s="241"/>
      <c r="H15" s="32" t="s">
        <v>0</v>
      </c>
      <c r="I15" s="246"/>
      <c r="J15" s="34" t="s">
        <v>9</v>
      </c>
      <c r="K15" s="11"/>
      <c r="L15" s="11"/>
      <c r="M15" s="250" t="s">
        <v>10</v>
      </c>
      <c r="N15" s="11"/>
      <c r="O15" s="11"/>
      <c r="P15" s="11"/>
      <c r="Q15" s="12"/>
      <c r="R15" s="2"/>
      <c r="S15" s="2"/>
    </row>
    <row r="16" spans="1:19" ht="36" x14ac:dyDescent="0.25">
      <c r="A16" s="2"/>
      <c r="B16" s="10"/>
      <c r="C16" s="11"/>
      <c r="D16" s="11"/>
      <c r="E16" s="11"/>
      <c r="F16" s="11"/>
      <c r="G16" s="241"/>
      <c r="H16" s="11"/>
      <c r="I16" s="241"/>
      <c r="J16" s="11"/>
      <c r="K16" s="11"/>
      <c r="L16" s="11"/>
      <c r="M16" s="251" t="s">
        <v>2</v>
      </c>
      <c r="N16" s="11"/>
      <c r="O16" s="11"/>
      <c r="P16" s="11"/>
      <c r="Q16" s="12"/>
      <c r="R16" s="2"/>
      <c r="S16" s="2"/>
    </row>
    <row r="17" spans="1:19" x14ac:dyDescent="0.25">
      <c r="A17" s="2"/>
      <c r="B17" s="10"/>
      <c r="C17" s="11"/>
      <c r="D17" s="11"/>
      <c r="E17" s="11"/>
      <c r="F17" s="11"/>
      <c r="G17" s="241"/>
      <c r="H17" s="11"/>
      <c r="I17" s="241"/>
      <c r="J17" s="11"/>
      <c r="K17" s="11"/>
      <c r="L17" s="11"/>
      <c r="M17" s="252"/>
      <c r="N17" s="11"/>
      <c r="O17" s="11"/>
      <c r="P17" s="11"/>
      <c r="Q17" s="12"/>
      <c r="R17" s="2"/>
      <c r="S17" s="2"/>
    </row>
    <row r="18" spans="1:19" x14ac:dyDescent="0.25">
      <c r="A18" s="2"/>
      <c r="B18" s="10"/>
      <c r="C18" s="11"/>
      <c r="D18" s="11"/>
      <c r="E18" s="11"/>
      <c r="F18" s="11"/>
      <c r="G18" s="247" t="s">
        <v>313</v>
      </c>
      <c r="H18" s="11"/>
      <c r="I18" s="241"/>
      <c r="J18" s="11"/>
      <c r="K18" s="11"/>
      <c r="L18" s="11"/>
      <c r="M18" s="253" t="s">
        <v>314</v>
      </c>
      <c r="N18" s="11"/>
      <c r="O18" s="11"/>
      <c r="P18" s="11"/>
      <c r="Q18" s="12"/>
      <c r="R18" s="2"/>
      <c r="S18" s="2"/>
    </row>
    <row r="19" spans="1:19" ht="24" x14ac:dyDescent="0.25">
      <c r="A19" s="2"/>
      <c r="B19" s="10"/>
      <c r="C19" s="11"/>
      <c r="D19" s="11"/>
      <c r="E19" s="11"/>
      <c r="F19" s="11"/>
      <c r="G19" s="241"/>
      <c r="H19" s="11"/>
      <c r="I19" s="241"/>
      <c r="J19" s="11"/>
      <c r="K19" s="11"/>
      <c r="L19" s="11"/>
      <c r="M19" s="254" t="s">
        <v>371</v>
      </c>
      <c r="N19" s="11"/>
      <c r="O19" s="11"/>
      <c r="P19" s="11"/>
      <c r="Q19" s="12"/>
      <c r="R19" s="2"/>
      <c r="S19" s="2"/>
    </row>
    <row r="20" spans="1:19" ht="48" x14ac:dyDescent="0.25">
      <c r="A20" s="2"/>
      <c r="B20" s="10"/>
      <c r="C20" s="11"/>
      <c r="D20" s="11"/>
      <c r="E20" s="11"/>
      <c r="F20" s="11"/>
      <c r="G20" s="241"/>
      <c r="H20" s="11"/>
      <c r="I20" s="241"/>
      <c r="J20" s="11"/>
      <c r="K20" s="11"/>
      <c r="L20" s="11"/>
      <c r="M20" s="255" t="s">
        <v>369</v>
      </c>
      <c r="N20" s="11"/>
      <c r="O20" s="11"/>
      <c r="P20" s="11"/>
      <c r="Q20" s="12"/>
      <c r="R20" s="2"/>
      <c r="S20" s="2"/>
    </row>
    <row r="21" spans="1:19" ht="36" x14ac:dyDescent="0.25">
      <c r="A21" s="2"/>
      <c r="B21" s="10"/>
      <c r="C21" s="11"/>
      <c r="D21" s="11"/>
      <c r="E21" s="11"/>
      <c r="F21" s="11"/>
      <c r="G21" s="241"/>
      <c r="H21" s="11"/>
      <c r="I21" s="241"/>
      <c r="J21" s="11"/>
      <c r="K21" s="11"/>
      <c r="L21" s="11"/>
      <c r="M21" s="255" t="s">
        <v>370</v>
      </c>
      <c r="N21" s="11"/>
      <c r="O21" s="11"/>
      <c r="P21" s="11"/>
      <c r="Q21" s="12"/>
      <c r="R21" s="2"/>
      <c r="S21" s="2"/>
    </row>
    <row r="22" spans="1:19" ht="84" x14ac:dyDescent="0.25">
      <c r="A22" s="2"/>
      <c r="B22" s="10"/>
      <c r="C22" s="11"/>
      <c r="D22" s="11"/>
      <c r="E22" s="11"/>
      <c r="F22" s="11"/>
      <c r="G22" s="241"/>
      <c r="H22" s="11"/>
      <c r="I22" s="241"/>
      <c r="J22" s="11"/>
      <c r="K22" s="11"/>
      <c r="L22" s="11"/>
      <c r="M22" s="255" t="s">
        <v>413</v>
      </c>
      <c r="N22" s="11"/>
      <c r="O22" s="11"/>
      <c r="P22" s="11"/>
      <c r="Q22" s="12"/>
      <c r="R22" s="2"/>
      <c r="S22" s="2"/>
    </row>
    <row r="23" spans="1:19" ht="60" x14ac:dyDescent="0.25">
      <c r="A23" s="2"/>
      <c r="B23" s="10"/>
      <c r="C23" s="11"/>
      <c r="D23" s="11"/>
      <c r="E23" s="11"/>
      <c r="F23" s="11"/>
      <c r="G23" s="241"/>
      <c r="H23" s="11"/>
      <c r="I23" s="241"/>
      <c r="J23" s="11"/>
      <c r="K23" s="11"/>
      <c r="L23" s="11"/>
      <c r="M23" s="255" t="s">
        <v>414</v>
      </c>
      <c r="N23" s="11"/>
      <c r="O23" s="11"/>
      <c r="P23" s="11"/>
      <c r="Q23" s="12"/>
      <c r="R23" s="2"/>
      <c r="S23" s="2"/>
    </row>
    <row r="24" spans="1:19" ht="60" x14ac:dyDescent="0.25">
      <c r="A24" s="2"/>
      <c r="B24" s="10"/>
      <c r="C24" s="11"/>
      <c r="D24" s="11"/>
      <c r="E24" s="11"/>
      <c r="F24" s="11"/>
      <c r="G24" s="241"/>
      <c r="H24" s="11"/>
      <c r="I24" s="241"/>
      <c r="J24" s="11"/>
      <c r="K24" s="11"/>
      <c r="L24" s="11"/>
      <c r="M24" s="255" t="s">
        <v>415</v>
      </c>
      <c r="N24" s="11"/>
      <c r="O24" s="11"/>
      <c r="P24" s="11"/>
      <c r="Q24" s="12"/>
      <c r="R24" s="2"/>
      <c r="S24" s="2"/>
    </row>
    <row r="25" spans="1:19" ht="36" x14ac:dyDescent="0.25">
      <c r="A25" s="2"/>
      <c r="B25" s="10"/>
      <c r="C25" s="11"/>
      <c r="D25" s="11"/>
      <c r="E25" s="11"/>
      <c r="F25" s="11"/>
      <c r="G25" s="241"/>
      <c r="H25" s="11"/>
      <c r="I25" s="241"/>
      <c r="J25" s="11"/>
      <c r="K25" s="11"/>
      <c r="L25" s="11"/>
      <c r="M25" s="255" t="s">
        <v>416</v>
      </c>
      <c r="N25" s="11"/>
      <c r="O25" s="11"/>
      <c r="P25" s="11"/>
      <c r="Q25" s="12"/>
      <c r="R25" s="2"/>
      <c r="S25" s="2"/>
    </row>
    <row r="26" spans="1:19" x14ac:dyDescent="0.25">
      <c r="A26" s="2"/>
      <c r="B26" s="10"/>
      <c r="C26" s="11"/>
      <c r="D26" s="11"/>
      <c r="E26" s="11"/>
      <c r="F26" s="11"/>
      <c r="G26" s="241"/>
      <c r="H26" s="11"/>
      <c r="I26" s="241"/>
      <c r="J26" s="11"/>
      <c r="K26" s="11"/>
      <c r="L26" s="11"/>
      <c r="M26" s="255" t="s">
        <v>417</v>
      </c>
      <c r="N26" s="11"/>
      <c r="O26" s="11"/>
      <c r="P26" s="11"/>
      <c r="Q26" s="12"/>
      <c r="R26" s="2"/>
      <c r="S26" s="2"/>
    </row>
    <row r="27" spans="1:19" ht="24" x14ac:dyDescent="0.25">
      <c r="A27" s="2"/>
      <c r="B27" s="10"/>
      <c r="C27" s="11"/>
      <c r="D27" s="11"/>
      <c r="E27" s="11"/>
      <c r="F27" s="11"/>
      <c r="G27" s="241"/>
      <c r="H27" s="11"/>
      <c r="I27" s="241"/>
      <c r="J27" s="11"/>
      <c r="K27" s="11"/>
      <c r="L27" s="11"/>
      <c r="M27" s="255" t="s">
        <v>418</v>
      </c>
      <c r="N27" s="11"/>
      <c r="O27" s="11"/>
      <c r="P27" s="11"/>
      <c r="Q27" s="12"/>
      <c r="R27" s="2"/>
      <c r="S27" s="2"/>
    </row>
    <row r="28" spans="1:19" x14ac:dyDescent="0.25">
      <c r="A28" s="2"/>
      <c r="B28" s="10"/>
      <c r="C28" s="11"/>
      <c r="D28" s="11"/>
      <c r="E28" s="11"/>
      <c r="F28" s="11"/>
      <c r="G28" s="241"/>
      <c r="H28" s="11"/>
      <c r="I28" s="241"/>
      <c r="J28" s="11"/>
      <c r="K28" s="11"/>
      <c r="L28" s="11"/>
      <c r="M28" s="252"/>
      <c r="N28" s="11"/>
      <c r="O28" s="11"/>
      <c r="P28" s="11"/>
      <c r="Q28" s="12"/>
      <c r="R28" s="2"/>
      <c r="S28" s="2"/>
    </row>
    <row r="29" spans="1:19" x14ac:dyDescent="0.25">
      <c r="A29" s="2"/>
      <c r="B29" s="10"/>
      <c r="C29" s="11"/>
      <c r="D29" s="11"/>
      <c r="E29" s="11"/>
      <c r="F29" s="11"/>
      <c r="G29" s="309" t="s">
        <v>315</v>
      </c>
      <c r="H29" s="11"/>
      <c r="I29" s="241"/>
      <c r="J29" s="11"/>
      <c r="K29" s="11"/>
      <c r="L29" s="11"/>
      <c r="M29" s="253" t="s">
        <v>419</v>
      </c>
      <c r="N29" s="11"/>
      <c r="O29" s="11"/>
      <c r="P29" s="11"/>
      <c r="Q29" s="12"/>
      <c r="R29" s="2"/>
      <c r="S29" s="2"/>
    </row>
    <row r="30" spans="1:19" x14ac:dyDescent="0.25">
      <c r="A30" s="2"/>
      <c r="B30" s="10"/>
      <c r="C30" s="11"/>
      <c r="D30" s="11"/>
      <c r="E30" s="11"/>
      <c r="F30" s="11"/>
      <c r="G30" s="241"/>
      <c r="H30" s="11"/>
      <c r="I30" s="241"/>
      <c r="J30" s="11"/>
      <c r="K30" s="11"/>
      <c r="L30" s="11"/>
      <c r="M30" s="254" t="s">
        <v>420</v>
      </c>
      <c r="N30" s="11"/>
      <c r="O30" s="11"/>
      <c r="P30" s="11"/>
      <c r="Q30" s="12"/>
      <c r="R30" s="2"/>
      <c r="S30" s="2"/>
    </row>
    <row r="31" spans="1:19" x14ac:dyDescent="0.25">
      <c r="A31" s="2"/>
      <c r="B31" s="10"/>
      <c r="C31" s="11"/>
      <c r="D31" s="11"/>
      <c r="E31" s="11"/>
      <c r="F31" s="11"/>
      <c r="G31" s="241"/>
      <c r="H31" s="11"/>
      <c r="I31" s="241"/>
      <c r="J31" s="11"/>
      <c r="K31" s="11"/>
      <c r="L31" s="11"/>
      <c r="M31" s="255" t="s">
        <v>421</v>
      </c>
      <c r="N31" s="11"/>
      <c r="O31" s="11"/>
      <c r="P31" s="11"/>
      <c r="Q31" s="12"/>
      <c r="R31" s="2"/>
      <c r="S31" s="2"/>
    </row>
    <row r="32" spans="1:19" x14ac:dyDescent="0.25">
      <c r="A32" s="2"/>
      <c r="B32" s="10"/>
      <c r="C32" s="11"/>
      <c r="D32" s="11"/>
      <c r="E32" s="11"/>
      <c r="F32" s="11"/>
      <c r="G32" s="241"/>
      <c r="H32" s="11"/>
      <c r="I32" s="241"/>
      <c r="J32" s="11"/>
      <c r="K32" s="11"/>
      <c r="L32" s="11"/>
      <c r="M32" s="255" t="s">
        <v>316</v>
      </c>
      <c r="N32" s="11"/>
      <c r="O32" s="11"/>
      <c r="P32" s="11"/>
      <c r="Q32" s="12"/>
      <c r="R32" s="2"/>
      <c r="S32" s="2"/>
    </row>
    <row r="33" spans="1:19" x14ac:dyDescent="0.25">
      <c r="A33" s="2"/>
      <c r="B33" s="10"/>
      <c r="C33" s="11"/>
      <c r="D33" s="11"/>
      <c r="E33" s="11"/>
      <c r="F33" s="11"/>
      <c r="G33" s="241"/>
      <c r="H33" s="11"/>
      <c r="I33" s="241"/>
      <c r="J33" s="11"/>
      <c r="K33" s="11"/>
      <c r="L33" s="11"/>
      <c r="M33" s="18"/>
      <c r="N33" s="11"/>
      <c r="O33" s="11"/>
      <c r="P33" s="11"/>
      <c r="Q33" s="12"/>
      <c r="R33" s="2"/>
      <c r="S33" s="2"/>
    </row>
    <row r="34" spans="1:19" x14ac:dyDescent="0.25">
      <c r="A34" s="2"/>
      <c r="B34" s="10"/>
      <c r="C34" s="11"/>
      <c r="D34" s="11"/>
      <c r="E34" s="11"/>
      <c r="F34" s="11"/>
      <c r="G34" s="310" t="s">
        <v>362</v>
      </c>
      <c r="H34" s="11"/>
      <c r="I34" s="241"/>
      <c r="J34" s="11"/>
      <c r="K34" s="11"/>
      <c r="L34" s="11"/>
      <c r="M34" s="253" t="s">
        <v>422</v>
      </c>
      <c r="N34" s="11"/>
      <c r="O34" s="11"/>
      <c r="P34" s="11"/>
      <c r="Q34" s="12"/>
      <c r="R34" s="2"/>
      <c r="S34" s="2"/>
    </row>
    <row r="35" spans="1:19" ht="36" x14ac:dyDescent="0.25">
      <c r="A35" s="2"/>
      <c r="B35" s="10"/>
      <c r="C35" s="11"/>
      <c r="D35" s="11"/>
      <c r="E35" s="11"/>
      <c r="F35" s="11"/>
      <c r="G35" s="241"/>
      <c r="H35" s="11"/>
      <c r="I35" s="241"/>
      <c r="J35" s="11"/>
      <c r="K35" s="11"/>
      <c r="L35" s="11"/>
      <c r="M35" s="254" t="s">
        <v>423</v>
      </c>
      <c r="N35" s="11"/>
      <c r="O35" s="11"/>
      <c r="P35" s="11"/>
      <c r="Q35" s="12"/>
      <c r="R35" s="2"/>
      <c r="S35" s="2"/>
    </row>
    <row r="36" spans="1:19" ht="96" x14ac:dyDescent="0.25">
      <c r="A36" s="2"/>
      <c r="B36" s="10"/>
      <c r="C36" s="11"/>
      <c r="D36" s="11"/>
      <c r="E36" s="11"/>
      <c r="F36" s="11"/>
      <c r="G36" s="241"/>
      <c r="H36" s="11"/>
      <c r="I36" s="241"/>
      <c r="J36" s="11"/>
      <c r="K36" s="11"/>
      <c r="L36" s="11"/>
      <c r="M36" s="255" t="s">
        <v>424</v>
      </c>
      <c r="N36" s="11"/>
      <c r="O36" s="11"/>
      <c r="P36" s="11"/>
      <c r="Q36" s="12"/>
      <c r="R36" s="2"/>
      <c r="S36" s="2"/>
    </row>
    <row r="37" spans="1:19" ht="48" x14ac:dyDescent="0.25">
      <c r="A37" s="2"/>
      <c r="B37" s="10"/>
      <c r="C37" s="11"/>
      <c r="D37" s="11"/>
      <c r="E37" s="11"/>
      <c r="F37" s="11"/>
      <c r="G37" s="241"/>
      <c r="H37" s="11"/>
      <c r="I37" s="241"/>
      <c r="J37" s="11"/>
      <c r="K37" s="11"/>
      <c r="L37" s="11"/>
      <c r="M37" s="255" t="s">
        <v>425</v>
      </c>
      <c r="N37" s="11"/>
      <c r="O37" s="11"/>
      <c r="P37" s="11"/>
      <c r="Q37" s="12"/>
      <c r="R37" s="2"/>
      <c r="S37" s="2"/>
    </row>
    <row r="38" spans="1:19" x14ac:dyDescent="0.25">
      <c r="A38" s="2"/>
      <c r="B38" s="10"/>
      <c r="C38" s="11"/>
      <c r="D38" s="11"/>
      <c r="E38" s="11"/>
      <c r="F38" s="11"/>
      <c r="G38" s="241"/>
      <c r="H38" s="11"/>
      <c r="I38" s="241"/>
      <c r="J38" s="11"/>
      <c r="K38" s="11"/>
      <c r="L38" s="11"/>
      <c r="M38" s="18"/>
      <c r="N38" s="11"/>
      <c r="O38" s="11"/>
      <c r="P38" s="11"/>
      <c r="Q38" s="12"/>
      <c r="R38" s="2"/>
      <c r="S38" s="2"/>
    </row>
    <row r="39" spans="1:19" x14ac:dyDescent="0.25">
      <c r="A39" s="2"/>
      <c r="B39" s="10"/>
      <c r="C39" s="11"/>
      <c r="D39" s="11"/>
      <c r="E39" s="11"/>
      <c r="F39" s="11"/>
      <c r="G39" s="248" t="s">
        <v>325</v>
      </c>
      <c r="H39" s="11"/>
      <c r="I39" s="241"/>
      <c r="J39" s="11"/>
      <c r="K39" s="11"/>
      <c r="L39" s="11"/>
      <c r="M39" s="253" t="s">
        <v>426</v>
      </c>
      <c r="N39" s="11"/>
      <c r="O39" s="11"/>
      <c r="P39" s="11"/>
      <c r="Q39" s="12"/>
      <c r="R39" s="2"/>
      <c r="S39" s="2"/>
    </row>
    <row r="40" spans="1:19" ht="24" x14ac:dyDescent="0.25">
      <c r="A40" s="2"/>
      <c r="B40" s="10"/>
      <c r="C40" s="11"/>
      <c r="D40" s="11"/>
      <c r="E40" s="11"/>
      <c r="F40" s="11"/>
      <c r="G40" s="241"/>
      <c r="H40" s="11"/>
      <c r="I40" s="241"/>
      <c r="J40" s="11"/>
      <c r="K40" s="11"/>
      <c r="L40" s="11"/>
      <c r="M40" s="254" t="s">
        <v>427</v>
      </c>
      <c r="N40" s="11"/>
      <c r="O40" s="11"/>
      <c r="P40" s="11"/>
      <c r="Q40" s="12"/>
      <c r="R40" s="2"/>
      <c r="S40" s="2"/>
    </row>
    <row r="41" spans="1:19" ht="24" x14ac:dyDescent="0.25">
      <c r="A41" s="2"/>
      <c r="B41" s="10"/>
      <c r="C41" s="11"/>
      <c r="D41" s="11"/>
      <c r="E41" s="11"/>
      <c r="F41" s="11"/>
      <c r="G41" s="241"/>
      <c r="H41" s="11"/>
      <c r="I41" s="241"/>
      <c r="J41" s="11"/>
      <c r="K41" s="11"/>
      <c r="L41" s="11"/>
      <c r="M41" s="255" t="s">
        <v>428</v>
      </c>
      <c r="N41" s="11"/>
      <c r="O41" s="11"/>
      <c r="P41" s="11"/>
      <c r="Q41" s="12"/>
      <c r="R41" s="2"/>
      <c r="S41" s="2"/>
    </row>
    <row r="42" spans="1:19" ht="60" x14ac:dyDescent="0.25">
      <c r="A42" s="2"/>
      <c r="B42" s="10"/>
      <c r="C42" s="11"/>
      <c r="D42" s="11"/>
      <c r="E42" s="11"/>
      <c r="F42" s="11"/>
      <c r="G42" s="241"/>
      <c r="H42" s="11"/>
      <c r="I42" s="241"/>
      <c r="J42" s="11"/>
      <c r="K42" s="11"/>
      <c r="L42" s="11"/>
      <c r="M42" s="255" t="s">
        <v>429</v>
      </c>
      <c r="N42" s="11"/>
      <c r="O42" s="11"/>
      <c r="P42" s="11"/>
      <c r="Q42" s="12"/>
      <c r="R42" s="2"/>
      <c r="S42" s="2"/>
    </row>
    <row r="43" spans="1:19" ht="36" x14ac:dyDescent="0.25">
      <c r="A43" s="2"/>
      <c r="B43" s="10"/>
      <c r="C43" s="11"/>
      <c r="D43" s="11"/>
      <c r="E43" s="11"/>
      <c r="F43" s="11"/>
      <c r="G43" s="241"/>
      <c r="H43" s="11"/>
      <c r="I43" s="241"/>
      <c r="J43" s="11"/>
      <c r="K43" s="11"/>
      <c r="L43" s="11"/>
      <c r="M43" s="255" t="s">
        <v>430</v>
      </c>
      <c r="N43" s="11"/>
      <c r="O43" s="11"/>
      <c r="P43" s="11"/>
      <c r="Q43" s="12"/>
      <c r="R43" s="2"/>
      <c r="S43" s="2"/>
    </row>
    <row r="44" spans="1:19" ht="72" x14ac:dyDescent="0.25">
      <c r="A44" s="2"/>
      <c r="B44" s="10"/>
      <c r="C44" s="11"/>
      <c r="D44" s="11"/>
      <c r="E44" s="11"/>
      <c r="F44" s="11"/>
      <c r="G44" s="241"/>
      <c r="H44" s="11"/>
      <c r="I44" s="241"/>
      <c r="J44" s="11"/>
      <c r="K44" s="11"/>
      <c r="L44" s="11"/>
      <c r="M44" s="255" t="s">
        <v>431</v>
      </c>
      <c r="N44" s="11"/>
      <c r="O44" s="11"/>
      <c r="P44" s="11"/>
      <c r="Q44" s="12"/>
      <c r="R44" s="2"/>
      <c r="S44" s="2"/>
    </row>
    <row r="45" spans="1:19" ht="48" x14ac:dyDescent="0.25">
      <c r="A45" s="2"/>
      <c r="B45" s="10"/>
      <c r="C45" s="11"/>
      <c r="D45" s="11"/>
      <c r="E45" s="11"/>
      <c r="F45" s="11"/>
      <c r="G45" s="241"/>
      <c r="H45" s="11"/>
      <c r="I45" s="241"/>
      <c r="J45" s="11"/>
      <c r="K45" s="11"/>
      <c r="L45" s="11"/>
      <c r="M45" s="255" t="s">
        <v>432</v>
      </c>
      <c r="N45" s="11"/>
      <c r="O45" s="11"/>
      <c r="P45" s="11"/>
      <c r="Q45" s="12"/>
      <c r="R45" s="2"/>
      <c r="S45" s="2"/>
    </row>
    <row r="46" spans="1:19" ht="60" x14ac:dyDescent="0.25">
      <c r="A46" s="2"/>
      <c r="B46" s="10"/>
      <c r="C46" s="11"/>
      <c r="D46" s="11"/>
      <c r="E46" s="11"/>
      <c r="F46" s="11"/>
      <c r="G46" s="241"/>
      <c r="H46" s="11"/>
      <c r="I46" s="241"/>
      <c r="J46" s="11"/>
      <c r="K46" s="11"/>
      <c r="L46" s="11"/>
      <c r="M46" s="255" t="s">
        <v>433</v>
      </c>
      <c r="N46" s="11"/>
      <c r="O46" s="11"/>
      <c r="P46" s="11"/>
      <c r="Q46" s="12"/>
      <c r="R46" s="2"/>
      <c r="S46" s="2"/>
    </row>
    <row r="47" spans="1:19" ht="36" x14ac:dyDescent="0.25">
      <c r="A47" s="2"/>
      <c r="B47" s="10"/>
      <c r="C47" s="11"/>
      <c r="D47" s="11"/>
      <c r="E47" s="11"/>
      <c r="F47" s="11"/>
      <c r="G47" s="241"/>
      <c r="H47" s="11"/>
      <c r="I47" s="241"/>
      <c r="J47" s="11"/>
      <c r="K47" s="11"/>
      <c r="L47" s="11"/>
      <c r="M47" s="255" t="s">
        <v>434</v>
      </c>
      <c r="N47" s="11"/>
      <c r="O47" s="11"/>
      <c r="P47" s="11"/>
      <c r="Q47" s="12"/>
      <c r="R47" s="2"/>
      <c r="S47" s="2"/>
    </row>
    <row r="48" spans="1:19" ht="60" x14ac:dyDescent="0.25">
      <c r="A48" s="2"/>
      <c r="B48" s="10"/>
      <c r="C48" s="11"/>
      <c r="D48" s="11"/>
      <c r="E48" s="11"/>
      <c r="F48" s="11"/>
      <c r="G48" s="241"/>
      <c r="H48" s="11"/>
      <c r="I48" s="241"/>
      <c r="J48" s="11"/>
      <c r="K48" s="11"/>
      <c r="L48" s="11"/>
      <c r="M48" s="255" t="s">
        <v>435</v>
      </c>
      <c r="N48" s="11"/>
      <c r="O48" s="11"/>
      <c r="P48" s="11"/>
      <c r="Q48" s="12"/>
      <c r="R48" s="2"/>
      <c r="S48" s="2"/>
    </row>
    <row r="49" spans="1:19" x14ac:dyDescent="0.25">
      <c r="A49" s="2"/>
      <c r="B49" s="10"/>
      <c r="C49" s="11"/>
      <c r="D49" s="11"/>
      <c r="E49" s="11"/>
      <c r="F49" s="11"/>
      <c r="G49" s="241"/>
      <c r="H49" s="11"/>
      <c r="I49" s="241"/>
      <c r="J49" s="11"/>
      <c r="K49" s="11"/>
      <c r="L49" s="11"/>
      <c r="M49" s="252"/>
      <c r="N49" s="11"/>
      <c r="O49" s="11"/>
      <c r="P49" s="11"/>
      <c r="Q49" s="12"/>
      <c r="R49" s="2"/>
      <c r="S49" s="2"/>
    </row>
    <row r="50" spans="1:19" x14ac:dyDescent="0.25">
      <c r="A50" s="2"/>
      <c r="B50" s="10"/>
      <c r="C50" s="11"/>
      <c r="D50" s="11"/>
      <c r="E50" s="11"/>
      <c r="F50" s="11"/>
      <c r="G50" s="247" t="s">
        <v>317</v>
      </c>
      <c r="H50" s="11"/>
      <c r="I50" s="241"/>
      <c r="J50" s="11"/>
      <c r="K50" s="11"/>
      <c r="L50" s="11"/>
      <c r="M50" s="253" t="s">
        <v>436</v>
      </c>
      <c r="N50" s="11"/>
      <c r="O50" s="11"/>
      <c r="P50" s="11"/>
      <c r="Q50" s="12"/>
      <c r="R50" s="2"/>
      <c r="S50" s="2"/>
    </row>
    <row r="51" spans="1:19" ht="24" x14ac:dyDescent="0.25">
      <c r="A51" s="2"/>
      <c r="B51" s="10"/>
      <c r="C51" s="11"/>
      <c r="D51" s="11"/>
      <c r="E51" s="11"/>
      <c r="F51" s="11"/>
      <c r="G51" s="241"/>
      <c r="H51" s="11"/>
      <c r="I51" s="241"/>
      <c r="J51" s="11"/>
      <c r="K51" s="11"/>
      <c r="L51" s="11"/>
      <c r="M51" s="254" t="s">
        <v>437</v>
      </c>
      <c r="N51" s="11"/>
      <c r="O51" s="11"/>
      <c r="P51" s="11"/>
      <c r="Q51" s="12"/>
      <c r="R51" s="2"/>
      <c r="S51" s="2"/>
    </row>
    <row r="52" spans="1:19" ht="24" x14ac:dyDescent="0.25">
      <c r="A52" s="2"/>
      <c r="B52" s="10"/>
      <c r="C52" s="11"/>
      <c r="D52" s="11"/>
      <c r="E52" s="11"/>
      <c r="F52" s="11"/>
      <c r="G52" s="241"/>
      <c r="H52" s="11"/>
      <c r="I52" s="241"/>
      <c r="J52" s="11"/>
      <c r="K52" s="11"/>
      <c r="L52" s="11"/>
      <c r="M52" s="255" t="s">
        <v>438</v>
      </c>
      <c r="N52" s="11"/>
      <c r="O52" s="11"/>
      <c r="P52" s="11"/>
      <c r="Q52" s="12"/>
      <c r="R52" s="2"/>
      <c r="S52" s="2"/>
    </row>
    <row r="53" spans="1:19" ht="24" x14ac:dyDescent="0.25">
      <c r="A53" s="2"/>
      <c r="B53" s="10"/>
      <c r="C53" s="11"/>
      <c r="D53" s="11"/>
      <c r="E53" s="11"/>
      <c r="F53" s="11"/>
      <c r="G53" s="241"/>
      <c r="H53" s="11"/>
      <c r="I53" s="241"/>
      <c r="J53" s="11"/>
      <c r="K53" s="11"/>
      <c r="L53" s="11"/>
      <c r="M53" s="255" t="s">
        <v>439</v>
      </c>
      <c r="N53" s="11"/>
      <c r="O53" s="11"/>
      <c r="P53" s="11"/>
      <c r="Q53" s="12"/>
      <c r="R53" s="2"/>
      <c r="S53" s="2"/>
    </row>
    <row r="54" spans="1:19" ht="48" x14ac:dyDescent="0.25">
      <c r="A54" s="2"/>
      <c r="B54" s="10"/>
      <c r="C54" s="11"/>
      <c r="D54" s="11"/>
      <c r="E54" s="11"/>
      <c r="F54" s="11"/>
      <c r="G54" s="241"/>
      <c r="H54" s="11"/>
      <c r="I54" s="241"/>
      <c r="J54" s="11"/>
      <c r="K54" s="11"/>
      <c r="L54" s="11"/>
      <c r="M54" s="255" t="s">
        <v>440</v>
      </c>
      <c r="N54" s="11"/>
      <c r="O54" s="11"/>
      <c r="P54" s="11"/>
      <c r="Q54" s="12"/>
      <c r="R54" s="2"/>
      <c r="S54" s="2"/>
    </row>
    <row r="55" spans="1:19" ht="84" x14ac:dyDescent="0.25">
      <c r="A55" s="2"/>
      <c r="B55" s="10"/>
      <c r="C55" s="11"/>
      <c r="D55" s="11"/>
      <c r="E55" s="11"/>
      <c r="F55" s="11"/>
      <c r="G55" s="241"/>
      <c r="H55" s="11"/>
      <c r="I55" s="241"/>
      <c r="J55" s="11"/>
      <c r="K55" s="11"/>
      <c r="L55" s="11"/>
      <c r="M55" s="255" t="s">
        <v>441</v>
      </c>
      <c r="N55" s="11"/>
      <c r="O55" s="11"/>
      <c r="P55" s="11"/>
      <c r="Q55" s="12"/>
      <c r="R55" s="2"/>
      <c r="S55" s="2"/>
    </row>
    <row r="56" spans="1:19" ht="48" x14ac:dyDescent="0.25">
      <c r="A56" s="2"/>
      <c r="B56" s="10"/>
      <c r="C56" s="11"/>
      <c r="D56" s="11"/>
      <c r="E56" s="11"/>
      <c r="F56" s="11"/>
      <c r="G56" s="241"/>
      <c r="H56" s="11"/>
      <c r="I56" s="241"/>
      <c r="J56" s="11"/>
      <c r="K56" s="11"/>
      <c r="L56" s="11"/>
      <c r="M56" s="255" t="s">
        <v>442</v>
      </c>
      <c r="N56" s="11"/>
      <c r="O56" s="11"/>
      <c r="P56" s="11"/>
      <c r="Q56" s="12"/>
      <c r="R56" s="2"/>
      <c r="S56" s="2"/>
    </row>
    <row r="57" spans="1:19" ht="72" x14ac:dyDescent="0.25">
      <c r="A57" s="2"/>
      <c r="B57" s="10"/>
      <c r="C57" s="11"/>
      <c r="D57" s="11"/>
      <c r="E57" s="11"/>
      <c r="F57" s="11"/>
      <c r="G57" s="241"/>
      <c r="H57" s="11"/>
      <c r="I57" s="241"/>
      <c r="J57" s="11"/>
      <c r="K57" s="11"/>
      <c r="L57" s="11"/>
      <c r="M57" s="255" t="s">
        <v>443</v>
      </c>
      <c r="N57" s="11"/>
      <c r="O57" s="11"/>
      <c r="P57" s="11"/>
      <c r="Q57" s="12"/>
      <c r="R57" s="2"/>
      <c r="S57" s="2"/>
    </row>
    <row r="58" spans="1:19" ht="72" x14ac:dyDescent="0.25">
      <c r="A58" s="2"/>
      <c r="B58" s="10"/>
      <c r="C58" s="11"/>
      <c r="D58" s="11"/>
      <c r="E58" s="11"/>
      <c r="F58" s="11"/>
      <c r="G58" s="241"/>
      <c r="H58" s="11"/>
      <c r="I58" s="241"/>
      <c r="J58" s="11"/>
      <c r="K58" s="11"/>
      <c r="L58" s="11"/>
      <c r="M58" s="255" t="s">
        <v>444</v>
      </c>
      <c r="N58" s="11"/>
      <c r="O58" s="11"/>
      <c r="P58" s="11"/>
      <c r="Q58" s="12"/>
      <c r="R58" s="2"/>
      <c r="S58" s="2"/>
    </row>
    <row r="59" spans="1:19" ht="24" x14ac:dyDescent="0.25">
      <c r="A59" s="2"/>
      <c r="B59" s="10"/>
      <c r="C59" s="11"/>
      <c r="D59" s="11"/>
      <c r="E59" s="11"/>
      <c r="F59" s="11"/>
      <c r="G59" s="241"/>
      <c r="H59" s="11"/>
      <c r="I59" s="241"/>
      <c r="J59" s="11"/>
      <c r="K59" s="11"/>
      <c r="L59" s="11"/>
      <c r="M59" s="255" t="s">
        <v>445</v>
      </c>
      <c r="N59" s="11"/>
      <c r="O59" s="11"/>
      <c r="P59" s="11"/>
      <c r="Q59" s="12"/>
      <c r="R59" s="2"/>
      <c r="S59" s="2"/>
    </row>
    <row r="60" spans="1:19" ht="36" x14ac:dyDescent="0.25">
      <c r="A60" s="2"/>
      <c r="B60" s="10"/>
      <c r="C60" s="11"/>
      <c r="D60" s="11"/>
      <c r="E60" s="11"/>
      <c r="F60" s="11"/>
      <c r="G60" s="241"/>
      <c r="H60" s="11"/>
      <c r="I60" s="241"/>
      <c r="J60" s="11"/>
      <c r="K60" s="11"/>
      <c r="L60" s="11"/>
      <c r="M60" s="255" t="s">
        <v>446</v>
      </c>
      <c r="N60" s="11"/>
      <c r="O60" s="11"/>
      <c r="P60" s="11"/>
      <c r="Q60" s="12"/>
      <c r="R60" s="2"/>
      <c r="S60" s="2"/>
    </row>
    <row r="61" spans="1:19" x14ac:dyDescent="0.25">
      <c r="A61" s="2"/>
      <c r="B61" s="10"/>
      <c r="C61" s="11"/>
      <c r="D61" s="11"/>
      <c r="E61" s="11"/>
      <c r="F61" s="11"/>
      <c r="G61" s="241"/>
      <c r="H61" s="11"/>
      <c r="I61" s="241"/>
      <c r="J61" s="11"/>
      <c r="K61" s="11"/>
      <c r="L61" s="11"/>
      <c r="M61" s="256"/>
      <c r="N61" s="11"/>
      <c r="O61" s="11"/>
      <c r="P61" s="11"/>
      <c r="Q61" s="12"/>
      <c r="R61" s="2"/>
      <c r="S61" s="2"/>
    </row>
    <row r="62" spans="1:19" x14ac:dyDescent="0.25">
      <c r="A62" s="2"/>
      <c r="B62" s="10"/>
      <c r="C62" s="11"/>
      <c r="D62" s="11"/>
      <c r="E62" s="11"/>
      <c r="F62" s="11"/>
      <c r="G62" s="248" t="s">
        <v>318</v>
      </c>
      <c r="H62" s="11"/>
      <c r="I62" s="241"/>
      <c r="J62" s="11"/>
      <c r="K62" s="11"/>
      <c r="L62" s="11"/>
      <c r="M62" s="253" t="s">
        <v>319</v>
      </c>
      <c r="N62" s="11"/>
      <c r="O62" s="11"/>
      <c r="P62" s="11"/>
      <c r="Q62" s="12"/>
      <c r="R62" s="2"/>
      <c r="S62" s="2"/>
    </row>
    <row r="63" spans="1:19" x14ac:dyDescent="0.25">
      <c r="A63" s="2"/>
      <c r="B63" s="10"/>
      <c r="C63" s="11"/>
      <c r="D63" s="11"/>
      <c r="E63" s="11"/>
      <c r="F63" s="11"/>
      <c r="G63" s="241"/>
      <c r="H63" s="11"/>
      <c r="I63" s="241"/>
      <c r="J63" s="11"/>
      <c r="K63" s="11"/>
      <c r="L63" s="11"/>
      <c r="M63" s="254" t="s">
        <v>320</v>
      </c>
      <c r="N63" s="11"/>
      <c r="O63" s="11"/>
      <c r="P63" s="11"/>
      <c r="Q63" s="12"/>
      <c r="R63" s="2"/>
      <c r="S63" s="2"/>
    </row>
    <row r="64" spans="1:19" ht="24" x14ac:dyDescent="0.25">
      <c r="A64" s="2"/>
      <c r="B64" s="10"/>
      <c r="C64" s="11"/>
      <c r="D64" s="11"/>
      <c r="E64" s="11"/>
      <c r="F64" s="11"/>
      <c r="G64" s="241"/>
      <c r="H64" s="11"/>
      <c r="I64" s="241"/>
      <c r="J64" s="11"/>
      <c r="K64" s="11"/>
      <c r="L64" s="11"/>
      <c r="M64" s="255" t="s">
        <v>321</v>
      </c>
      <c r="N64" s="11"/>
      <c r="O64" s="11"/>
      <c r="P64" s="11"/>
      <c r="Q64" s="12"/>
      <c r="R64" s="2"/>
      <c r="S64" s="2"/>
    </row>
    <row r="65" spans="1:19" ht="12.6" thickBot="1" x14ac:dyDescent="0.3">
      <c r="A65" s="2"/>
      <c r="B65" s="10"/>
      <c r="C65" s="11"/>
      <c r="D65" s="11"/>
      <c r="E65" s="11"/>
      <c r="F65" s="11"/>
      <c r="G65" s="241"/>
      <c r="H65" s="11"/>
      <c r="I65" s="241"/>
      <c r="J65" s="11"/>
      <c r="K65" s="11"/>
      <c r="L65" s="11"/>
      <c r="M65" s="255" t="s">
        <v>316</v>
      </c>
      <c r="N65" s="11"/>
      <c r="O65" s="11"/>
      <c r="P65" s="11"/>
      <c r="Q65" s="12"/>
      <c r="R65" s="2"/>
      <c r="S65" s="2"/>
    </row>
    <row r="66" spans="1:19" ht="36.6" thickBot="1" x14ac:dyDescent="0.3">
      <c r="A66" s="2"/>
      <c r="B66" s="10"/>
      <c r="C66" s="11"/>
      <c r="D66" s="11"/>
      <c r="E66" s="11"/>
      <c r="F66" s="11"/>
      <c r="G66" s="241"/>
      <c r="H66" s="11"/>
      <c r="I66" s="249" t="s">
        <v>322</v>
      </c>
      <c r="J66" s="11"/>
      <c r="K66" s="11"/>
      <c r="L66" s="11"/>
      <c r="M66" s="255" t="s">
        <v>323</v>
      </c>
      <c r="N66" s="11"/>
      <c r="O66" s="11"/>
      <c r="P66" s="11"/>
      <c r="Q66" s="12"/>
      <c r="R66" s="2"/>
      <c r="S66" s="2"/>
    </row>
    <row r="67" spans="1:19" ht="36" x14ac:dyDescent="0.25">
      <c r="A67" s="2"/>
      <c r="B67" s="10"/>
      <c r="C67" s="11"/>
      <c r="D67" s="11"/>
      <c r="E67" s="11"/>
      <c r="F67" s="11"/>
      <c r="G67" s="241"/>
      <c r="H67" s="11"/>
      <c r="I67" s="241"/>
      <c r="J67" s="11"/>
      <c r="K67" s="11"/>
      <c r="L67" s="11"/>
      <c r="M67" s="255" t="s">
        <v>324</v>
      </c>
      <c r="N67" s="11"/>
      <c r="O67" s="11"/>
      <c r="P67" s="11"/>
      <c r="Q67" s="12"/>
      <c r="R67" s="2"/>
      <c r="S67" s="2"/>
    </row>
    <row r="68" spans="1:19" x14ac:dyDescent="0.25">
      <c r="A68" s="2"/>
      <c r="B68" s="10"/>
      <c r="C68" s="11"/>
      <c r="D68" s="11"/>
      <c r="E68" s="11"/>
      <c r="F68" s="11"/>
      <c r="G68" s="241"/>
      <c r="H68" s="11"/>
      <c r="I68" s="241"/>
      <c r="J68" s="11"/>
      <c r="K68" s="11"/>
      <c r="L68" s="11"/>
      <c r="M68" s="252"/>
      <c r="N68" s="11"/>
      <c r="O68" s="11"/>
      <c r="P68" s="11"/>
      <c r="Q68" s="12"/>
      <c r="R68" s="2"/>
      <c r="S68" s="2"/>
    </row>
    <row r="69" spans="1:19" x14ac:dyDescent="0.25">
      <c r="A69" s="2"/>
      <c r="B69" s="10"/>
      <c r="C69" s="11"/>
      <c r="D69" s="11"/>
      <c r="E69" s="11"/>
      <c r="F69" s="11"/>
      <c r="G69" s="311" t="s">
        <v>364</v>
      </c>
      <c r="H69" s="11"/>
      <c r="I69" s="241"/>
      <c r="J69" s="11"/>
      <c r="K69" s="11"/>
      <c r="L69" s="11"/>
      <c r="M69" s="253" t="s">
        <v>447</v>
      </c>
      <c r="N69" s="11"/>
      <c r="O69" s="11"/>
      <c r="P69" s="11"/>
      <c r="Q69" s="12"/>
      <c r="R69" s="2"/>
      <c r="S69" s="2"/>
    </row>
    <row r="70" spans="1:19" x14ac:dyDescent="0.25">
      <c r="A70" s="2"/>
      <c r="B70" s="10"/>
      <c r="C70" s="11"/>
      <c r="D70" s="11"/>
      <c r="E70" s="11"/>
      <c r="F70" s="11"/>
      <c r="G70" s="241"/>
      <c r="H70" s="11"/>
      <c r="I70" s="241"/>
      <c r="J70" s="11"/>
      <c r="K70" s="11"/>
      <c r="L70" s="11"/>
      <c r="M70" s="254" t="s">
        <v>448</v>
      </c>
      <c r="N70" s="11"/>
      <c r="O70" s="11"/>
      <c r="P70" s="11"/>
      <c r="Q70" s="12"/>
      <c r="R70" s="2"/>
      <c r="S70" s="2"/>
    </row>
    <row r="71" spans="1:19" ht="24" x14ac:dyDescent="0.25">
      <c r="A71" s="2"/>
      <c r="B71" s="10"/>
      <c r="C71" s="11"/>
      <c r="D71" s="11"/>
      <c r="E71" s="11"/>
      <c r="F71" s="11"/>
      <c r="G71" s="241"/>
      <c r="H71" s="11"/>
      <c r="I71" s="241"/>
      <c r="J71" s="11"/>
      <c r="K71" s="11"/>
      <c r="L71" s="11"/>
      <c r="M71" s="254" t="s">
        <v>449</v>
      </c>
      <c r="N71" s="11"/>
      <c r="O71" s="11"/>
      <c r="P71" s="11"/>
      <c r="Q71" s="12"/>
      <c r="R71" s="2"/>
      <c r="S71" s="2"/>
    </row>
    <row r="72" spans="1:19" x14ac:dyDescent="0.25">
      <c r="A72" s="2"/>
      <c r="B72" s="10"/>
      <c r="C72" s="11"/>
      <c r="D72" s="11"/>
      <c r="E72" s="11"/>
      <c r="F72" s="11"/>
      <c r="G72" s="241"/>
      <c r="H72" s="11"/>
      <c r="I72" s="241"/>
      <c r="J72" s="11"/>
      <c r="K72" s="11"/>
      <c r="L72" s="11"/>
      <c r="M72" s="254" t="s">
        <v>450</v>
      </c>
      <c r="N72" s="11"/>
      <c r="O72" s="11"/>
      <c r="P72" s="11"/>
      <c r="Q72" s="12"/>
      <c r="R72" s="2"/>
      <c r="S72" s="2"/>
    </row>
    <row r="73" spans="1:19" ht="24" x14ac:dyDescent="0.25">
      <c r="A73" s="2"/>
      <c r="B73" s="10"/>
      <c r="C73" s="11"/>
      <c r="D73" s="11"/>
      <c r="E73" s="11"/>
      <c r="F73" s="11"/>
      <c r="G73" s="241"/>
      <c r="H73" s="11"/>
      <c r="I73" s="241"/>
      <c r="J73" s="11"/>
      <c r="K73" s="11"/>
      <c r="L73" s="11"/>
      <c r="M73" s="254" t="s">
        <v>451</v>
      </c>
      <c r="N73" s="11"/>
      <c r="O73" s="11"/>
      <c r="P73" s="11"/>
      <c r="Q73" s="12"/>
      <c r="R73" s="2"/>
      <c r="S73" s="2"/>
    </row>
    <row r="74" spans="1:19" x14ac:dyDescent="0.25">
      <c r="A74" s="2"/>
      <c r="B74" s="10"/>
      <c r="C74" s="11"/>
      <c r="D74" s="11"/>
      <c r="E74" s="11"/>
      <c r="F74" s="11"/>
      <c r="G74" s="241"/>
      <c r="H74" s="11"/>
      <c r="I74" s="241"/>
      <c r="J74" s="11"/>
      <c r="K74" s="11"/>
      <c r="L74" s="11"/>
      <c r="M74" s="252"/>
      <c r="N74" s="11"/>
      <c r="O74" s="11"/>
      <c r="P74" s="11"/>
      <c r="Q74" s="12"/>
      <c r="R74" s="2"/>
      <c r="S74" s="2"/>
    </row>
    <row r="75" spans="1:19" x14ac:dyDescent="0.25">
      <c r="A75" s="2"/>
      <c r="B75" s="10"/>
      <c r="C75" s="11"/>
      <c r="D75" s="11"/>
      <c r="E75" s="11"/>
      <c r="F75" s="11"/>
      <c r="G75" s="311" t="s">
        <v>366</v>
      </c>
      <c r="H75" s="11"/>
      <c r="I75" s="241"/>
      <c r="J75" s="11"/>
      <c r="K75" s="11"/>
      <c r="L75" s="11"/>
      <c r="M75" s="253" t="s">
        <v>452</v>
      </c>
      <c r="N75" s="11"/>
      <c r="O75" s="11"/>
      <c r="P75" s="11"/>
      <c r="Q75" s="12"/>
      <c r="R75" s="2"/>
      <c r="S75" s="2"/>
    </row>
    <row r="76" spans="1:19" x14ac:dyDescent="0.25">
      <c r="A76" s="2"/>
      <c r="B76" s="10"/>
      <c r="C76" s="11"/>
      <c r="D76" s="11"/>
      <c r="E76" s="11"/>
      <c r="F76" s="11"/>
      <c r="G76" s="241"/>
      <c r="H76" s="11"/>
      <c r="I76" s="241"/>
      <c r="J76" s="11"/>
      <c r="K76" s="11"/>
      <c r="L76" s="11"/>
      <c r="M76" s="254" t="s">
        <v>448</v>
      </c>
      <c r="N76" s="11"/>
      <c r="O76" s="11"/>
      <c r="P76" s="11"/>
      <c r="Q76" s="12"/>
      <c r="R76" s="2"/>
      <c r="S76" s="2"/>
    </row>
    <row r="77" spans="1:19" x14ac:dyDescent="0.25">
      <c r="A77" s="2"/>
      <c r="B77" s="10"/>
      <c r="C77" s="11"/>
      <c r="D77" s="11"/>
      <c r="E77" s="11"/>
      <c r="F77" s="11"/>
      <c r="G77" s="241"/>
      <c r="H77" s="11"/>
      <c r="I77" s="241"/>
      <c r="J77" s="11"/>
      <c r="K77" s="11"/>
      <c r="L77" s="11"/>
      <c r="M77" s="254" t="s">
        <v>453</v>
      </c>
      <c r="N77" s="11"/>
      <c r="O77" s="11"/>
      <c r="P77" s="11"/>
      <c r="Q77" s="12"/>
      <c r="R77" s="2"/>
      <c r="S77" s="2"/>
    </row>
    <row r="78" spans="1:19" x14ac:dyDescent="0.25">
      <c r="A78" s="2"/>
      <c r="B78" s="10"/>
      <c r="C78" s="11"/>
      <c r="D78" s="11"/>
      <c r="E78" s="11"/>
      <c r="F78" s="11"/>
      <c r="G78" s="241"/>
      <c r="H78" s="11"/>
      <c r="I78" s="241"/>
      <c r="J78" s="11"/>
      <c r="K78" s="11"/>
      <c r="L78" s="11"/>
      <c r="M78" s="252"/>
      <c r="N78" s="11"/>
      <c r="O78" s="11"/>
      <c r="P78" s="11"/>
      <c r="Q78" s="12"/>
      <c r="R78" s="2"/>
      <c r="S78" s="2"/>
    </row>
    <row r="79" spans="1:19" x14ac:dyDescent="0.25">
      <c r="A79" s="2"/>
      <c r="B79" s="10"/>
      <c r="C79" s="11"/>
      <c r="D79" s="11"/>
      <c r="E79" s="11"/>
      <c r="F79" s="11"/>
      <c r="G79" s="311" t="s">
        <v>368</v>
      </c>
      <c r="H79" s="11"/>
      <c r="I79" s="241"/>
      <c r="J79" s="11"/>
      <c r="K79" s="11"/>
      <c r="L79" s="11"/>
      <c r="M79" s="253" t="s">
        <v>454</v>
      </c>
      <c r="N79" s="11"/>
      <c r="O79" s="11"/>
      <c r="P79" s="11"/>
      <c r="Q79" s="12"/>
      <c r="R79" s="2"/>
      <c r="S79" s="2"/>
    </row>
    <row r="80" spans="1:19" x14ac:dyDescent="0.25">
      <c r="A80" s="2"/>
      <c r="B80" s="10"/>
      <c r="C80" s="11"/>
      <c r="D80" s="11"/>
      <c r="E80" s="11"/>
      <c r="F80" s="11"/>
      <c r="G80" s="241"/>
      <c r="H80" s="11"/>
      <c r="I80" s="241"/>
      <c r="J80" s="11"/>
      <c r="K80" s="11"/>
      <c r="L80" s="11"/>
      <c r="M80" s="254" t="s">
        <v>448</v>
      </c>
      <c r="N80" s="11"/>
      <c r="O80" s="11"/>
      <c r="P80" s="11"/>
      <c r="Q80" s="12"/>
      <c r="R80" s="2"/>
      <c r="S80" s="2"/>
    </row>
    <row r="81" spans="1:19" x14ac:dyDescent="0.25">
      <c r="A81" s="2"/>
      <c r="B81" s="10"/>
      <c r="C81" s="11"/>
      <c r="D81" s="11"/>
      <c r="E81" s="11"/>
      <c r="F81" s="11"/>
      <c r="G81" s="241"/>
      <c r="H81" s="11"/>
      <c r="I81" s="241"/>
      <c r="J81" s="11"/>
      <c r="K81" s="11"/>
      <c r="L81" s="11"/>
      <c r="M81" s="254" t="s">
        <v>455</v>
      </c>
      <c r="N81" s="11"/>
      <c r="O81" s="11"/>
      <c r="P81" s="11"/>
      <c r="Q81" s="12"/>
      <c r="R81" s="2"/>
      <c r="S81" s="2"/>
    </row>
    <row r="82" spans="1:19" x14ac:dyDescent="0.25">
      <c r="A82" s="2"/>
      <c r="B82" s="10"/>
      <c r="C82" s="11"/>
      <c r="D82" s="11"/>
      <c r="E82" s="11"/>
      <c r="F82" s="11"/>
      <c r="G82" s="241"/>
      <c r="H82" s="11"/>
      <c r="I82" s="241"/>
      <c r="J82" s="11"/>
      <c r="K82" s="11"/>
      <c r="L82" s="11"/>
      <c r="M82" s="252"/>
      <c r="N82" s="11"/>
      <c r="O82" s="11"/>
      <c r="P82" s="11"/>
      <c r="Q82" s="12"/>
      <c r="R82" s="2"/>
      <c r="S82" s="2"/>
    </row>
    <row r="83" spans="1:19" x14ac:dyDescent="0.25">
      <c r="A83" s="2"/>
      <c r="B83" s="10"/>
      <c r="C83" s="11"/>
      <c r="D83" s="11"/>
      <c r="E83" s="11"/>
      <c r="F83" s="11"/>
      <c r="G83" s="312" t="s">
        <v>12</v>
      </c>
      <c r="H83" s="11"/>
      <c r="I83" s="241"/>
      <c r="J83" s="11"/>
      <c r="K83" s="11"/>
      <c r="L83" s="11"/>
      <c r="M83" s="253" t="s">
        <v>456</v>
      </c>
      <c r="N83" s="11"/>
      <c r="O83" s="11"/>
      <c r="P83" s="11"/>
      <c r="Q83" s="12"/>
      <c r="R83" s="2"/>
      <c r="S83" s="2"/>
    </row>
    <row r="84" spans="1:19" ht="48" x14ac:dyDescent="0.25">
      <c r="A84" s="2"/>
      <c r="B84" s="10"/>
      <c r="C84" s="11"/>
      <c r="D84" s="11"/>
      <c r="E84" s="11"/>
      <c r="F84" s="11"/>
      <c r="G84" s="241"/>
      <c r="H84" s="11"/>
      <c r="I84" s="241"/>
      <c r="J84" s="11"/>
      <c r="K84" s="11"/>
      <c r="L84" s="11"/>
      <c r="M84" s="254" t="s">
        <v>457</v>
      </c>
      <c r="N84" s="11"/>
      <c r="O84" s="11"/>
      <c r="P84" s="11"/>
      <c r="Q84" s="12"/>
      <c r="R84" s="2"/>
      <c r="S84" s="2"/>
    </row>
    <row r="85" spans="1:19" ht="36" x14ac:dyDescent="0.25">
      <c r="A85" s="2"/>
      <c r="B85" s="10"/>
      <c r="C85" s="11"/>
      <c r="D85" s="11"/>
      <c r="E85" s="11"/>
      <c r="F85" s="11"/>
      <c r="G85" s="241"/>
      <c r="H85" s="11"/>
      <c r="I85" s="241"/>
      <c r="J85" s="11"/>
      <c r="K85" s="11"/>
      <c r="L85" s="11"/>
      <c r="M85" s="255" t="s">
        <v>458</v>
      </c>
      <c r="N85" s="11"/>
      <c r="O85" s="11"/>
      <c r="P85" s="11"/>
      <c r="Q85" s="12"/>
      <c r="R85" s="2"/>
      <c r="S85" s="2"/>
    </row>
    <row r="86" spans="1:19" x14ac:dyDescent="0.25">
      <c r="A86" s="2"/>
      <c r="B86" s="10"/>
      <c r="C86" s="11"/>
      <c r="D86" s="11"/>
      <c r="E86" s="11"/>
      <c r="F86" s="11"/>
      <c r="G86" s="241"/>
      <c r="H86" s="11"/>
      <c r="I86" s="241"/>
      <c r="J86" s="11"/>
      <c r="K86" s="11"/>
      <c r="L86" s="11"/>
      <c r="M86" s="18"/>
      <c r="N86" s="11"/>
      <c r="O86" s="11"/>
      <c r="P86" s="11"/>
      <c r="Q86" s="12"/>
      <c r="R86" s="2"/>
      <c r="S86" s="2"/>
    </row>
    <row r="87" spans="1:19" x14ac:dyDescent="0.25">
      <c r="A87" s="2"/>
      <c r="B87" s="10"/>
      <c r="C87" s="11"/>
      <c r="D87" s="11"/>
      <c r="E87" s="11"/>
      <c r="F87" s="11"/>
      <c r="G87" s="313" t="s">
        <v>326</v>
      </c>
      <c r="H87" s="11"/>
      <c r="I87" s="241"/>
      <c r="J87" s="11"/>
      <c r="K87" s="11"/>
      <c r="L87" s="11"/>
      <c r="M87" s="253" t="s">
        <v>459</v>
      </c>
      <c r="N87" s="11"/>
      <c r="O87" s="11"/>
      <c r="P87" s="11"/>
      <c r="Q87" s="12"/>
      <c r="R87" s="2"/>
      <c r="S87" s="2"/>
    </row>
    <row r="88" spans="1:19" x14ac:dyDescent="0.25">
      <c r="A88" s="2"/>
      <c r="B88" s="10"/>
      <c r="C88" s="11"/>
      <c r="D88" s="11"/>
      <c r="E88" s="11"/>
      <c r="F88" s="11"/>
      <c r="G88" s="241"/>
      <c r="H88" s="11"/>
      <c r="I88" s="241"/>
      <c r="J88" s="11"/>
      <c r="K88" s="11"/>
      <c r="L88" s="11"/>
      <c r="M88" s="18"/>
      <c r="N88" s="11"/>
      <c r="O88" s="11"/>
      <c r="P88" s="11"/>
      <c r="Q88" s="12"/>
      <c r="R88" s="2"/>
      <c r="S88" s="2"/>
    </row>
    <row r="89" spans="1:19" x14ac:dyDescent="0.25">
      <c r="A89" s="2"/>
      <c r="B89" s="10"/>
      <c r="C89" s="11"/>
      <c r="D89" s="11"/>
      <c r="E89" s="11"/>
      <c r="F89" s="11"/>
      <c r="G89" s="314" t="s">
        <v>460</v>
      </c>
      <c r="H89" s="11"/>
      <c r="I89" s="241"/>
      <c r="J89" s="11"/>
      <c r="K89" s="11"/>
      <c r="L89" s="11"/>
      <c r="M89" s="253" t="s">
        <v>461</v>
      </c>
      <c r="N89" s="11"/>
      <c r="O89" s="11"/>
      <c r="P89" s="11"/>
      <c r="Q89" s="12"/>
      <c r="R89" s="2"/>
      <c r="S89" s="2"/>
    </row>
    <row r="90" spans="1:19" x14ac:dyDescent="0.25">
      <c r="A90" s="2"/>
      <c r="B90" s="10"/>
      <c r="C90" s="11"/>
      <c r="D90" s="11"/>
      <c r="E90" s="11"/>
      <c r="F90" s="11"/>
      <c r="G90" s="315" t="s">
        <v>462</v>
      </c>
      <c r="H90" s="11"/>
      <c r="I90" s="241"/>
      <c r="J90" s="11"/>
      <c r="K90" s="11"/>
      <c r="L90" s="11"/>
      <c r="M90" s="18"/>
      <c r="N90" s="11"/>
      <c r="O90" s="11"/>
      <c r="P90" s="11"/>
      <c r="Q90" s="12"/>
      <c r="R90" s="2"/>
      <c r="S90" s="2"/>
    </row>
    <row r="91" spans="1:19" x14ac:dyDescent="0.25">
      <c r="A91" s="2"/>
      <c r="B91" s="10"/>
      <c r="C91" s="11"/>
      <c r="D91" s="11"/>
      <c r="E91" s="11"/>
      <c r="F91" s="11"/>
      <c r="G91" s="241"/>
      <c r="H91" s="11"/>
      <c r="I91" s="241"/>
      <c r="J91" s="11"/>
      <c r="K91" s="11"/>
      <c r="L91" s="11"/>
      <c r="M91" s="18"/>
      <c r="N91" s="11"/>
      <c r="O91" s="11"/>
      <c r="P91" s="11"/>
      <c r="Q91" s="12"/>
      <c r="R91" s="2"/>
      <c r="S91" s="2"/>
    </row>
    <row r="92" spans="1:19" x14ac:dyDescent="0.25">
      <c r="A92" s="2"/>
      <c r="B92" s="10"/>
      <c r="C92" s="11"/>
      <c r="D92" s="11"/>
      <c r="E92" s="11"/>
      <c r="F92" s="11"/>
      <c r="G92" s="241"/>
      <c r="H92" s="11"/>
      <c r="I92" s="241"/>
      <c r="J92" s="11"/>
      <c r="K92" s="11"/>
      <c r="L92" s="11"/>
      <c r="M92" s="18"/>
      <c r="N92" s="11"/>
      <c r="O92" s="11"/>
      <c r="P92" s="11"/>
      <c r="Q92" s="12"/>
      <c r="R92" s="2"/>
      <c r="S92" s="2"/>
    </row>
    <row r="93" spans="1:19" x14ac:dyDescent="0.25">
      <c r="A93" s="2"/>
      <c r="B93" s="10"/>
      <c r="C93" s="11"/>
      <c r="D93" s="11"/>
      <c r="E93" s="11"/>
      <c r="F93" s="11"/>
      <c r="G93" s="241"/>
      <c r="H93" s="11"/>
      <c r="I93" s="241"/>
      <c r="J93" s="11"/>
      <c r="K93" s="11"/>
      <c r="L93" s="11"/>
      <c r="M93" s="18"/>
      <c r="N93" s="11"/>
      <c r="O93" s="11"/>
      <c r="P93" s="11"/>
      <c r="Q93" s="12"/>
      <c r="R93" s="2"/>
      <c r="S93" s="2"/>
    </row>
    <row r="94" spans="1:19" x14ac:dyDescent="0.25">
      <c r="A94" s="2"/>
      <c r="B94" s="10"/>
      <c r="C94" s="11"/>
      <c r="D94" s="11"/>
      <c r="E94" s="11"/>
      <c r="F94" s="11"/>
      <c r="G94" s="241"/>
      <c r="H94" s="11"/>
      <c r="I94" s="241"/>
      <c r="J94" s="11"/>
      <c r="K94" s="11"/>
      <c r="L94" s="11"/>
      <c r="M94" s="18"/>
      <c r="N94" s="11"/>
      <c r="O94" s="11"/>
      <c r="P94" s="11"/>
      <c r="Q94" s="12"/>
      <c r="R94" s="2"/>
      <c r="S94" s="2"/>
    </row>
    <row r="95" spans="1:19" x14ac:dyDescent="0.25">
      <c r="A95" s="2"/>
      <c r="B95" s="10"/>
      <c r="C95" s="11"/>
      <c r="D95" s="11"/>
      <c r="E95" s="11"/>
      <c r="F95" s="11"/>
      <c r="G95" s="241"/>
      <c r="H95" s="11"/>
      <c r="I95" s="241"/>
      <c r="J95" s="11"/>
      <c r="K95" s="11"/>
      <c r="L95" s="11"/>
      <c r="M95" s="18"/>
      <c r="N95" s="11"/>
      <c r="O95" s="11"/>
      <c r="P95" s="11"/>
      <c r="Q95" s="12"/>
      <c r="R95" s="2"/>
      <c r="S95" s="2"/>
    </row>
    <row r="96" spans="1:19" ht="8.1" customHeight="1" x14ac:dyDescent="0.25">
      <c r="A96" s="2"/>
      <c r="B96" s="10"/>
      <c r="C96" s="11"/>
      <c r="D96" s="11"/>
      <c r="E96" s="11"/>
      <c r="F96" s="11"/>
      <c r="G96" s="241"/>
      <c r="H96" s="11"/>
      <c r="I96" s="241"/>
      <c r="J96" s="11"/>
      <c r="K96" s="11"/>
      <c r="L96" s="11"/>
      <c r="M96" s="18"/>
      <c r="N96" s="11"/>
      <c r="O96" s="11"/>
      <c r="P96" s="11"/>
      <c r="Q96" s="12"/>
      <c r="R96" s="2"/>
      <c r="S96" s="2"/>
    </row>
    <row r="97" spans="1:19" ht="5.0999999999999996" customHeight="1" x14ac:dyDescent="0.25">
      <c r="A97" s="2"/>
      <c r="B97" s="13"/>
      <c r="C97" s="14"/>
      <c r="D97" s="14"/>
      <c r="E97" s="14"/>
      <c r="F97" s="14"/>
      <c r="G97" s="243"/>
      <c r="H97" s="14"/>
      <c r="I97" s="243"/>
      <c r="J97" s="14"/>
      <c r="K97" s="14"/>
      <c r="L97" s="14"/>
      <c r="M97" s="19"/>
      <c r="N97" s="14"/>
      <c r="O97" s="14"/>
      <c r="P97" s="14"/>
      <c r="Q97" s="15"/>
      <c r="R97" s="2"/>
      <c r="S97" s="2"/>
    </row>
  </sheetData>
  <conditionalFormatting sqref="I13">
    <cfRule type="containsBlanks" dxfId="2" priority="3">
      <formula>LEN(TRIM(I13))=0</formula>
    </cfRule>
  </conditionalFormatting>
  <conditionalFormatting sqref="I15">
    <cfRule type="containsBlanks" dxfId="1" priority="2">
      <formula>LEN(TRIM(I15))=0</formula>
    </cfRule>
  </conditionalFormatting>
  <conditionalFormatting sqref="I66">
    <cfRule type="cellIs" dxfId="0" priority="1" operator="equal">
      <formula>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331"/>
  <sheetViews>
    <sheetView workbookViewId="0">
      <pane xSplit="14" ySplit="10" topLeftCell="O11" activePane="bottomRight" state="frozen"/>
      <selection pane="topRight" activeCell="O1" sqref="O1"/>
      <selection pane="bottomLeft" activeCell="A11" sqref="A11"/>
      <selection pane="bottomRight" activeCell="C12" sqref="C12"/>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опер3!$M$1</f>
        <v>№года</v>
      </c>
      <c r="N1" s="42"/>
      <c r="O1" s="42"/>
      <c r="P1" s="43">
        <f>опер3!P1</f>
        <v>0</v>
      </c>
      <c r="Q1" s="43" t="str">
        <f>опер3!Q1</f>
        <v/>
      </c>
      <c r="R1" s="43" t="str">
        <f>опер3!R1</f>
        <v/>
      </c>
      <c r="S1" s="43" t="str">
        <f>опер3!S1</f>
        <v/>
      </c>
      <c r="T1" s="43" t="str">
        <f>опер3!T1</f>
        <v/>
      </c>
      <c r="U1" s="43" t="str">
        <f>опер3!U1</f>
        <v/>
      </c>
      <c r="V1" s="43" t="str">
        <f>опер3!V1</f>
        <v/>
      </c>
      <c r="W1" s="43" t="str">
        <f>опер3!W1</f>
        <v/>
      </c>
      <c r="X1" s="43" t="str">
        <f>опер3!X1</f>
        <v/>
      </c>
      <c r="Y1" s="43" t="str">
        <f>опер3!Y1</f>
        <v/>
      </c>
      <c r="Z1" s="43" t="str">
        <f>опер3!Z1</f>
        <v/>
      </c>
      <c r="AA1" s="43" t="str">
        <f>опер3!AA1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2"/>
      <c r="H5" s="2"/>
      <c r="I5" s="28"/>
      <c r="J5" s="2"/>
      <c r="K5" s="28"/>
      <c r="L5" s="2"/>
      <c r="M5" s="52"/>
      <c r="N5" s="2"/>
      <c r="O5" s="2"/>
      <c r="P5" s="2"/>
      <c r="Q5" s="2"/>
      <c r="R5" s="2"/>
      <c r="S5" s="2"/>
      <c r="T5" s="2"/>
      <c r="U5" s="2"/>
      <c r="V5" s="2"/>
      <c r="W5" s="2"/>
      <c r="X5" s="2"/>
      <c r="Y5" s="2"/>
      <c r="Z5" s="2"/>
      <c r="AA5" s="2"/>
      <c r="AB5" s="2"/>
    </row>
    <row r="6" spans="1:28" x14ac:dyDescent="0.25">
      <c r="A6" s="149"/>
      <c r="B6" s="131"/>
      <c r="C6" s="225" t="s">
        <v>306</v>
      </c>
      <c r="D6" s="210"/>
      <c r="E6" s="226"/>
      <c r="F6" s="2"/>
      <c r="G6" s="104" t="str">
        <f>сценарии!$J$6</f>
        <v>сценарий-3</v>
      </c>
      <c r="H6" s="2"/>
      <c r="I6" s="28"/>
      <c r="J6" s="2"/>
      <c r="K6" s="28"/>
      <c r="L6" s="2"/>
      <c r="M6" s="52"/>
      <c r="N6" s="2"/>
      <c r="O6" s="2"/>
      <c r="P6" s="96" t="str">
        <f>опер3!P6</f>
        <v/>
      </c>
      <c r="Q6" s="96" t="str">
        <f>опер3!Q6</f>
        <v/>
      </c>
      <c r="R6" s="96" t="str">
        <f>опер3!R6</f>
        <v/>
      </c>
      <c r="S6" s="96" t="str">
        <f>опер3!S6</f>
        <v/>
      </c>
      <c r="T6" s="96" t="str">
        <f>опер3!T6</f>
        <v/>
      </c>
      <c r="U6" s="96" t="str">
        <f>опер3!U6</f>
        <v/>
      </c>
      <c r="V6" s="96" t="str">
        <f>опер3!V6</f>
        <v/>
      </c>
      <c r="W6" s="96" t="str">
        <f>опер3!W6</f>
        <v/>
      </c>
      <c r="X6" s="96" t="str">
        <f>опер3!X6</f>
        <v/>
      </c>
      <c r="Y6" s="96" t="str">
        <f>опер3!Y6</f>
        <v/>
      </c>
      <c r="Z6" s="96" t="str">
        <f>опер3!Z6</f>
        <v/>
      </c>
      <c r="AA6" s="96" t="str">
        <f>опер3!AA6</f>
        <v/>
      </c>
      <c r="AB6" s="2"/>
    </row>
    <row r="7" spans="1:28" ht="12.6" thickBot="1" x14ac:dyDescent="0.3">
      <c r="A7" s="149"/>
      <c r="B7" s="182" t="s">
        <v>285</v>
      </c>
      <c r="C7" s="2"/>
      <c r="D7" s="2"/>
      <c r="E7" s="2"/>
      <c r="F7" s="2"/>
      <c r="G7" s="2"/>
      <c r="H7" s="2"/>
      <c r="I7" s="28"/>
      <c r="J7" s="2"/>
      <c r="K7" s="28"/>
      <c r="L7" s="2"/>
      <c r="M7" s="52"/>
      <c r="N7" s="2"/>
      <c r="O7" s="2"/>
      <c r="P7" s="94">
        <f>опер3!P7</f>
        <v>32</v>
      </c>
      <c r="Q7" s="94" t="str">
        <f>опер3!Q7</f>
        <v/>
      </c>
      <c r="R7" s="94" t="str">
        <f>опер3!R7</f>
        <v/>
      </c>
      <c r="S7" s="94" t="str">
        <f>опер3!S7</f>
        <v/>
      </c>
      <c r="T7" s="94" t="str">
        <f>опер3!T7</f>
        <v/>
      </c>
      <c r="U7" s="94" t="str">
        <f>опер3!U7</f>
        <v/>
      </c>
      <c r="V7" s="94" t="str">
        <f>опер3!V7</f>
        <v/>
      </c>
      <c r="W7" s="94" t="str">
        <f>опер3!W7</f>
        <v/>
      </c>
      <c r="X7" s="94" t="str">
        <f>опер3!X7</f>
        <v/>
      </c>
      <c r="Y7" s="94" t="str">
        <f>опер3!Y7</f>
        <v/>
      </c>
      <c r="Z7" s="94" t="str">
        <f>опер3!Z7</f>
        <v/>
      </c>
      <c r="AA7" s="94" t="str">
        <f>опер3!AA7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опер3!M8</f>
        <v>итого</v>
      </c>
      <c r="N8" s="3"/>
      <c r="O8" s="3"/>
      <c r="P8" s="95">
        <f>опер3!P8</f>
        <v>366</v>
      </c>
      <c r="Q8" s="95" t="str">
        <f>опер3!Q8</f>
        <v/>
      </c>
      <c r="R8" s="95" t="str">
        <f>опер3!R8</f>
        <v/>
      </c>
      <c r="S8" s="95" t="str">
        <f>опер3!S8</f>
        <v/>
      </c>
      <c r="T8" s="95" t="str">
        <f>опер3!T8</f>
        <v/>
      </c>
      <c r="U8" s="95" t="str">
        <f>опер3!U8</f>
        <v/>
      </c>
      <c r="V8" s="95" t="str">
        <f>опер3!V8</f>
        <v/>
      </c>
      <c r="W8" s="95" t="str">
        <f>опер3!W8</f>
        <v/>
      </c>
      <c r="X8" s="95" t="str">
        <f>опер3!X8</f>
        <v/>
      </c>
      <c r="Y8" s="95" t="str">
        <f>опер3!Y8</f>
        <v/>
      </c>
      <c r="Z8" s="95" t="str">
        <f>опер3!Z8</f>
        <v/>
      </c>
      <c r="AA8" s="95" t="str">
        <f>опер3!AA8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IF(P$1="",0,IF(1+опер3!P$346=0,0,(опер3!P$58+опер3!P$137)/(1+опер3!P$346)))</f>
        <v>0</v>
      </c>
      <c r="Q16" s="93">
        <f>IF(Q$1="",0,IF(1+опер3!Q$346=0,0,(опер3!Q$58+опер3!Q$137)/(1+опер3!Q$346)))</f>
        <v>0</v>
      </c>
      <c r="R16" s="93">
        <f>IF(R$1="",0,IF(1+опер3!R$346=0,0,(опер3!R$58+опер3!R$137)/(1+опер3!R$346)))</f>
        <v>0</v>
      </c>
      <c r="S16" s="93">
        <f>IF(S$1="",0,IF(1+опер3!S$346=0,0,(опер3!S$58+опер3!S$137)/(1+опер3!S$346)))</f>
        <v>0</v>
      </c>
      <c r="T16" s="93">
        <f>IF(T$1="",0,IF(1+опер3!T$346=0,0,(опер3!T$58+опер3!T$137)/(1+опер3!T$346)))</f>
        <v>0</v>
      </c>
      <c r="U16" s="93">
        <f>IF(U$1="",0,IF(1+опер3!U$346=0,0,(опер3!U$58+опер3!U$137)/(1+опер3!U$346)))</f>
        <v>0</v>
      </c>
      <c r="V16" s="93">
        <f>IF(V$1="",0,IF(1+опер3!V$346=0,0,(опер3!V$58+опер3!V$137)/(1+опер3!V$346)))</f>
        <v>0</v>
      </c>
      <c r="W16" s="93">
        <f>IF(W$1="",0,IF(1+опер3!W$346=0,0,(опер3!W$58+опер3!W$137)/(1+опер3!W$346)))</f>
        <v>0</v>
      </c>
      <c r="X16" s="93">
        <f>IF(X$1="",0,IF(1+опер3!X$346=0,0,(опер3!X$58+опер3!X$137)/(1+опер3!X$346)))</f>
        <v>0</v>
      </c>
      <c r="Y16" s="93">
        <f>IF(Y$1="",0,IF(1+опер3!Y$346=0,0,(опер3!Y$58+опер3!Y$137)/(1+опер3!Y$346)))</f>
        <v>0</v>
      </c>
      <c r="Z16" s="93">
        <f>IF(Z$1="",0,IF(1+опер3!Z$346=0,0,(опер3!Z$58+опер3!Z$137)/(1+опер3!Z$346)))</f>
        <v>0</v>
      </c>
      <c r="AA16" s="93">
        <f>IF(AA$1="",0,IF(1+опер3!AA$346=0,0,(опер3!AA$58+опер3!AA$137)/(1+опер3!AA$346)))</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IF(P$1="",0,опер3!P$58+опер3!P$137)</f>
        <v>0</v>
      </c>
      <c r="Q18" s="93">
        <f>IF(Q$1="",0,опер3!Q$58+опер3!Q$137)</f>
        <v>0</v>
      </c>
      <c r="R18" s="93">
        <f>IF(R$1="",0,опер3!R$58+опер3!R$137)</f>
        <v>0</v>
      </c>
      <c r="S18" s="93">
        <f>IF(S$1="",0,опер3!S$58+опер3!S$137)</f>
        <v>0</v>
      </c>
      <c r="T18" s="93">
        <f>IF(T$1="",0,опер3!T$58+опер3!T$137)</f>
        <v>0</v>
      </c>
      <c r="U18" s="93">
        <f>IF(U$1="",0,опер3!U$58+опер3!U$137)</f>
        <v>0</v>
      </c>
      <c r="V18" s="93">
        <f>IF(V$1="",0,опер3!V$58+опер3!V$137)</f>
        <v>0</v>
      </c>
      <c r="W18" s="93">
        <f>IF(W$1="",0,опер3!W$58+опер3!W$137)</f>
        <v>0</v>
      </c>
      <c r="X18" s="93">
        <f>IF(X$1="",0,опер3!X$58+опер3!X$137)</f>
        <v>0</v>
      </c>
      <c r="Y18" s="93">
        <f>IF(Y$1="",0,опер3!Y$58+опер3!Y$137)</f>
        <v>0</v>
      </c>
      <c r="Z18" s="93">
        <f>IF(Z$1="",0,опер3!Z$58+опер3!Z$137)</f>
        <v>0</v>
      </c>
      <c r="AA18" s="93">
        <f>IF(AA$1="",0,опер3!AA$58+опер3!AA$137)</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IF(P$1="",0,опер3!P$58+опер3!P$137)</f>
        <v>0</v>
      </c>
      <c r="Q20" s="93">
        <f>IF(Q$1="",0,опер3!Q$58+опер3!Q$137)</f>
        <v>0</v>
      </c>
      <c r="R20" s="93">
        <f>IF(R$1="",0,опер3!R$58+опер3!R$137)</f>
        <v>0</v>
      </c>
      <c r="S20" s="93">
        <f>IF(S$1="",0,опер3!S$58+опер3!S$137)</f>
        <v>0</v>
      </c>
      <c r="T20" s="93">
        <f>IF(T$1="",0,опер3!T$58+опер3!T$137)</f>
        <v>0</v>
      </c>
      <c r="U20" s="93">
        <f>IF(U$1="",0,опер3!U$58+опер3!U$137)</f>
        <v>0</v>
      </c>
      <c r="V20" s="93">
        <f>IF(V$1="",0,опер3!V$58+опер3!V$137)</f>
        <v>0</v>
      </c>
      <c r="W20" s="93">
        <f>IF(W$1="",0,опер3!W$58+опер3!W$137)</f>
        <v>0</v>
      </c>
      <c r="X20" s="93">
        <f>IF(X$1="",0,опер3!X$58+опер3!X$137)</f>
        <v>0</v>
      </c>
      <c r="Y20" s="93">
        <f>IF(Y$1="",0,опер3!Y$58+опер3!Y$137)</f>
        <v>0</v>
      </c>
      <c r="Z20" s="93">
        <f>IF(Z$1="",0,опер3!Z$58+опер3!Z$137)</f>
        <v>0</v>
      </c>
      <c r="AA20" s="93">
        <f>IF(AA$1="",0,опер3!AA$58+опер3!AA$137)</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IF(P$1="",0,опер3!P$58+опер3!P$137)</f>
        <v>0</v>
      </c>
      <c r="Q22" s="93">
        <f>IF(Q$1="",0,опер3!Q$58+опер3!Q$137)</f>
        <v>0</v>
      </c>
      <c r="R22" s="93">
        <f>IF(R$1="",0,опер3!R$58+опер3!R$137)</f>
        <v>0</v>
      </c>
      <c r="S22" s="93">
        <f>IF(S$1="",0,опер3!S$58+опер3!S$137)</f>
        <v>0</v>
      </c>
      <c r="T22" s="93">
        <f>IF(T$1="",0,опер3!T$58+опер3!T$137)</f>
        <v>0</v>
      </c>
      <c r="U22" s="93">
        <f>IF(U$1="",0,опер3!U$58+опер3!U$137)</f>
        <v>0</v>
      </c>
      <c r="V22" s="93">
        <f>IF(V$1="",0,опер3!V$58+опер3!V$137)</f>
        <v>0</v>
      </c>
      <c r="W22" s="93">
        <f>IF(W$1="",0,опер3!W$58+опер3!W$137)</f>
        <v>0</v>
      </c>
      <c r="X22" s="93">
        <f>IF(X$1="",0,опер3!X$58+опер3!X$137)</f>
        <v>0</v>
      </c>
      <c r="Y22" s="93">
        <f>IF(Y$1="",0,опер3!Y$58+опер3!Y$137)</f>
        <v>0</v>
      </c>
      <c r="Z22" s="93">
        <f>IF(Z$1="",0,опер3!Z$58+опер3!Z$137)</f>
        <v>0</v>
      </c>
      <c r="AA22" s="93">
        <f>IF(AA$1="",0,опер3!AA$58+опер3!AA$137)</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IF(P$1="",0,IF(1+опер3!P$346=0,0,(опер3!P$157)/(1+опер3!P$346)))</f>
        <v>0</v>
      </c>
      <c r="Q36" s="136">
        <f>IF(Q$1="",0,IF(1+опер3!Q$346=0,0,(опер3!Q$157)/(1+опер3!Q$346)))</f>
        <v>0</v>
      </c>
      <c r="R36" s="136">
        <f>IF(R$1="",0,IF(1+опер3!R$346=0,0,(опер3!R$157)/(1+опер3!R$346)))</f>
        <v>0</v>
      </c>
      <c r="S36" s="136">
        <f>IF(S$1="",0,IF(1+опер3!S$346=0,0,(опер3!S$157)/(1+опер3!S$346)))</f>
        <v>0</v>
      </c>
      <c r="T36" s="136">
        <f>IF(T$1="",0,IF(1+опер3!T$346=0,0,(опер3!T$157)/(1+опер3!T$346)))</f>
        <v>0</v>
      </c>
      <c r="U36" s="136">
        <f>IF(U$1="",0,IF(1+опер3!U$346=0,0,(опер3!U$157)/(1+опер3!U$346)))</f>
        <v>0</v>
      </c>
      <c r="V36" s="136">
        <f>IF(V$1="",0,IF(1+опер3!V$346=0,0,(опер3!V$157)/(1+опер3!V$346)))</f>
        <v>0</v>
      </c>
      <c r="W36" s="136">
        <f>IF(W$1="",0,IF(1+опер3!W$346=0,0,(опер3!W$157)/(1+опер3!W$346)))</f>
        <v>0</v>
      </c>
      <c r="X36" s="136">
        <f>IF(X$1="",0,IF(1+опер3!X$346=0,0,(опер3!X$157)/(1+опер3!X$346)))</f>
        <v>0</v>
      </c>
      <c r="Y36" s="136">
        <f>IF(Y$1="",0,IF(1+опер3!Y$346=0,0,(опер3!Y$157)/(1+опер3!Y$346)))</f>
        <v>0</v>
      </c>
      <c r="Z36" s="136">
        <f>IF(Z$1="",0,IF(1+опер3!Z$346=0,0,(опер3!Z$157)/(1+опер3!Z$346)))</f>
        <v>0</v>
      </c>
      <c r="AA36" s="136">
        <f>IF(AA$1="",0,IF(1+опер3!AA$346=0,0,(опер3!AA$157)/(1+опер3!AA$346)))</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IF(P$1="",0,IF(1+опер3!P$346=0,0,(опер3!P$157)/(1+опер3!P$346)))</f>
        <v>0</v>
      </c>
      <c r="Q38" s="136">
        <f>IF(Q$1="",0,IF(1+опер3!Q$346=0,0,(опер3!Q$157)/(1+опер3!Q$346)))</f>
        <v>0</v>
      </c>
      <c r="R38" s="136">
        <f>IF(R$1="",0,IF(1+опер3!R$346=0,0,(опер3!R$157)/(1+опер3!R$346)))</f>
        <v>0</v>
      </c>
      <c r="S38" s="136">
        <f>IF(S$1="",0,IF(1+опер3!S$346=0,0,(опер3!S$157)/(1+опер3!S$346)))</f>
        <v>0</v>
      </c>
      <c r="T38" s="136">
        <f>IF(T$1="",0,IF(1+опер3!T$346=0,0,(опер3!T$157)/(1+опер3!T$346)))</f>
        <v>0</v>
      </c>
      <c r="U38" s="136">
        <f>IF(U$1="",0,IF(1+опер3!U$346=0,0,(опер3!U$157)/(1+опер3!U$346)))</f>
        <v>0</v>
      </c>
      <c r="V38" s="136">
        <f>IF(V$1="",0,IF(1+опер3!V$346=0,0,(опер3!V$157)/(1+опер3!V$346)))</f>
        <v>0</v>
      </c>
      <c r="W38" s="136">
        <f>IF(W$1="",0,IF(1+опер3!W$346=0,0,(опер3!W$157)/(1+опер3!W$346)))</f>
        <v>0</v>
      </c>
      <c r="X38" s="136">
        <f>IF(X$1="",0,IF(1+опер3!X$346=0,0,(опер3!X$157)/(1+опер3!X$346)))</f>
        <v>0</v>
      </c>
      <c r="Y38" s="136">
        <f>IF(Y$1="",0,IF(1+опер3!Y$346=0,0,(опер3!Y$157)/(1+опер3!Y$346)))</f>
        <v>0</v>
      </c>
      <c r="Z38" s="136">
        <f>IF(Z$1="",0,IF(1+опер3!Z$346=0,0,(опер3!Z$157)/(1+опер3!Z$346)))</f>
        <v>0</v>
      </c>
      <c r="AA38" s="136">
        <f>IF(AA$1="",0,IF(1+опер3!AA$346=0,0,(опер3!AA$157)/(1+опер3!AA$346)))</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IF(P$1="",0,IF(1+опер3!P$346=0,0,(опер3!P$157)/(1+опер3!P$346)))</f>
        <v>0</v>
      </c>
      <c r="Q40" s="136">
        <f>IF(Q$1="",0,IF(1+опер3!Q$346=0,0,(опер3!Q$157)/(1+опер3!Q$346)))</f>
        <v>0</v>
      </c>
      <c r="R40" s="136">
        <f>IF(R$1="",0,IF(1+опер3!R$346=0,0,(опер3!R$157)/(1+опер3!R$346)))</f>
        <v>0</v>
      </c>
      <c r="S40" s="136">
        <f>IF(S$1="",0,IF(1+опер3!S$346=0,0,(опер3!S$157)/(1+опер3!S$346)))</f>
        <v>0</v>
      </c>
      <c r="T40" s="136">
        <f>IF(T$1="",0,IF(1+опер3!T$346=0,0,(опер3!T$157)/(1+опер3!T$346)))</f>
        <v>0</v>
      </c>
      <c r="U40" s="136">
        <f>IF(U$1="",0,IF(1+опер3!U$346=0,0,(опер3!U$157)/(1+опер3!U$346)))</f>
        <v>0</v>
      </c>
      <c r="V40" s="136">
        <f>IF(V$1="",0,IF(1+опер3!V$346=0,0,(опер3!V$157)/(1+опер3!V$346)))</f>
        <v>0</v>
      </c>
      <c r="W40" s="136">
        <f>IF(W$1="",0,IF(1+опер3!W$346=0,0,(опер3!W$157)/(1+опер3!W$346)))</f>
        <v>0</v>
      </c>
      <c r="X40" s="136">
        <f>IF(X$1="",0,IF(1+опер3!X$346=0,0,(опер3!X$157)/(1+опер3!X$346)))</f>
        <v>0</v>
      </c>
      <c r="Y40" s="136">
        <f>IF(Y$1="",0,IF(1+опер3!Y$346=0,0,(опер3!Y$157)/(1+опер3!Y$346)))</f>
        <v>0</v>
      </c>
      <c r="Z40" s="136">
        <f>IF(Z$1="",0,IF(1+опер3!Z$346=0,0,(опер3!Z$157)/(1+опер3!Z$346)))</f>
        <v>0</v>
      </c>
      <c r="AA40" s="136">
        <f>IF(AA$1="",0,IF(1+опер3!AA$346=0,0,(опер3!AA$157)/(1+опер3!AA$346)))</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IF(P$1="",0,IF(1+опер3!P$346=0,0,(опер3!P$157)/(1+опер3!P$346)))</f>
        <v>0</v>
      </c>
      <c r="Q42" s="136">
        <f>IF(Q$1="",0,IF(1+опер3!Q$346=0,0,(опер3!Q$157)/(1+опер3!Q$346)))</f>
        <v>0</v>
      </c>
      <c r="R42" s="136">
        <f>IF(R$1="",0,IF(1+опер3!R$346=0,0,(опер3!R$157)/(1+опер3!R$346)))</f>
        <v>0</v>
      </c>
      <c r="S42" s="136">
        <f>IF(S$1="",0,IF(1+опер3!S$346=0,0,(опер3!S$157)/(1+опер3!S$346)))</f>
        <v>0</v>
      </c>
      <c r="T42" s="136">
        <f>IF(T$1="",0,IF(1+опер3!T$346=0,0,(опер3!T$157)/(1+опер3!T$346)))</f>
        <v>0</v>
      </c>
      <c r="U42" s="136">
        <f>IF(U$1="",0,IF(1+опер3!U$346=0,0,(опер3!U$157)/(1+опер3!U$346)))</f>
        <v>0</v>
      </c>
      <c r="V42" s="136">
        <f>IF(V$1="",0,IF(1+опер3!V$346=0,0,(опер3!V$157)/(1+опер3!V$346)))</f>
        <v>0</v>
      </c>
      <c r="W42" s="136">
        <f>IF(W$1="",0,IF(1+опер3!W$346=0,0,(опер3!W$157)/(1+опер3!W$346)))</f>
        <v>0</v>
      </c>
      <c r="X42" s="136">
        <f>IF(X$1="",0,IF(1+опер3!X$346=0,0,(опер3!X$157)/(1+опер3!X$346)))</f>
        <v>0</v>
      </c>
      <c r="Y42" s="136">
        <f>IF(Y$1="",0,IF(1+опер3!Y$346=0,0,(опер3!Y$157)/(1+опер3!Y$346)))</f>
        <v>0</v>
      </c>
      <c r="Z42" s="136">
        <f>IF(Z$1="",0,IF(1+опер3!Z$346=0,0,(опер3!Z$157)/(1+опер3!Z$346)))</f>
        <v>0</v>
      </c>
      <c r="AA42" s="136">
        <f>IF(AA$1="",0,IF(1+опер3!AA$346=0,0,(опер3!AA$157)/(1+опер3!AA$346)))</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t="str">
        <f>структура!$AL$21</f>
        <v>Без НДС</v>
      </c>
      <c r="K46" s="134"/>
      <c r="L46" s="130"/>
      <c r="M46" s="135">
        <f>SUM($O46:$AB46)</f>
        <v>0</v>
      </c>
      <c r="N46" s="123"/>
      <c r="O46" s="123"/>
      <c r="P46" s="136">
        <f>IF(P$1="",0,IF(1+опер3!P$346=0,0,(опер3!P$175)/(1+опер3!P$346)))</f>
        <v>0</v>
      </c>
      <c r="Q46" s="136">
        <f>IF(Q$1="",0,IF(1+опер3!Q$346=0,0,(опер3!Q$175)/(1+опер3!Q$346)))</f>
        <v>0</v>
      </c>
      <c r="R46" s="136">
        <f>IF(R$1="",0,IF(1+опер3!R$346=0,0,(опер3!R$175)/(1+опер3!R$346)))</f>
        <v>0</v>
      </c>
      <c r="S46" s="136">
        <f>IF(S$1="",0,IF(1+опер3!S$346=0,0,(опер3!S$175)/(1+опер3!S$346)))</f>
        <v>0</v>
      </c>
      <c r="T46" s="136">
        <f>IF(T$1="",0,IF(1+опер3!T$346=0,0,(опер3!T$175)/(1+опер3!T$346)))</f>
        <v>0</v>
      </c>
      <c r="U46" s="136">
        <f>IF(U$1="",0,IF(1+опер3!U$346=0,0,(опер3!U$175)/(1+опер3!U$346)))</f>
        <v>0</v>
      </c>
      <c r="V46" s="136">
        <f>IF(V$1="",0,IF(1+опер3!V$346=0,0,(опер3!V$175)/(1+опер3!V$346)))</f>
        <v>0</v>
      </c>
      <c r="W46" s="136">
        <f>IF(W$1="",0,IF(1+опер3!W$346=0,0,(опер3!W$175)/(1+опер3!W$346)))</f>
        <v>0</v>
      </c>
      <c r="X46" s="136">
        <f>IF(X$1="",0,IF(1+опер3!X$346=0,0,(опер3!X$175)/(1+опер3!X$346)))</f>
        <v>0</v>
      </c>
      <c r="Y46" s="136">
        <f>IF(Y$1="",0,IF(1+опер3!Y$346=0,0,(опер3!Y$175)/(1+опер3!Y$346)))</f>
        <v>0</v>
      </c>
      <c r="Z46" s="136">
        <f>IF(Z$1="",0,IF(1+опер3!Z$346=0,0,(опер3!Z$175)/(1+опер3!Z$346)))</f>
        <v>0</v>
      </c>
      <c r="AA46" s="136">
        <f>IF(AA$1="",0,IF(1+опер3!AA$346=0,0,(опер3!AA$175)/(1+опер3!AA$346)))</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t="str">
        <f>структура!$AL$21</f>
        <v>Без НДС</v>
      </c>
      <c r="K48" s="134"/>
      <c r="L48" s="130"/>
      <c r="M48" s="135">
        <f>SUM($O48:$AB48)</f>
        <v>0</v>
      </c>
      <c r="N48" s="123"/>
      <c r="O48" s="123"/>
      <c r="P48" s="136">
        <f>IF(P$1="",0,IF(1+опер3!P$346=0,0,(опер3!P$175)/(1+опер3!P$346)))</f>
        <v>0</v>
      </c>
      <c r="Q48" s="136">
        <f>IF(Q$1="",0,IF(1+опер3!Q$346=0,0,(опер3!Q$175)/(1+опер3!Q$346)))</f>
        <v>0</v>
      </c>
      <c r="R48" s="136">
        <f>IF(R$1="",0,IF(1+опер3!R$346=0,0,(опер3!R$175)/(1+опер3!R$346)))</f>
        <v>0</v>
      </c>
      <c r="S48" s="136">
        <f>IF(S$1="",0,IF(1+опер3!S$346=0,0,(опер3!S$175)/(1+опер3!S$346)))</f>
        <v>0</v>
      </c>
      <c r="T48" s="136">
        <f>IF(T$1="",0,IF(1+опер3!T$346=0,0,(опер3!T$175)/(1+опер3!T$346)))</f>
        <v>0</v>
      </c>
      <c r="U48" s="136">
        <f>IF(U$1="",0,IF(1+опер3!U$346=0,0,(опер3!U$175)/(1+опер3!U$346)))</f>
        <v>0</v>
      </c>
      <c r="V48" s="136">
        <f>IF(V$1="",0,IF(1+опер3!V$346=0,0,(опер3!V$175)/(1+опер3!V$346)))</f>
        <v>0</v>
      </c>
      <c r="W48" s="136">
        <f>IF(W$1="",0,IF(1+опер3!W$346=0,0,(опер3!W$175)/(1+опер3!W$346)))</f>
        <v>0</v>
      </c>
      <c r="X48" s="136">
        <f>IF(X$1="",0,IF(1+опер3!X$346=0,0,(опер3!X$175)/(1+опер3!X$346)))</f>
        <v>0</v>
      </c>
      <c r="Y48" s="136">
        <f>IF(Y$1="",0,IF(1+опер3!Y$346=0,0,(опер3!Y$175)/(1+опер3!Y$346)))</f>
        <v>0</v>
      </c>
      <c r="Z48" s="136">
        <f>IF(Z$1="",0,IF(1+опер3!Z$346=0,0,(опер3!Z$175)/(1+опер3!Z$346)))</f>
        <v>0</v>
      </c>
      <c r="AA48" s="136">
        <f>IF(AA$1="",0,IF(1+опер3!AA$346=0,0,(опер3!AA$175)/(1+опер3!AA$346)))</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t="str">
        <f>структура!$AL$21</f>
        <v>Без НДС</v>
      </c>
      <c r="K50" s="134"/>
      <c r="L50" s="130"/>
      <c r="M50" s="135">
        <f>SUM($O50:$AB50)</f>
        <v>0</v>
      </c>
      <c r="N50" s="123"/>
      <c r="O50" s="123"/>
      <c r="P50" s="136">
        <f>IF(P$1="",0,IF(1+опер3!P$346=0,0,(опер3!P$175)/(1+опер3!P$346)))</f>
        <v>0</v>
      </c>
      <c r="Q50" s="136">
        <f>IF(Q$1="",0,IF(1+опер3!Q$346=0,0,(опер3!Q$175)/(1+опер3!Q$346)))</f>
        <v>0</v>
      </c>
      <c r="R50" s="136">
        <f>IF(R$1="",0,IF(1+опер3!R$346=0,0,(опер3!R$175)/(1+опер3!R$346)))</f>
        <v>0</v>
      </c>
      <c r="S50" s="136">
        <f>IF(S$1="",0,IF(1+опер3!S$346=0,0,(опер3!S$175)/(1+опер3!S$346)))</f>
        <v>0</v>
      </c>
      <c r="T50" s="136">
        <f>IF(T$1="",0,IF(1+опер3!T$346=0,0,(опер3!T$175)/(1+опер3!T$346)))</f>
        <v>0</v>
      </c>
      <c r="U50" s="136">
        <f>IF(U$1="",0,IF(1+опер3!U$346=0,0,(опер3!U$175)/(1+опер3!U$346)))</f>
        <v>0</v>
      </c>
      <c r="V50" s="136">
        <f>IF(V$1="",0,IF(1+опер3!V$346=0,0,(опер3!V$175)/(1+опер3!V$346)))</f>
        <v>0</v>
      </c>
      <c r="W50" s="136">
        <f>IF(W$1="",0,IF(1+опер3!W$346=0,0,(опер3!W$175)/(1+опер3!W$346)))</f>
        <v>0</v>
      </c>
      <c r="X50" s="136">
        <f>IF(X$1="",0,IF(1+опер3!X$346=0,0,(опер3!X$175)/(1+опер3!X$346)))</f>
        <v>0</v>
      </c>
      <c r="Y50" s="136">
        <f>IF(Y$1="",0,IF(1+опер3!Y$346=0,0,(опер3!Y$175)/(1+опер3!Y$346)))</f>
        <v>0</v>
      </c>
      <c r="Z50" s="136">
        <f>IF(Z$1="",0,IF(1+опер3!Z$346=0,0,(опер3!Z$175)/(1+опер3!Z$346)))</f>
        <v>0</v>
      </c>
      <c r="AA50" s="136">
        <f>IF(AA$1="",0,IF(1+опер3!AA$346=0,0,(опер3!AA$175)/(1+опер3!AA$346)))</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t="str">
        <f>структура!$AL$21</f>
        <v>Без НДС</v>
      </c>
      <c r="K52" s="134"/>
      <c r="L52" s="130"/>
      <c r="M52" s="135">
        <f>SUM($O52:$AB52)</f>
        <v>0</v>
      </c>
      <c r="N52" s="123"/>
      <c r="O52" s="123"/>
      <c r="P52" s="136">
        <f>IF(P$1="",0,IF(1+опер3!P$346=0,0,(опер3!P$175)/(1+опер3!P$346)))</f>
        <v>0</v>
      </c>
      <c r="Q52" s="136">
        <f>IF(Q$1="",0,IF(1+опер3!Q$346=0,0,(опер3!Q$175)/(1+опер3!Q$346)))</f>
        <v>0</v>
      </c>
      <c r="R52" s="136">
        <f>IF(R$1="",0,IF(1+опер3!R$346=0,0,(опер3!R$175)/(1+опер3!R$346)))</f>
        <v>0</v>
      </c>
      <c r="S52" s="136">
        <f>IF(S$1="",0,IF(1+опер3!S$346=0,0,(опер3!S$175)/(1+опер3!S$346)))</f>
        <v>0</v>
      </c>
      <c r="T52" s="136">
        <f>IF(T$1="",0,IF(1+опер3!T$346=0,0,(опер3!T$175)/(1+опер3!T$346)))</f>
        <v>0</v>
      </c>
      <c r="U52" s="136">
        <f>IF(U$1="",0,IF(1+опер3!U$346=0,0,(опер3!U$175)/(1+опер3!U$346)))</f>
        <v>0</v>
      </c>
      <c r="V52" s="136">
        <f>IF(V$1="",0,IF(1+опер3!V$346=0,0,(опер3!V$175)/(1+опер3!V$346)))</f>
        <v>0</v>
      </c>
      <c r="W52" s="136">
        <f>IF(W$1="",0,IF(1+опер3!W$346=0,0,(опер3!W$175)/(1+опер3!W$346)))</f>
        <v>0</v>
      </c>
      <c r="X52" s="136">
        <f>IF(X$1="",0,IF(1+опер3!X$346=0,0,(опер3!X$175)/(1+опер3!X$346)))</f>
        <v>0</v>
      </c>
      <c r="Y52" s="136">
        <f>IF(Y$1="",0,IF(1+опер3!Y$346=0,0,(опер3!Y$175)/(1+опер3!Y$346)))</f>
        <v>0</v>
      </c>
      <c r="Z52" s="136">
        <f>IF(Z$1="",0,IF(1+опер3!Z$346=0,0,(опер3!Z$175)/(1+опер3!Z$346)))</f>
        <v>0</v>
      </c>
      <c r="AA52" s="136">
        <f>IF(AA$1="",0,IF(1+опер3!AA$346=0,0,(опер3!AA$175)/(1+опер3!AA$346)))</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IF(P$1="",0,IF(1+опер3!P$346=0,0,(опер3!P$225)/(1+опер3!P$346)))</f>
        <v>0</v>
      </c>
      <c r="Q56" s="136">
        <f>IF(Q$1="",0,IF(1+опер3!Q$346=0,0,(опер3!Q$225)/(1+опер3!Q$346)))</f>
        <v>0</v>
      </c>
      <c r="R56" s="136">
        <f>IF(R$1="",0,IF(1+опер3!R$346=0,0,(опер3!R$225)/(1+опер3!R$346)))</f>
        <v>0</v>
      </c>
      <c r="S56" s="136">
        <f>IF(S$1="",0,IF(1+опер3!S$346=0,0,(опер3!S$225)/(1+опер3!S$346)))</f>
        <v>0</v>
      </c>
      <c r="T56" s="136">
        <f>IF(T$1="",0,IF(1+опер3!T$346=0,0,(опер3!T$225)/(1+опер3!T$346)))</f>
        <v>0</v>
      </c>
      <c r="U56" s="136">
        <f>IF(U$1="",0,IF(1+опер3!U$346=0,0,(опер3!U$225)/(1+опер3!U$346)))</f>
        <v>0</v>
      </c>
      <c r="V56" s="136">
        <f>IF(V$1="",0,IF(1+опер3!V$346=0,0,(опер3!V$225)/(1+опер3!V$346)))</f>
        <v>0</v>
      </c>
      <c r="W56" s="136">
        <f>IF(W$1="",0,IF(1+опер3!W$346=0,0,(опер3!W$225)/(1+опер3!W$346)))</f>
        <v>0</v>
      </c>
      <c r="X56" s="136">
        <f>IF(X$1="",0,IF(1+опер3!X$346=0,0,(опер3!X$225)/(1+опер3!X$346)))</f>
        <v>0</v>
      </c>
      <c r="Y56" s="136">
        <f>IF(Y$1="",0,IF(1+опер3!Y$346=0,0,(опер3!Y$225)/(1+опер3!Y$346)))</f>
        <v>0</v>
      </c>
      <c r="Z56" s="136">
        <f>IF(Z$1="",0,IF(1+опер3!Z$346=0,0,(опер3!Z$225)/(1+опер3!Z$346)))</f>
        <v>0</v>
      </c>
      <c r="AA56" s="136">
        <f>IF(AA$1="",0,IF(1+опер3!AA$346=0,0,(опер3!AA$225)/(1+опер3!AA$346)))</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IF(P$1="",0,IF(1+опер3!P$346=0,0,(опер3!P$225)/(1+опер3!P$346)))</f>
        <v>0</v>
      </c>
      <c r="Q58" s="136">
        <f>IF(Q$1="",0,IF(1+опер3!Q$346=0,0,(опер3!Q$225)/(1+опер3!Q$346)))</f>
        <v>0</v>
      </c>
      <c r="R58" s="136">
        <f>IF(R$1="",0,IF(1+опер3!R$346=0,0,(опер3!R$225)/(1+опер3!R$346)))</f>
        <v>0</v>
      </c>
      <c r="S58" s="136">
        <f>IF(S$1="",0,IF(1+опер3!S$346=0,0,(опер3!S$225)/(1+опер3!S$346)))</f>
        <v>0</v>
      </c>
      <c r="T58" s="136">
        <f>IF(T$1="",0,IF(1+опер3!T$346=0,0,(опер3!T$225)/(1+опер3!T$346)))</f>
        <v>0</v>
      </c>
      <c r="U58" s="136">
        <f>IF(U$1="",0,IF(1+опер3!U$346=0,0,(опер3!U$225)/(1+опер3!U$346)))</f>
        <v>0</v>
      </c>
      <c r="V58" s="136">
        <f>IF(V$1="",0,IF(1+опер3!V$346=0,0,(опер3!V$225)/(1+опер3!V$346)))</f>
        <v>0</v>
      </c>
      <c r="W58" s="136">
        <f>IF(W$1="",0,IF(1+опер3!W$346=0,0,(опер3!W$225)/(1+опер3!W$346)))</f>
        <v>0</v>
      </c>
      <c r="X58" s="136">
        <f>IF(X$1="",0,IF(1+опер3!X$346=0,0,(опер3!X$225)/(1+опер3!X$346)))</f>
        <v>0</v>
      </c>
      <c r="Y58" s="136">
        <f>IF(Y$1="",0,IF(1+опер3!Y$346=0,0,(опер3!Y$225)/(1+опер3!Y$346)))</f>
        <v>0</v>
      </c>
      <c r="Z58" s="136">
        <f>IF(Z$1="",0,IF(1+опер3!Z$346=0,0,(опер3!Z$225)/(1+опер3!Z$346)))</f>
        <v>0</v>
      </c>
      <c r="AA58" s="136">
        <f>IF(AA$1="",0,IF(1+опер3!AA$346=0,0,(опер3!AA$225)/(1+опер3!AA$346)))</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IF(P$1="",0,IF(1+опер3!P$346=0,0,(опер3!P$225)/(1+опер3!P$346)))</f>
        <v>0</v>
      </c>
      <c r="Q60" s="136">
        <f>IF(Q$1="",0,IF(1+опер3!Q$346=0,0,(опер3!Q$225)/(1+опер3!Q$346)))</f>
        <v>0</v>
      </c>
      <c r="R60" s="136">
        <f>IF(R$1="",0,IF(1+опер3!R$346=0,0,(опер3!R$225)/(1+опер3!R$346)))</f>
        <v>0</v>
      </c>
      <c r="S60" s="136">
        <f>IF(S$1="",0,IF(1+опер3!S$346=0,0,(опер3!S$225)/(1+опер3!S$346)))</f>
        <v>0</v>
      </c>
      <c r="T60" s="136">
        <f>IF(T$1="",0,IF(1+опер3!T$346=0,0,(опер3!T$225)/(1+опер3!T$346)))</f>
        <v>0</v>
      </c>
      <c r="U60" s="136">
        <f>IF(U$1="",0,IF(1+опер3!U$346=0,0,(опер3!U$225)/(1+опер3!U$346)))</f>
        <v>0</v>
      </c>
      <c r="V60" s="136">
        <f>IF(V$1="",0,IF(1+опер3!V$346=0,0,(опер3!V$225)/(1+опер3!V$346)))</f>
        <v>0</v>
      </c>
      <c r="W60" s="136">
        <f>IF(W$1="",0,IF(1+опер3!W$346=0,0,(опер3!W$225)/(1+опер3!W$346)))</f>
        <v>0</v>
      </c>
      <c r="X60" s="136">
        <f>IF(X$1="",0,IF(1+опер3!X$346=0,0,(опер3!X$225)/(1+опер3!X$346)))</f>
        <v>0</v>
      </c>
      <c r="Y60" s="136">
        <f>IF(Y$1="",0,IF(1+опер3!Y$346=0,0,(опер3!Y$225)/(1+опер3!Y$346)))</f>
        <v>0</v>
      </c>
      <c r="Z60" s="136">
        <f>IF(Z$1="",0,IF(1+опер3!Z$346=0,0,(опер3!Z$225)/(1+опер3!Z$346)))</f>
        <v>0</v>
      </c>
      <c r="AA60" s="136">
        <f>IF(AA$1="",0,IF(1+опер3!AA$346=0,0,(опер3!AA$225)/(1+опер3!AA$346)))</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IF(P$1="",0,IF(1+опер3!P$346=0,0,(опер3!P$225)/(1+опер3!P$346)))</f>
        <v>0</v>
      </c>
      <c r="Q62" s="136">
        <f>IF(Q$1="",0,IF(1+опер3!Q$346=0,0,(опер3!Q$225)/(1+опер3!Q$346)))</f>
        <v>0</v>
      </c>
      <c r="R62" s="136">
        <f>IF(R$1="",0,IF(1+опер3!R$346=0,0,(опер3!R$225)/(1+опер3!R$346)))</f>
        <v>0</v>
      </c>
      <c r="S62" s="136">
        <f>IF(S$1="",0,IF(1+опер3!S$346=0,0,(опер3!S$225)/(1+опер3!S$346)))</f>
        <v>0</v>
      </c>
      <c r="T62" s="136">
        <f>IF(T$1="",0,IF(1+опер3!T$346=0,0,(опер3!T$225)/(1+опер3!T$346)))</f>
        <v>0</v>
      </c>
      <c r="U62" s="136">
        <f>IF(U$1="",0,IF(1+опер3!U$346=0,0,(опер3!U$225)/(1+опер3!U$346)))</f>
        <v>0</v>
      </c>
      <c r="V62" s="136">
        <f>IF(V$1="",0,IF(1+опер3!V$346=0,0,(опер3!V$225)/(1+опер3!V$346)))</f>
        <v>0</v>
      </c>
      <c r="W62" s="136">
        <f>IF(W$1="",0,IF(1+опер3!W$346=0,0,(опер3!W$225)/(1+опер3!W$346)))</f>
        <v>0</v>
      </c>
      <c r="X62" s="136">
        <f>IF(X$1="",0,IF(1+опер3!X$346=0,0,(опер3!X$225)/(1+опер3!X$346)))</f>
        <v>0</v>
      </c>
      <c r="Y62" s="136">
        <f>IF(Y$1="",0,IF(1+опер3!Y$346=0,0,(опер3!Y$225)/(1+опер3!Y$346)))</f>
        <v>0</v>
      </c>
      <c r="Z62" s="136">
        <f>IF(Z$1="",0,IF(1+опер3!Z$346=0,0,(опер3!Z$225)/(1+опер3!Z$346)))</f>
        <v>0</v>
      </c>
      <c r="AA62" s="136">
        <f>IF(AA$1="",0,IF(1+опер3!AA$346=0,0,(опер3!AA$225)/(1+опер3!AA$346)))</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IF(P$1="",0,опер3!P$260)</f>
        <v>0</v>
      </c>
      <c r="Q66" s="136">
        <f>IF(Q$1="",0,опер3!Q$260)</f>
        <v>0</v>
      </c>
      <c r="R66" s="136">
        <f>IF(R$1="",0,опер3!R$260)</f>
        <v>0</v>
      </c>
      <c r="S66" s="136">
        <f>IF(S$1="",0,опер3!S$260)</f>
        <v>0</v>
      </c>
      <c r="T66" s="136">
        <f>IF(T$1="",0,опер3!T$260)</f>
        <v>0</v>
      </c>
      <c r="U66" s="136">
        <f>IF(U$1="",0,опер3!U$260)</f>
        <v>0</v>
      </c>
      <c r="V66" s="136">
        <f>IF(V$1="",0,опер3!V$260)</f>
        <v>0</v>
      </c>
      <c r="W66" s="136">
        <f>IF(W$1="",0,опер3!W$260)</f>
        <v>0</v>
      </c>
      <c r="X66" s="136">
        <f>IF(X$1="",0,опер3!X$260)</f>
        <v>0</v>
      </c>
      <c r="Y66" s="136">
        <f>IF(Y$1="",0,опер3!Y$260)</f>
        <v>0</v>
      </c>
      <c r="Z66" s="136">
        <f>IF(Z$1="",0,опер3!Z$260)</f>
        <v>0</v>
      </c>
      <c r="AA66" s="136">
        <f>IF(AA$1="",0,опер3!AA$260)</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IF(P$1="",0,опер3!P$260)</f>
        <v>0</v>
      </c>
      <c r="Q68" s="136">
        <f>IF(Q$1="",0,опер3!Q$260)</f>
        <v>0</v>
      </c>
      <c r="R68" s="136">
        <f>IF(R$1="",0,опер3!R$260)</f>
        <v>0</v>
      </c>
      <c r="S68" s="136">
        <f>IF(S$1="",0,опер3!S$260)</f>
        <v>0</v>
      </c>
      <c r="T68" s="136">
        <f>IF(T$1="",0,опер3!T$260)</f>
        <v>0</v>
      </c>
      <c r="U68" s="136">
        <f>IF(U$1="",0,опер3!U$260)</f>
        <v>0</v>
      </c>
      <c r="V68" s="136">
        <f>IF(V$1="",0,опер3!V$260)</f>
        <v>0</v>
      </c>
      <c r="W68" s="136">
        <f>IF(W$1="",0,опер3!W$260)</f>
        <v>0</v>
      </c>
      <c r="X68" s="136">
        <f>IF(X$1="",0,опер3!X$260)</f>
        <v>0</v>
      </c>
      <c r="Y68" s="136">
        <f>IF(Y$1="",0,опер3!Y$260)</f>
        <v>0</v>
      </c>
      <c r="Z68" s="136">
        <f>IF(Z$1="",0,опер3!Z$260)</f>
        <v>0</v>
      </c>
      <c r="AA68" s="136">
        <f>IF(AA$1="",0,опер3!AA$260)</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IF(P$1="",0,опер3!P$260)</f>
        <v>0</v>
      </c>
      <c r="Q70" s="136">
        <f>IF(Q$1="",0,опер3!Q$260)</f>
        <v>0</v>
      </c>
      <c r="R70" s="136">
        <f>IF(R$1="",0,опер3!R$260)</f>
        <v>0</v>
      </c>
      <c r="S70" s="136">
        <f>IF(S$1="",0,опер3!S$260)</f>
        <v>0</v>
      </c>
      <c r="T70" s="136">
        <f>IF(T$1="",0,опер3!T$260)</f>
        <v>0</v>
      </c>
      <c r="U70" s="136">
        <f>IF(U$1="",0,опер3!U$260)</f>
        <v>0</v>
      </c>
      <c r="V70" s="136">
        <f>IF(V$1="",0,опер3!V$260)</f>
        <v>0</v>
      </c>
      <c r="W70" s="136">
        <f>IF(W$1="",0,опер3!W$260)</f>
        <v>0</v>
      </c>
      <c r="X70" s="136">
        <f>IF(X$1="",0,опер3!X$260)</f>
        <v>0</v>
      </c>
      <c r="Y70" s="136">
        <f>IF(Y$1="",0,опер3!Y$260)</f>
        <v>0</v>
      </c>
      <c r="Z70" s="136">
        <f>IF(Z$1="",0,опер3!Z$260)</f>
        <v>0</v>
      </c>
      <c r="AA70" s="136">
        <f>IF(AA$1="",0,опер3!AA$260)</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IF(P$1="",0,опер3!P$260)</f>
        <v>0</v>
      </c>
      <c r="Q72" s="136">
        <f>IF(Q$1="",0,опер3!Q$260)</f>
        <v>0</v>
      </c>
      <c r="R72" s="136">
        <f>IF(R$1="",0,опер3!R$260)</f>
        <v>0</v>
      </c>
      <c r="S72" s="136">
        <f>IF(S$1="",0,опер3!S$260)</f>
        <v>0</v>
      </c>
      <c r="T72" s="136">
        <f>IF(T$1="",0,опер3!T$260)</f>
        <v>0</v>
      </c>
      <c r="U72" s="136">
        <f>IF(U$1="",0,опер3!U$260)</f>
        <v>0</v>
      </c>
      <c r="V72" s="136">
        <f>IF(V$1="",0,опер3!V$260)</f>
        <v>0</v>
      </c>
      <c r="W72" s="136">
        <f>IF(W$1="",0,опер3!W$260)</f>
        <v>0</v>
      </c>
      <c r="X72" s="136">
        <f>IF(X$1="",0,опер3!X$260)</f>
        <v>0</v>
      </c>
      <c r="Y72" s="136">
        <f>IF(Y$1="",0,опер3!Y$260)</f>
        <v>0</v>
      </c>
      <c r="Z72" s="136">
        <f>IF(Z$1="",0,опер3!Z$260)</f>
        <v>0</v>
      </c>
      <c r="AA72" s="136">
        <f>IF(AA$1="",0,опер3!AA$260)</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IF(P$1="",0,опер3!P$278)</f>
        <v>0</v>
      </c>
      <c r="Q76" s="136">
        <f>IF(Q$1="",0,опер3!Q$278)</f>
        <v>0</v>
      </c>
      <c r="R76" s="136">
        <f>IF(R$1="",0,опер3!R$278)</f>
        <v>0</v>
      </c>
      <c r="S76" s="136">
        <f>IF(S$1="",0,опер3!S$278)</f>
        <v>0</v>
      </c>
      <c r="T76" s="136">
        <f>IF(T$1="",0,опер3!T$278)</f>
        <v>0</v>
      </c>
      <c r="U76" s="136">
        <f>IF(U$1="",0,опер3!U$278)</f>
        <v>0</v>
      </c>
      <c r="V76" s="136">
        <f>IF(V$1="",0,опер3!V$278)</f>
        <v>0</v>
      </c>
      <c r="W76" s="136">
        <f>IF(W$1="",0,опер3!W$278)</f>
        <v>0</v>
      </c>
      <c r="X76" s="136">
        <f>IF(X$1="",0,опер3!X$278)</f>
        <v>0</v>
      </c>
      <c r="Y76" s="136">
        <f>IF(Y$1="",0,опер3!Y$278)</f>
        <v>0</v>
      </c>
      <c r="Z76" s="136">
        <f>IF(Z$1="",0,опер3!Z$278)</f>
        <v>0</v>
      </c>
      <c r="AA76" s="136">
        <f>IF(AA$1="",0,опер3!AA$278)</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IF(P$1="",0,опер3!P$278)</f>
        <v>0</v>
      </c>
      <c r="Q78" s="136">
        <f>IF(Q$1="",0,опер3!Q$278)</f>
        <v>0</v>
      </c>
      <c r="R78" s="136">
        <f>IF(R$1="",0,опер3!R$278)</f>
        <v>0</v>
      </c>
      <c r="S78" s="136">
        <f>IF(S$1="",0,опер3!S$278)</f>
        <v>0</v>
      </c>
      <c r="T78" s="136">
        <f>IF(T$1="",0,опер3!T$278)</f>
        <v>0</v>
      </c>
      <c r="U78" s="136">
        <f>IF(U$1="",0,опер3!U$278)</f>
        <v>0</v>
      </c>
      <c r="V78" s="136">
        <f>IF(V$1="",0,опер3!V$278)</f>
        <v>0</v>
      </c>
      <c r="W78" s="136">
        <f>IF(W$1="",0,опер3!W$278)</f>
        <v>0</v>
      </c>
      <c r="X78" s="136">
        <f>IF(X$1="",0,опер3!X$278)</f>
        <v>0</v>
      </c>
      <c r="Y78" s="136">
        <f>IF(Y$1="",0,опер3!Y$278)</f>
        <v>0</v>
      </c>
      <c r="Z78" s="136">
        <f>IF(Z$1="",0,опер3!Z$278)</f>
        <v>0</v>
      </c>
      <c r="AA78" s="136">
        <f>IF(AA$1="",0,опер3!AA$278)</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IF(P$1="",0,опер3!P$278)</f>
        <v>0</v>
      </c>
      <c r="Q80" s="136">
        <f>IF(Q$1="",0,опер3!Q$278)</f>
        <v>0</v>
      </c>
      <c r="R80" s="136">
        <f>IF(R$1="",0,опер3!R$278)</f>
        <v>0</v>
      </c>
      <c r="S80" s="136">
        <f>IF(S$1="",0,опер3!S$278)</f>
        <v>0</v>
      </c>
      <c r="T80" s="136">
        <f>IF(T$1="",0,опер3!T$278)</f>
        <v>0</v>
      </c>
      <c r="U80" s="136">
        <f>IF(U$1="",0,опер3!U$278)</f>
        <v>0</v>
      </c>
      <c r="V80" s="136">
        <f>IF(V$1="",0,опер3!V$278)</f>
        <v>0</v>
      </c>
      <c r="W80" s="136">
        <f>IF(W$1="",0,опер3!W$278)</f>
        <v>0</v>
      </c>
      <c r="X80" s="136">
        <f>IF(X$1="",0,опер3!X$278)</f>
        <v>0</v>
      </c>
      <c r="Y80" s="136">
        <f>IF(Y$1="",0,опер3!Y$278)</f>
        <v>0</v>
      </c>
      <c r="Z80" s="136">
        <f>IF(Z$1="",0,опер3!Z$278)</f>
        <v>0</v>
      </c>
      <c r="AA80" s="136">
        <f>IF(AA$1="",0,опер3!AA$278)</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IF(P$1="",0,опер3!P$278)</f>
        <v>0</v>
      </c>
      <c r="Q82" s="136">
        <f>IF(Q$1="",0,опер3!Q$278)</f>
        <v>0</v>
      </c>
      <c r="R82" s="136">
        <f>IF(R$1="",0,опер3!R$278)</f>
        <v>0</v>
      </c>
      <c r="S82" s="136">
        <f>IF(S$1="",0,опер3!S$278)</f>
        <v>0</v>
      </c>
      <c r="T82" s="136">
        <f>IF(T$1="",0,опер3!T$278)</f>
        <v>0</v>
      </c>
      <c r="U82" s="136">
        <f>IF(U$1="",0,опер3!U$278)</f>
        <v>0</v>
      </c>
      <c r="V82" s="136">
        <f>IF(V$1="",0,опер3!V$278)</f>
        <v>0</v>
      </c>
      <c r="W82" s="136">
        <f>IF(W$1="",0,опер3!W$278)</f>
        <v>0</v>
      </c>
      <c r="X82" s="136">
        <f>IF(X$1="",0,опер3!X$278)</f>
        <v>0</v>
      </c>
      <c r="Y82" s="136">
        <f>IF(Y$1="",0,опер3!Y$278)</f>
        <v>0</v>
      </c>
      <c r="Z82" s="136">
        <f>IF(Z$1="",0,опер3!Z$278)</f>
        <v>0</v>
      </c>
      <c r="AA82" s="136">
        <f>IF(AA$1="",0,опер3!AA$278)</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IF(P$1="",0,IF(1+опер3!P$346=0,0,(опер3!P$311)/(1+опер3!P$346)))</f>
        <v>0</v>
      </c>
      <c r="Q85" s="136">
        <f>IF(Q$1="",0,IF(1+опер3!Q$346=0,0,(опер3!Q$311)/(1+опер3!Q$346)))</f>
        <v>0</v>
      </c>
      <c r="R85" s="136">
        <f>IF(R$1="",0,IF(1+опер3!R$346=0,0,(опер3!R$311)/(1+опер3!R$346)))</f>
        <v>0</v>
      </c>
      <c r="S85" s="136">
        <f>IF(S$1="",0,IF(1+опер3!S$346=0,0,(опер3!S$311)/(1+опер3!S$346)))</f>
        <v>0</v>
      </c>
      <c r="T85" s="136">
        <f>IF(T$1="",0,IF(1+опер3!T$346=0,0,(опер3!T$311)/(1+опер3!T$346)))</f>
        <v>0</v>
      </c>
      <c r="U85" s="136">
        <f>IF(U$1="",0,IF(1+опер3!U$346=0,0,(опер3!U$311)/(1+опер3!U$346)))</f>
        <v>0</v>
      </c>
      <c r="V85" s="136">
        <f>IF(V$1="",0,IF(1+опер3!V$346=0,0,(опер3!V$311)/(1+опер3!V$346)))</f>
        <v>0</v>
      </c>
      <c r="W85" s="136">
        <f>IF(W$1="",0,IF(1+опер3!W$346=0,0,(опер3!W$311)/(1+опер3!W$346)))</f>
        <v>0</v>
      </c>
      <c r="X85" s="136">
        <f>IF(X$1="",0,IF(1+опер3!X$346=0,0,(опер3!X$311)/(1+опер3!X$346)))</f>
        <v>0</v>
      </c>
      <c r="Y85" s="136">
        <f>IF(Y$1="",0,IF(1+опер3!Y$346=0,0,(опер3!Y$311)/(1+опер3!Y$346)))</f>
        <v>0</v>
      </c>
      <c r="Z85" s="136">
        <f>IF(Z$1="",0,IF(1+опер3!Z$346=0,0,(опер3!Z$311)/(1+опер3!Z$346)))</f>
        <v>0</v>
      </c>
      <c r="AA85" s="136">
        <f>IF(AA$1="",0,IF(1+опер3!AA$346=0,0,(опер3!AA$311)/(1+опер3!AA$346)))</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IF(P$1="",0,IF(1+опер3!P$346=0,0,(опер3!P$311)/(1+опер3!P$346)))</f>
        <v>0</v>
      </c>
      <c r="Q87" s="136">
        <f>IF(Q$1="",0,IF(1+опер3!Q$346=0,0,(опер3!Q$311)/(1+опер3!Q$346)))</f>
        <v>0</v>
      </c>
      <c r="R87" s="136">
        <f>IF(R$1="",0,IF(1+опер3!R$346=0,0,(опер3!R$311)/(1+опер3!R$346)))</f>
        <v>0</v>
      </c>
      <c r="S87" s="136">
        <f>IF(S$1="",0,IF(1+опер3!S$346=0,0,(опер3!S$311)/(1+опер3!S$346)))</f>
        <v>0</v>
      </c>
      <c r="T87" s="136">
        <f>IF(T$1="",0,IF(1+опер3!T$346=0,0,(опер3!T$311)/(1+опер3!T$346)))</f>
        <v>0</v>
      </c>
      <c r="U87" s="136">
        <f>IF(U$1="",0,IF(1+опер3!U$346=0,0,(опер3!U$311)/(1+опер3!U$346)))</f>
        <v>0</v>
      </c>
      <c r="V87" s="136">
        <f>IF(V$1="",0,IF(1+опер3!V$346=0,0,(опер3!V$311)/(1+опер3!V$346)))</f>
        <v>0</v>
      </c>
      <c r="W87" s="136">
        <f>IF(W$1="",0,IF(1+опер3!W$346=0,0,(опер3!W$311)/(1+опер3!W$346)))</f>
        <v>0</v>
      </c>
      <c r="X87" s="136">
        <f>IF(X$1="",0,IF(1+опер3!X$346=0,0,(опер3!X$311)/(1+опер3!X$346)))</f>
        <v>0</v>
      </c>
      <c r="Y87" s="136">
        <f>IF(Y$1="",0,IF(1+опер3!Y$346=0,0,(опер3!Y$311)/(1+опер3!Y$346)))</f>
        <v>0</v>
      </c>
      <c r="Z87" s="136">
        <f>IF(Z$1="",0,IF(1+опер3!Z$346=0,0,(опер3!Z$311)/(1+опер3!Z$346)))</f>
        <v>0</v>
      </c>
      <c r="AA87" s="136">
        <f>IF(AA$1="",0,IF(1+опер3!AA$346=0,0,(опер3!AA$311)/(1+опер3!AA$346)))</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IF(P$1="",0,IF(1+опер3!P$346=0,0,(опер3!P$311)/(1+опер3!P$346)))</f>
        <v>0</v>
      </c>
      <c r="Q89" s="136">
        <f>IF(Q$1="",0,IF(1+опер3!Q$346=0,0,(опер3!Q$311)/(1+опер3!Q$346)))</f>
        <v>0</v>
      </c>
      <c r="R89" s="136">
        <f>IF(R$1="",0,IF(1+опер3!R$346=0,0,(опер3!R$311)/(1+опер3!R$346)))</f>
        <v>0</v>
      </c>
      <c r="S89" s="136">
        <f>IF(S$1="",0,IF(1+опер3!S$346=0,0,(опер3!S$311)/(1+опер3!S$346)))</f>
        <v>0</v>
      </c>
      <c r="T89" s="136">
        <f>IF(T$1="",0,IF(1+опер3!T$346=0,0,(опер3!T$311)/(1+опер3!T$346)))</f>
        <v>0</v>
      </c>
      <c r="U89" s="136">
        <f>IF(U$1="",0,IF(1+опер3!U$346=0,0,(опер3!U$311)/(1+опер3!U$346)))</f>
        <v>0</v>
      </c>
      <c r="V89" s="136">
        <f>IF(V$1="",0,IF(1+опер3!V$346=0,0,(опер3!V$311)/(1+опер3!V$346)))</f>
        <v>0</v>
      </c>
      <c r="W89" s="136">
        <f>IF(W$1="",0,IF(1+опер3!W$346=0,0,(опер3!W$311)/(1+опер3!W$346)))</f>
        <v>0</v>
      </c>
      <c r="X89" s="136">
        <f>IF(X$1="",0,IF(1+опер3!X$346=0,0,(опер3!X$311)/(1+опер3!X$346)))</f>
        <v>0</v>
      </c>
      <c r="Y89" s="136">
        <f>IF(Y$1="",0,IF(1+опер3!Y$346=0,0,(опер3!Y$311)/(1+опер3!Y$346)))</f>
        <v>0</v>
      </c>
      <c r="Z89" s="136">
        <f>IF(Z$1="",0,IF(1+опер3!Z$346=0,0,(опер3!Z$311)/(1+опер3!Z$346)))</f>
        <v>0</v>
      </c>
      <c r="AA89" s="136">
        <f>IF(AA$1="",0,IF(1+опер3!AA$346=0,0,(опер3!AA$311)/(1+опер3!AA$346)))</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IF(P$1="",0,IF(1+опер3!P$346=0,0,(опер3!P$311)/(1+опер3!P$346)))</f>
        <v>0</v>
      </c>
      <c r="Q91" s="136">
        <f>IF(Q$1="",0,IF(1+опер3!Q$346=0,0,(опер3!Q$311)/(1+опер3!Q$346)))</f>
        <v>0</v>
      </c>
      <c r="R91" s="136">
        <f>IF(R$1="",0,IF(1+опер3!R$346=0,0,(опер3!R$311)/(1+опер3!R$346)))</f>
        <v>0</v>
      </c>
      <c r="S91" s="136">
        <f>IF(S$1="",0,IF(1+опер3!S$346=0,0,(опер3!S$311)/(1+опер3!S$346)))</f>
        <v>0</v>
      </c>
      <c r="T91" s="136">
        <f>IF(T$1="",0,IF(1+опер3!T$346=0,0,(опер3!T$311)/(1+опер3!T$346)))</f>
        <v>0</v>
      </c>
      <c r="U91" s="136">
        <f>IF(U$1="",0,IF(1+опер3!U$346=0,0,(опер3!U$311)/(1+опер3!U$346)))</f>
        <v>0</v>
      </c>
      <c r="V91" s="136">
        <f>IF(V$1="",0,IF(1+опер3!V$346=0,0,(опер3!V$311)/(1+опер3!V$346)))</f>
        <v>0</v>
      </c>
      <c r="W91" s="136">
        <f>IF(W$1="",0,IF(1+опер3!W$346=0,0,(опер3!W$311)/(1+опер3!W$346)))</f>
        <v>0</v>
      </c>
      <c r="X91" s="136">
        <f>IF(X$1="",0,IF(1+опер3!X$346=0,0,(опер3!X$311)/(1+опер3!X$346)))</f>
        <v>0</v>
      </c>
      <c r="Y91" s="136">
        <f>IF(Y$1="",0,IF(1+опер3!Y$346=0,0,(опер3!Y$311)/(1+опер3!Y$346)))</f>
        <v>0</v>
      </c>
      <c r="Z91" s="136">
        <f>IF(Z$1="",0,IF(1+опер3!Z$346=0,0,(опер3!Z$311)/(1+опер3!Z$346)))</f>
        <v>0</v>
      </c>
      <c r="AA91" s="136">
        <f>IF(AA$1="",0,IF(1+опер3!AA$346=0,0,(опер3!AA$311)/(1+опер3!AA$346)))</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IF(P$1="",0,IF(1+опер3!P$346=0,0,(опер3!P$329)/(1+опер3!P$346)))</f>
        <v>0</v>
      </c>
      <c r="Q95" s="136">
        <f>IF(Q$1="",0,IF(1+опер3!Q$346=0,0,(опер3!Q$329)/(1+опер3!Q$346)))</f>
        <v>0</v>
      </c>
      <c r="R95" s="136">
        <f>IF(R$1="",0,IF(1+опер3!R$346=0,0,(опер3!R$329)/(1+опер3!R$346)))</f>
        <v>0</v>
      </c>
      <c r="S95" s="136">
        <f>IF(S$1="",0,IF(1+опер3!S$346=0,0,(опер3!S$329)/(1+опер3!S$346)))</f>
        <v>0</v>
      </c>
      <c r="T95" s="136">
        <f>IF(T$1="",0,IF(1+опер3!T$346=0,0,(опер3!T$329)/(1+опер3!T$346)))</f>
        <v>0</v>
      </c>
      <c r="U95" s="136">
        <f>IF(U$1="",0,IF(1+опер3!U$346=0,0,(опер3!U$329)/(1+опер3!U$346)))</f>
        <v>0</v>
      </c>
      <c r="V95" s="136">
        <f>IF(V$1="",0,IF(1+опер3!V$346=0,0,(опер3!V$329)/(1+опер3!V$346)))</f>
        <v>0</v>
      </c>
      <c r="W95" s="136">
        <f>IF(W$1="",0,IF(1+опер3!W$346=0,0,(опер3!W$329)/(1+опер3!W$346)))</f>
        <v>0</v>
      </c>
      <c r="X95" s="136">
        <f>IF(X$1="",0,IF(1+опер3!X$346=0,0,(опер3!X$329)/(1+опер3!X$346)))</f>
        <v>0</v>
      </c>
      <c r="Y95" s="136">
        <f>IF(Y$1="",0,IF(1+опер3!Y$346=0,0,(опер3!Y$329)/(1+опер3!Y$346)))</f>
        <v>0</v>
      </c>
      <c r="Z95" s="136">
        <f>IF(Z$1="",0,IF(1+опер3!Z$346=0,0,(опер3!Z$329)/(1+опер3!Z$346)))</f>
        <v>0</v>
      </c>
      <c r="AA95" s="136">
        <f>IF(AA$1="",0,IF(1+опер3!AA$346=0,0,(опер3!AA$329)/(1+опер3!AA$346)))</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IF(P$1="",0,IF(1+опер3!P$346=0,0,(опер3!P$329)/(1+опер3!P$346)))</f>
        <v>0</v>
      </c>
      <c r="Q97" s="136">
        <f>IF(Q$1="",0,IF(1+опер3!Q$346=0,0,(опер3!Q$329)/(1+опер3!Q$346)))</f>
        <v>0</v>
      </c>
      <c r="R97" s="136">
        <f>IF(R$1="",0,IF(1+опер3!R$346=0,0,(опер3!R$329)/(1+опер3!R$346)))</f>
        <v>0</v>
      </c>
      <c r="S97" s="136">
        <f>IF(S$1="",0,IF(1+опер3!S$346=0,0,(опер3!S$329)/(1+опер3!S$346)))</f>
        <v>0</v>
      </c>
      <c r="T97" s="136">
        <f>IF(T$1="",0,IF(1+опер3!T$346=0,0,(опер3!T$329)/(1+опер3!T$346)))</f>
        <v>0</v>
      </c>
      <c r="U97" s="136">
        <f>IF(U$1="",0,IF(1+опер3!U$346=0,0,(опер3!U$329)/(1+опер3!U$346)))</f>
        <v>0</v>
      </c>
      <c r="V97" s="136">
        <f>IF(V$1="",0,IF(1+опер3!V$346=0,0,(опер3!V$329)/(1+опер3!V$346)))</f>
        <v>0</v>
      </c>
      <c r="W97" s="136">
        <f>IF(W$1="",0,IF(1+опер3!W$346=0,0,(опер3!W$329)/(1+опер3!W$346)))</f>
        <v>0</v>
      </c>
      <c r="X97" s="136">
        <f>IF(X$1="",0,IF(1+опер3!X$346=0,0,(опер3!X$329)/(1+опер3!X$346)))</f>
        <v>0</v>
      </c>
      <c r="Y97" s="136">
        <f>IF(Y$1="",0,IF(1+опер3!Y$346=0,0,(опер3!Y$329)/(1+опер3!Y$346)))</f>
        <v>0</v>
      </c>
      <c r="Z97" s="136">
        <f>IF(Z$1="",0,IF(1+опер3!Z$346=0,0,(опер3!Z$329)/(1+опер3!Z$346)))</f>
        <v>0</v>
      </c>
      <c r="AA97" s="136">
        <f>IF(AA$1="",0,IF(1+опер3!AA$346=0,0,(опер3!AA$329)/(1+опер3!AA$346)))</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IF(P$1="",0,IF(1+опер3!P$346=0,0,(опер3!P$329)/(1+опер3!P$346)))</f>
        <v>0</v>
      </c>
      <c r="Q99" s="136">
        <f>IF(Q$1="",0,IF(1+опер3!Q$346=0,0,(опер3!Q$329)/(1+опер3!Q$346)))</f>
        <v>0</v>
      </c>
      <c r="R99" s="136">
        <f>IF(R$1="",0,IF(1+опер3!R$346=0,0,(опер3!R$329)/(1+опер3!R$346)))</f>
        <v>0</v>
      </c>
      <c r="S99" s="136">
        <f>IF(S$1="",0,IF(1+опер3!S$346=0,0,(опер3!S$329)/(1+опер3!S$346)))</f>
        <v>0</v>
      </c>
      <c r="T99" s="136">
        <f>IF(T$1="",0,IF(1+опер3!T$346=0,0,(опер3!T$329)/(1+опер3!T$346)))</f>
        <v>0</v>
      </c>
      <c r="U99" s="136">
        <f>IF(U$1="",0,IF(1+опер3!U$346=0,0,(опер3!U$329)/(1+опер3!U$346)))</f>
        <v>0</v>
      </c>
      <c r="V99" s="136">
        <f>IF(V$1="",0,IF(1+опер3!V$346=0,0,(опер3!V$329)/(1+опер3!V$346)))</f>
        <v>0</v>
      </c>
      <c r="W99" s="136">
        <f>IF(W$1="",0,IF(1+опер3!W$346=0,0,(опер3!W$329)/(1+опер3!W$346)))</f>
        <v>0</v>
      </c>
      <c r="X99" s="136">
        <f>IF(X$1="",0,IF(1+опер3!X$346=0,0,(опер3!X$329)/(1+опер3!X$346)))</f>
        <v>0</v>
      </c>
      <c r="Y99" s="136">
        <f>IF(Y$1="",0,IF(1+опер3!Y$346=0,0,(опер3!Y$329)/(1+опер3!Y$346)))</f>
        <v>0</v>
      </c>
      <c r="Z99" s="136">
        <f>IF(Z$1="",0,IF(1+опер3!Z$346=0,0,(опер3!Z$329)/(1+опер3!Z$346)))</f>
        <v>0</v>
      </c>
      <c r="AA99" s="136">
        <f>IF(AA$1="",0,IF(1+опер3!AA$346=0,0,(опер3!AA$329)/(1+опер3!AA$346)))</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IF(P$1="",0,IF(1+опер3!P$346=0,0,(опер3!P$329)/(1+опер3!P$346)))</f>
        <v>0</v>
      </c>
      <c r="Q101" s="136">
        <f>IF(Q$1="",0,IF(1+опер3!Q$346=0,0,(опер3!Q$329)/(1+опер3!Q$346)))</f>
        <v>0</v>
      </c>
      <c r="R101" s="136">
        <f>IF(R$1="",0,IF(1+опер3!R$346=0,0,(опер3!R$329)/(1+опер3!R$346)))</f>
        <v>0</v>
      </c>
      <c r="S101" s="136">
        <f>IF(S$1="",0,IF(1+опер3!S$346=0,0,(опер3!S$329)/(1+опер3!S$346)))</f>
        <v>0</v>
      </c>
      <c r="T101" s="136">
        <f>IF(T$1="",0,IF(1+опер3!T$346=0,0,(опер3!T$329)/(1+опер3!T$346)))</f>
        <v>0</v>
      </c>
      <c r="U101" s="136">
        <f>IF(U$1="",0,IF(1+опер3!U$346=0,0,(опер3!U$329)/(1+опер3!U$346)))</f>
        <v>0</v>
      </c>
      <c r="V101" s="136">
        <f>IF(V$1="",0,IF(1+опер3!V$346=0,0,(опер3!V$329)/(1+опер3!V$346)))</f>
        <v>0</v>
      </c>
      <c r="W101" s="136">
        <f>IF(W$1="",0,IF(1+опер3!W$346=0,0,(опер3!W$329)/(1+опер3!W$346)))</f>
        <v>0</v>
      </c>
      <c r="X101" s="136">
        <f>IF(X$1="",0,IF(1+опер3!X$346=0,0,(опер3!X$329)/(1+опер3!X$346)))</f>
        <v>0</v>
      </c>
      <c r="Y101" s="136">
        <f>IF(Y$1="",0,IF(1+опер3!Y$346=0,0,(опер3!Y$329)/(1+опер3!Y$346)))</f>
        <v>0</v>
      </c>
      <c r="Z101" s="136">
        <f>IF(Z$1="",0,IF(1+опер3!Z$346=0,0,(опер3!Z$329)/(1+опер3!Z$346)))</f>
        <v>0</v>
      </c>
      <c r="AA101" s="136">
        <f>IF(AA$1="",0,IF(1+опер3!AA$346=0,0,(опер3!AA$329)/(1+опер3!AA$346)))</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IF(P$1="",0,SUMIFS(P$34:P106,$J$34:$J106,$J107,$B$34:$B106,$B107)*опер3!$P$346)</f>
        <v>0</v>
      </c>
      <c r="Q107" s="136">
        <f>IF(Q$1="",0,SUMIFS(Q$34:Q106,$J$34:$J106,$J107,$B$34:$B106,$B107)*опер3!$P$346)</f>
        <v>0</v>
      </c>
      <c r="R107" s="136">
        <f>IF(R$1="",0,SUMIFS(R$34:R106,$J$34:$J106,$J107,$B$34:$B106,$B107)*опер3!$P$346)</f>
        <v>0</v>
      </c>
      <c r="S107" s="136">
        <f>IF(S$1="",0,SUMIFS(S$34:S106,$J$34:$J106,$J107,$B$34:$B106,$B107)*опер3!$P$346)</f>
        <v>0</v>
      </c>
      <c r="T107" s="136">
        <f>IF(T$1="",0,SUMIFS(T$34:T106,$J$34:$J106,$J107,$B$34:$B106,$B107)*опер3!$P$346)</f>
        <v>0</v>
      </c>
      <c r="U107" s="136">
        <f>IF(U$1="",0,SUMIFS(U$34:U106,$J$34:$J106,$J107,$B$34:$B106,$B107)*опер3!$P$346)</f>
        <v>0</v>
      </c>
      <c r="V107" s="136">
        <f>IF(V$1="",0,SUMIFS(V$34:V106,$J$34:$J106,$J107,$B$34:$B106,$B107)*опер3!$P$346)</f>
        <v>0</v>
      </c>
      <c r="W107" s="136">
        <f>IF(W$1="",0,SUMIFS(W$34:W106,$J$34:$J106,$J107,$B$34:$B106,$B107)*опер3!$P$346)</f>
        <v>0</v>
      </c>
      <c r="X107" s="136">
        <f>IF(X$1="",0,SUMIFS(X$34:X106,$J$34:$J106,$J107,$B$34:$B106,$B107)*опер3!$P$346)</f>
        <v>0</v>
      </c>
      <c r="Y107" s="136">
        <f>IF(Y$1="",0,SUMIFS(Y$34:Y106,$J$34:$J106,$J107,$B$34:$B106,$B107)*опер3!$P$346)</f>
        <v>0</v>
      </c>
      <c r="Z107" s="136">
        <f>IF(Z$1="",0,SUMIFS(Z$34:Z106,$J$34:$J106,$J107,$B$34:$B106,$B107)*опер3!$P$346)</f>
        <v>0</v>
      </c>
      <c r="AA107" s="136">
        <f>IF(AA$1="",0,SUMIFS(AA$34:AA106,$J$34:$J106,$J107,$B$34:$B106,$B107)*опер3!$P$346)</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IF(P$1="",0,SUMIFS(P$34:P108,$J$34:$J108,$J109,$B$34:$B108,$B109)*опер3!$P$346)</f>
        <v>0</v>
      </c>
      <c r="Q109" s="136">
        <f>IF(Q$1="",0,SUMIFS(Q$34:Q108,$J$34:$J108,$J109,$B$34:$B108,$B109)*опер3!$P$346)</f>
        <v>0</v>
      </c>
      <c r="R109" s="136">
        <f>IF(R$1="",0,SUMIFS(R$34:R108,$J$34:$J108,$J109,$B$34:$B108,$B109)*опер3!$P$346)</f>
        <v>0</v>
      </c>
      <c r="S109" s="136">
        <f>IF(S$1="",0,SUMIFS(S$34:S108,$J$34:$J108,$J109,$B$34:$B108,$B109)*опер3!$P$346)</f>
        <v>0</v>
      </c>
      <c r="T109" s="136">
        <f>IF(T$1="",0,SUMIFS(T$34:T108,$J$34:$J108,$J109,$B$34:$B108,$B109)*опер3!$P$346)</f>
        <v>0</v>
      </c>
      <c r="U109" s="136">
        <f>IF(U$1="",0,SUMIFS(U$34:U108,$J$34:$J108,$J109,$B$34:$B108,$B109)*опер3!$P$346)</f>
        <v>0</v>
      </c>
      <c r="V109" s="136">
        <f>IF(V$1="",0,SUMIFS(V$34:V108,$J$34:$J108,$J109,$B$34:$B108,$B109)*опер3!$P$346)</f>
        <v>0</v>
      </c>
      <c r="W109" s="136">
        <f>IF(W$1="",0,SUMIFS(W$34:W108,$J$34:$J108,$J109,$B$34:$B108,$B109)*опер3!$P$346)</f>
        <v>0</v>
      </c>
      <c r="X109" s="136">
        <f>IF(X$1="",0,SUMIFS(X$34:X108,$J$34:$J108,$J109,$B$34:$B108,$B109)*опер3!$P$346)</f>
        <v>0</v>
      </c>
      <c r="Y109" s="136">
        <f>IF(Y$1="",0,SUMIFS(Y$34:Y108,$J$34:$J108,$J109,$B$34:$B108,$B109)*опер3!$P$346)</f>
        <v>0</v>
      </c>
      <c r="Z109" s="136">
        <f>IF(Z$1="",0,SUMIFS(Z$34:Z108,$J$34:$J108,$J109,$B$34:$B108,$B109)*опер3!$P$346)</f>
        <v>0</v>
      </c>
      <c r="AA109" s="136">
        <f>IF(AA$1="",0,SUMIFS(AA$34:AA108,$J$34:$J108,$J109,$B$34:$B108,$B109)*опер3!$P$346)</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IF(P$1="",0,SUMIFS(P$34:P110,$J$34:$J110,$J111,$B$34:$B110,$B111)*опер3!$P$346)</f>
        <v>0</v>
      </c>
      <c r="Q111" s="136">
        <f>IF(Q$1="",0,SUMIFS(Q$34:Q110,$J$34:$J110,$J111,$B$34:$B110,$B111)*опер3!$P$346)</f>
        <v>0</v>
      </c>
      <c r="R111" s="136">
        <f>IF(R$1="",0,SUMIFS(R$34:R110,$J$34:$J110,$J111,$B$34:$B110,$B111)*опер3!$P$346)</f>
        <v>0</v>
      </c>
      <c r="S111" s="136">
        <f>IF(S$1="",0,SUMIFS(S$34:S110,$J$34:$J110,$J111,$B$34:$B110,$B111)*опер3!$P$346)</f>
        <v>0</v>
      </c>
      <c r="T111" s="136">
        <f>IF(T$1="",0,SUMIFS(T$34:T110,$J$34:$J110,$J111,$B$34:$B110,$B111)*опер3!$P$346)</f>
        <v>0</v>
      </c>
      <c r="U111" s="136">
        <f>IF(U$1="",0,SUMIFS(U$34:U110,$J$34:$J110,$J111,$B$34:$B110,$B111)*опер3!$P$346)</f>
        <v>0</v>
      </c>
      <c r="V111" s="136">
        <f>IF(V$1="",0,SUMIFS(V$34:V110,$J$34:$J110,$J111,$B$34:$B110,$B111)*опер3!$P$346)</f>
        <v>0</v>
      </c>
      <c r="W111" s="136">
        <f>IF(W$1="",0,SUMIFS(W$34:W110,$J$34:$J110,$J111,$B$34:$B110,$B111)*опер3!$P$346)</f>
        <v>0</v>
      </c>
      <c r="X111" s="136">
        <f>IF(X$1="",0,SUMIFS(X$34:X110,$J$34:$J110,$J111,$B$34:$B110,$B111)*опер3!$P$346)</f>
        <v>0</v>
      </c>
      <c r="Y111" s="136">
        <f>IF(Y$1="",0,SUMIFS(Y$34:Y110,$J$34:$J110,$J111,$B$34:$B110,$B111)*опер3!$P$346)</f>
        <v>0</v>
      </c>
      <c r="Z111" s="136">
        <f>IF(Z$1="",0,SUMIFS(Z$34:Z110,$J$34:$J110,$J111,$B$34:$B110,$B111)*опер3!$P$346)</f>
        <v>0</v>
      </c>
      <c r="AA111" s="136">
        <f>IF(AA$1="",0,SUMIFS(AA$34:AA110,$J$34:$J110,$J111,$B$34:$B110,$B111)*опер3!$P$346)</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IF(P$1="",0,IF(1+опер3!P$346=0,0,(опер3!P$374+опер3!P$389)/(1+опер3!P$346)))</f>
        <v>0</v>
      </c>
      <c r="Q117" s="93">
        <f>IF(Q$1="",0,IF(1+опер3!Q$346=0,0,(опер3!Q$374+опер3!Q$389)/(1+опер3!Q$346)))</f>
        <v>0</v>
      </c>
      <c r="R117" s="93">
        <f>IF(R$1="",0,IF(1+опер3!R$346=0,0,(опер3!R$374+опер3!R$389)/(1+опер3!R$346)))</f>
        <v>0</v>
      </c>
      <c r="S117" s="93">
        <f>IF(S$1="",0,IF(1+опер3!S$346=0,0,(опер3!S$374+опер3!S$389)/(1+опер3!S$346)))</f>
        <v>0</v>
      </c>
      <c r="T117" s="93">
        <f>IF(T$1="",0,IF(1+опер3!T$346=0,0,(опер3!T$374+опер3!T$389)/(1+опер3!T$346)))</f>
        <v>0</v>
      </c>
      <c r="U117" s="93">
        <f>IF(U$1="",0,IF(1+опер3!U$346=0,0,(опер3!U$374+опер3!U$389)/(1+опер3!U$346)))</f>
        <v>0</v>
      </c>
      <c r="V117" s="93">
        <f>IF(V$1="",0,IF(1+опер3!V$346=0,0,(опер3!V$374+опер3!V$389)/(1+опер3!V$346)))</f>
        <v>0</v>
      </c>
      <c r="W117" s="93">
        <f>IF(W$1="",0,IF(1+опер3!W$346=0,0,(опер3!W$374+опер3!W$389)/(1+опер3!W$346)))</f>
        <v>0</v>
      </c>
      <c r="X117" s="93">
        <f>IF(X$1="",0,IF(1+опер3!X$346=0,0,(опер3!X$374+опер3!X$389)/(1+опер3!X$346)))</f>
        <v>0</v>
      </c>
      <c r="Y117" s="93">
        <f>IF(Y$1="",0,IF(1+опер3!Y$346=0,0,(опер3!Y$374+опер3!Y$389)/(1+опер3!Y$346)))</f>
        <v>0</v>
      </c>
      <c r="Z117" s="93">
        <f>IF(Z$1="",0,IF(1+опер3!Z$346=0,0,(опер3!Z$374+опер3!Z$389)/(1+опер3!Z$346)))</f>
        <v>0</v>
      </c>
      <c r="AA117" s="93">
        <f>IF(AA$1="",0,IF(1+опер3!AA$346=0,0,(опер3!AA$374+опер3!AA$389)/(1+опер3!AA$346)))</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IF(P$1="",0,опер3!P$374+опер3!P$389)</f>
        <v>0</v>
      </c>
      <c r="Q119" s="93">
        <f>IF(Q$1="",0,опер3!Q$374+опер3!Q$389)</f>
        <v>0</v>
      </c>
      <c r="R119" s="93">
        <f>IF(R$1="",0,опер3!R$374+опер3!R$389)</f>
        <v>0</v>
      </c>
      <c r="S119" s="93">
        <f>IF(S$1="",0,опер3!S$374+опер3!S$389)</f>
        <v>0</v>
      </c>
      <c r="T119" s="93">
        <f>IF(T$1="",0,опер3!T$374+опер3!T$389)</f>
        <v>0</v>
      </c>
      <c r="U119" s="93">
        <f>IF(U$1="",0,опер3!U$374+опер3!U$389)</f>
        <v>0</v>
      </c>
      <c r="V119" s="93">
        <f>IF(V$1="",0,опер3!V$374+опер3!V$389)</f>
        <v>0</v>
      </c>
      <c r="W119" s="93">
        <f>IF(W$1="",0,опер3!W$374+опер3!W$389)</f>
        <v>0</v>
      </c>
      <c r="X119" s="93">
        <f>IF(X$1="",0,опер3!X$374+опер3!X$389)</f>
        <v>0</v>
      </c>
      <c r="Y119" s="93">
        <f>IF(Y$1="",0,опер3!Y$374+опер3!Y$389)</f>
        <v>0</v>
      </c>
      <c r="Z119" s="93">
        <f>IF(Z$1="",0,опер3!Z$374+опер3!Z$389)</f>
        <v>0</v>
      </c>
      <c r="AA119" s="93">
        <f>IF(AA$1="",0,опер3!AA$374+опер3!AA$389)</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IF(P$1="",0,опер3!P$374+опер3!P$389)</f>
        <v>0</v>
      </c>
      <c r="Q121" s="93">
        <f>IF(Q$1="",0,опер3!Q$374+опер3!Q$389)</f>
        <v>0</v>
      </c>
      <c r="R121" s="93">
        <f>IF(R$1="",0,опер3!R$374+опер3!R$389)</f>
        <v>0</v>
      </c>
      <c r="S121" s="93">
        <f>IF(S$1="",0,опер3!S$374+опер3!S$389)</f>
        <v>0</v>
      </c>
      <c r="T121" s="93">
        <f>IF(T$1="",0,опер3!T$374+опер3!T$389)</f>
        <v>0</v>
      </c>
      <c r="U121" s="93">
        <f>IF(U$1="",0,опер3!U$374+опер3!U$389)</f>
        <v>0</v>
      </c>
      <c r="V121" s="93">
        <f>IF(V$1="",0,опер3!V$374+опер3!V$389)</f>
        <v>0</v>
      </c>
      <c r="W121" s="93">
        <f>IF(W$1="",0,опер3!W$374+опер3!W$389)</f>
        <v>0</v>
      </c>
      <c r="X121" s="93">
        <f>IF(X$1="",0,опер3!X$374+опер3!X$389)</f>
        <v>0</v>
      </c>
      <c r="Y121" s="93">
        <f>IF(Y$1="",0,опер3!Y$374+опер3!Y$389)</f>
        <v>0</v>
      </c>
      <c r="Z121" s="93">
        <f>IF(Z$1="",0,опер3!Z$374+опер3!Z$389)</f>
        <v>0</v>
      </c>
      <c r="AA121" s="93">
        <f>IF(AA$1="",0,опер3!AA$374+опер3!AA$389)</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IF(P$1="",0,опер3!P$374+опер3!P$389)</f>
        <v>0</v>
      </c>
      <c r="Q123" s="93">
        <f>IF(Q$1="",0,опер3!Q$374+опер3!Q$389)</f>
        <v>0</v>
      </c>
      <c r="R123" s="93">
        <f>IF(R$1="",0,опер3!R$374+опер3!R$389)</f>
        <v>0</v>
      </c>
      <c r="S123" s="93">
        <f>IF(S$1="",0,опер3!S$374+опер3!S$389)</f>
        <v>0</v>
      </c>
      <c r="T123" s="93">
        <f>IF(T$1="",0,опер3!T$374+опер3!T$389)</f>
        <v>0</v>
      </c>
      <c r="U123" s="93">
        <f>IF(U$1="",0,опер3!U$374+опер3!U$389)</f>
        <v>0</v>
      </c>
      <c r="V123" s="93">
        <f>IF(V$1="",0,опер3!V$374+опер3!V$389)</f>
        <v>0</v>
      </c>
      <c r="W123" s="93">
        <f>IF(W$1="",0,опер3!W$374+опер3!W$389)</f>
        <v>0</v>
      </c>
      <c r="X123" s="93">
        <f>IF(X$1="",0,опер3!X$374+опер3!X$389)</f>
        <v>0</v>
      </c>
      <c r="Y123" s="93">
        <f>IF(Y$1="",0,опер3!Y$374+опер3!Y$389)</f>
        <v>0</v>
      </c>
      <c r="Z123" s="93">
        <f>IF(Z$1="",0,опер3!Z$374+опер3!Z$389)</f>
        <v>0</v>
      </c>
      <c r="AA123" s="93">
        <f>IF(AA$1="",0,опер3!AA$374+опер3!AA$389)</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IF(P$1="",0,(P$16-P$26-P$117)*опер3!P$349)</f>
        <v>0</v>
      </c>
      <c r="Q127" s="93">
        <f>IF(Q$1="",0,(Q$16-Q$26-Q$117)*опер3!Q$349)</f>
        <v>0</v>
      </c>
      <c r="R127" s="93">
        <f>IF(R$1="",0,(R$16-R$26-R$117)*опер3!R$349)</f>
        <v>0</v>
      </c>
      <c r="S127" s="93">
        <f>IF(S$1="",0,(S$16-S$26-S$117)*опер3!S$349)</f>
        <v>0</v>
      </c>
      <c r="T127" s="93">
        <f>IF(T$1="",0,(T$16-T$26-T$117)*опер3!T$349)</f>
        <v>0</v>
      </c>
      <c r="U127" s="93">
        <f>IF(U$1="",0,(U$16-U$26-U$117)*опер3!U$349)</f>
        <v>0</v>
      </c>
      <c r="V127" s="93">
        <f>IF(V$1="",0,(V$16-V$26-V$117)*опер3!V$349)</f>
        <v>0</v>
      </c>
      <c r="W127" s="93">
        <f>IF(W$1="",0,(W$16-W$26-W$117)*опер3!W$349)</f>
        <v>0</v>
      </c>
      <c r="X127" s="93">
        <f>IF(X$1="",0,(X$16-X$26-X$117)*опер3!X$349)</f>
        <v>0</v>
      </c>
      <c r="Y127" s="93">
        <f>IF(Y$1="",0,(Y$16-Y$26-Y$117)*опер3!Y$349)</f>
        <v>0</v>
      </c>
      <c r="Z127" s="93">
        <f>IF(Z$1="",0,(Z$16-Z$26-Z$117)*опер3!Z$349)</f>
        <v>0</v>
      </c>
      <c r="AA127" s="93">
        <f>IF(AA$1="",0,(AA$16-AA$26-AA$117)*опер3!AA$349)</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IF(P$1="",0,IF(P$78&gt;опер3!P$361*опер3!P$352*P$18,опер3!P$361*опер3!P$352*P$18,(P$18-P$78)*опер3!P$352))</f>
        <v>0</v>
      </c>
      <c r="Q129" s="93">
        <f>IF(Q$1="",0,IF(Q$78&gt;опер3!Q$361*опер3!Q$352*Q$18,опер3!Q$361*опер3!Q$352*Q$18,(Q$18-Q$78)*опер3!Q$352))</f>
        <v>0</v>
      </c>
      <c r="R129" s="93">
        <f>IF(R$1="",0,IF(R$78&gt;опер3!R$361*опер3!R$352*R$18,опер3!R$361*опер3!R$352*R$18,(R$18-R$78)*опер3!R$352))</f>
        <v>0</v>
      </c>
      <c r="S129" s="93">
        <f>IF(S$1="",0,IF(S$78&gt;опер3!S$361*опер3!S$352*S$18,опер3!S$361*опер3!S$352*S$18,(S$18-S$78)*опер3!S$352))</f>
        <v>0</v>
      </c>
      <c r="T129" s="93">
        <f>IF(T$1="",0,IF(T$78&gt;опер3!T$361*опер3!T$352*T$18,опер3!T$361*опер3!T$352*T$18,(T$18-T$78)*опер3!T$352))</f>
        <v>0</v>
      </c>
      <c r="U129" s="93">
        <f>IF(U$1="",0,IF(U$78&gt;опер3!U$361*опер3!U$352*U$18,опер3!U$361*опер3!U$352*U$18,(U$18-U$78)*опер3!U$352))</f>
        <v>0</v>
      </c>
      <c r="V129" s="93">
        <f>IF(V$1="",0,IF(V$78&gt;опер3!V$361*опер3!V$352*V$18,опер3!V$361*опер3!V$352*V$18,(V$18-V$78)*опер3!V$352))</f>
        <v>0</v>
      </c>
      <c r="W129" s="93">
        <f>IF(W$1="",0,IF(W$78&gt;опер3!W$361*опер3!W$352*W$18,опер3!W$361*опер3!W$352*W$18,(W$18-W$78)*опер3!W$352))</f>
        <v>0</v>
      </c>
      <c r="X129" s="93">
        <f>IF(X$1="",0,IF(X$78&gt;опер3!X$361*опер3!X$352*X$18,опер3!X$361*опер3!X$352*X$18,(X$18-X$78)*опер3!X$352))</f>
        <v>0</v>
      </c>
      <c r="Y129" s="93">
        <f>IF(Y$1="",0,IF(Y$78&gt;опер3!Y$361*опер3!Y$352*Y$18,опер3!Y$361*опер3!Y$352*Y$18,(Y$18-Y$78)*опер3!Y$352))</f>
        <v>0</v>
      </c>
      <c r="Z129" s="93">
        <f>IF(Z$1="",0,IF(Z$78&gt;опер3!Z$361*опер3!Z$352*Z$18,опер3!Z$361*опер3!Z$352*Z$18,(Z$18-Z$78)*опер3!Z$352))</f>
        <v>0</v>
      </c>
      <c r="AA129" s="93">
        <f>IF(AA$1="",0,IF(AA$78&gt;опер3!AA$361*опер3!AA$352*AA$18,опер3!AA$361*опер3!AA$352*AA$18,(AA$18-AA$78)*опер3!AA$352))</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IF(P$1="",0,IF((P$20-P$30)*опер3!P$355&lt;опер3!P$364*P$20,опер3!P$364*P$20,(P$20-P$30)*опер3!P$355))</f>
        <v>0</v>
      </c>
      <c r="Q131" s="93">
        <f>IF(Q$1="",0,IF((Q$20-Q$30)*опер3!Q$355&lt;опер3!Q$364*Q$20,опер3!Q$364*Q$20,(Q$20-Q$30)*опер3!Q$355))</f>
        <v>0</v>
      </c>
      <c r="R131" s="93">
        <f>IF(R$1="",0,IF((R$20-R$30)*опер3!R$355&lt;опер3!R$364*R$20,опер3!R$364*R$20,(R$20-R$30)*опер3!R$355))</f>
        <v>0</v>
      </c>
      <c r="S131" s="93">
        <f>IF(S$1="",0,IF((S$20-S$30)*опер3!S$355&lt;опер3!S$364*S$20,опер3!S$364*S$20,(S$20-S$30)*опер3!S$355))</f>
        <v>0</v>
      </c>
      <c r="T131" s="93">
        <f>IF(T$1="",0,IF((T$20-T$30)*опер3!T$355&lt;опер3!T$364*T$20,опер3!T$364*T$20,(T$20-T$30)*опер3!T$355))</f>
        <v>0</v>
      </c>
      <c r="U131" s="93">
        <f>IF(U$1="",0,IF((U$20-U$30)*опер3!U$355&lt;опер3!U$364*U$20,опер3!U$364*U$20,(U$20-U$30)*опер3!U$355))</f>
        <v>0</v>
      </c>
      <c r="V131" s="93">
        <f>IF(V$1="",0,IF((V$20-V$30)*опер3!V$355&lt;опер3!V$364*V$20,опер3!V$364*V$20,(V$20-V$30)*опер3!V$355))</f>
        <v>0</v>
      </c>
      <c r="W131" s="93">
        <f>IF(W$1="",0,IF((W$20-W$30)*опер3!W$355&lt;опер3!W$364*W$20,опер3!W$364*W$20,(W$20-W$30)*опер3!W$355))</f>
        <v>0</v>
      </c>
      <c r="X131" s="93">
        <f>IF(X$1="",0,IF((X$20-X$30)*опер3!X$355&lt;опер3!X$364*X$20,опер3!X$364*X$20,(X$20-X$30)*опер3!X$355))</f>
        <v>0</v>
      </c>
      <c r="Y131" s="93">
        <f>IF(Y$1="",0,IF((Y$20-Y$30)*опер3!Y$355&lt;опер3!Y$364*Y$20,опер3!Y$364*Y$20,(Y$20-Y$30)*опер3!Y$355))</f>
        <v>0</v>
      </c>
      <c r="Z131" s="93">
        <f>IF(Z$1="",0,IF((Z$20-Z$30)*опер3!Z$355&lt;опер3!Z$364*Z$20,опер3!Z$364*Z$20,(Z$20-Z$30)*опер3!Z$355))</f>
        <v>0</v>
      </c>
      <c r="AA131" s="93">
        <f>IF(AA$1="",0,IF((AA$20-AA$30)*опер3!AA$355&lt;опер3!AA$364*AA$20,опер3!AA$364*AA$20,(AA$20-AA$30)*опер3!AA$355))</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IF(P$1="",0,IF(P$78&gt;опер3!P$361*опер3!P$358*P$18,опер3!P$361*опер3!P$358*P$18,(P$18-P$78)*опер3!P$358))</f>
        <v>0</v>
      </c>
      <c r="Q133" s="93">
        <f>IF(Q$1="",0,IF(Q$78&gt;опер3!Q$361*опер3!Q$358*Q$18,опер3!Q$361*опер3!Q$358*Q$18,(Q$18-Q$78)*опер3!Q$358))</f>
        <v>0</v>
      </c>
      <c r="R133" s="93">
        <f>IF(R$1="",0,IF(R$78&gt;опер3!R$361*опер3!R$358*R$18,опер3!R$361*опер3!R$358*R$18,(R$18-R$78)*опер3!R$358))</f>
        <v>0</v>
      </c>
      <c r="S133" s="93">
        <f>IF(S$1="",0,IF(S$78&gt;опер3!S$361*опер3!S$358*S$18,опер3!S$361*опер3!S$358*S$18,(S$18-S$78)*опер3!S$358))</f>
        <v>0</v>
      </c>
      <c r="T133" s="93">
        <f>IF(T$1="",0,IF(T$78&gt;опер3!T$361*опер3!T$358*T$18,опер3!T$361*опер3!T$358*T$18,(T$18-T$78)*опер3!T$358))</f>
        <v>0</v>
      </c>
      <c r="U133" s="93">
        <f>IF(U$1="",0,IF(U$78&gt;опер3!U$361*опер3!U$358*U$18,опер3!U$361*опер3!U$358*U$18,(U$18-U$78)*опер3!U$358))</f>
        <v>0</v>
      </c>
      <c r="V133" s="93">
        <f>IF(V$1="",0,IF(V$78&gt;опер3!V$361*опер3!V$358*V$18,опер3!V$361*опер3!V$358*V$18,(V$18-V$78)*опер3!V$358))</f>
        <v>0</v>
      </c>
      <c r="W133" s="93">
        <f>IF(W$1="",0,IF(W$78&gt;опер3!W$361*опер3!W$358*W$18,опер3!W$361*опер3!W$358*W$18,(W$18-W$78)*опер3!W$358))</f>
        <v>0</v>
      </c>
      <c r="X133" s="93">
        <f>IF(X$1="",0,IF(X$78&gt;опер3!X$361*опер3!X$358*X$18,опер3!X$361*опер3!X$358*X$18,(X$18-X$78)*опер3!X$358))</f>
        <v>0</v>
      </c>
      <c r="Y133" s="93">
        <f>IF(Y$1="",0,IF(Y$78&gt;опер3!Y$361*опер3!Y$358*Y$18,опер3!Y$361*опер3!Y$358*Y$18,(Y$18-Y$78)*опер3!Y$358))</f>
        <v>0</v>
      </c>
      <c r="Z133" s="93">
        <f>IF(Z$1="",0,IF(Z$78&gt;опер3!Z$361*опер3!Z$358*Z$18,опер3!Z$361*опер3!Z$358*Z$18,(Z$18-Z$78)*опер3!Z$358))</f>
        <v>0</v>
      </c>
      <c r="AA133" s="93">
        <f>IF(AA$1="",0,IF(AA$78&gt;опер3!AA$361*опер3!AA$358*AA$18,опер3!AA$361*опер3!AA$358*AA$18,(AA$18-AA$78)*опер3!AA$358))</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2">IF(Q$1="",0,Q16-Q26-Q117-Q127)</f>
        <v>0</v>
      </c>
      <c r="R137" s="93">
        <f t="shared" si="2"/>
        <v>0</v>
      </c>
      <c r="S137" s="93">
        <f t="shared" si="2"/>
        <v>0</v>
      </c>
      <c r="T137" s="93">
        <f t="shared" si="2"/>
        <v>0</v>
      </c>
      <c r="U137" s="93">
        <f t="shared" si="2"/>
        <v>0</v>
      </c>
      <c r="V137" s="93">
        <f t="shared" si="2"/>
        <v>0</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3">IF(Q$1="",0,Q18-Q28-Q119-Q129)</f>
        <v>0</v>
      </c>
      <c r="R139" s="93">
        <f t="shared" si="3"/>
        <v>0</v>
      </c>
      <c r="S139" s="93">
        <f t="shared" si="3"/>
        <v>0</v>
      </c>
      <c r="T139" s="93">
        <f t="shared" si="3"/>
        <v>0</v>
      </c>
      <c r="U139" s="93">
        <f t="shared" si="3"/>
        <v>0</v>
      </c>
      <c r="V139" s="93">
        <f t="shared" si="3"/>
        <v>0</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4">IF(Q$1="",0,Q20-Q30-Q121-Q131)</f>
        <v>0</v>
      </c>
      <c r="R141" s="93">
        <f t="shared" si="4"/>
        <v>0</v>
      </c>
      <c r="S141" s="93">
        <f t="shared" si="4"/>
        <v>0</v>
      </c>
      <c r="T141" s="93">
        <f t="shared" si="4"/>
        <v>0</v>
      </c>
      <c r="U141" s="93">
        <f t="shared" si="4"/>
        <v>0</v>
      </c>
      <c r="V141" s="93">
        <f t="shared" si="4"/>
        <v>0</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5">IF(Q$1="",0,Q22-Q32-Q123-Q133)</f>
        <v>0</v>
      </c>
      <c r="R143" s="93">
        <f t="shared" si="5"/>
        <v>0</v>
      </c>
      <c r="S143" s="93">
        <f t="shared" si="5"/>
        <v>0</v>
      </c>
      <c r="T143" s="93">
        <f t="shared" si="5"/>
        <v>0</v>
      </c>
      <c r="U143" s="93">
        <f t="shared" si="5"/>
        <v>0</v>
      </c>
      <c r="V143" s="93">
        <f t="shared" si="5"/>
        <v>0</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IF(P$1="",0,IF(1+опер3!$P$346=0,0,опер3!$P$346*(капитал!$M$102+капитал!$M$109)/(1+опер3!$P$346)))</f>
        <v>0</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IF(P$1="",0,P$16*(1+опер3!P$346)+P152)</f>
        <v>0</v>
      </c>
      <c r="Q155" s="172">
        <f>IF(Q$1="",0,Q$16*(1+опер3!Q$346))</f>
        <v>0</v>
      </c>
      <c r="R155" s="172">
        <f>IF(R$1="",0,R$16*(1+опер3!R$346))</f>
        <v>0</v>
      </c>
      <c r="S155" s="172">
        <f>IF(S$1="",0,S$16*(1+опер3!S$346))</f>
        <v>0</v>
      </c>
      <c r="T155" s="172">
        <f>IF(T$1="",0,T$16*(1+опер3!T$346))</f>
        <v>0</v>
      </c>
      <c r="U155" s="172">
        <f>IF(U$1="",0,U$16*(1+опер3!U$346))</f>
        <v>0</v>
      </c>
      <c r="V155" s="172">
        <f>IF(V$1="",0,V$16*(1+опер3!V$346))</f>
        <v>0</v>
      </c>
      <c r="W155" s="172">
        <f>IF(W$1="",0,W$16*(1+опер3!W$346))</f>
        <v>0</v>
      </c>
      <c r="X155" s="172">
        <f>IF(X$1="",0,X$16*(1+опер3!X$346))</f>
        <v>0</v>
      </c>
      <c r="Y155" s="172">
        <f>IF(Y$1="",0,Y$16*(1+опер3!Y$346))</f>
        <v>0</v>
      </c>
      <c r="Z155" s="172">
        <f>IF(Z$1="",0,Z$16*(1+опер3!Z$346))</f>
        <v>0</v>
      </c>
      <c r="AA155" s="172">
        <f>IF(AA$1="",0,AA$16*(1+опер3!AA$346))</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IF(P$1="",0,P18)</f>
        <v>0</v>
      </c>
      <c r="Q157" s="172">
        <f t="shared" ref="Q157:AA157" si="6">IF(Q$1="",0,Q18)</f>
        <v>0</v>
      </c>
      <c r="R157" s="172">
        <f t="shared" si="6"/>
        <v>0</v>
      </c>
      <c r="S157" s="172">
        <f t="shared" si="6"/>
        <v>0</v>
      </c>
      <c r="T157" s="172">
        <f t="shared" si="6"/>
        <v>0</v>
      </c>
      <c r="U157" s="172">
        <f t="shared" si="6"/>
        <v>0</v>
      </c>
      <c r="V157" s="172">
        <f t="shared" si="6"/>
        <v>0</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IF(P$1="",0,P20)</f>
        <v>0</v>
      </c>
      <c r="Q159" s="172">
        <f t="shared" ref="Q159:AA159" si="7">IF(Q$1="",0,Q20)</f>
        <v>0</v>
      </c>
      <c r="R159" s="172">
        <f t="shared" si="7"/>
        <v>0</v>
      </c>
      <c r="S159" s="172">
        <f t="shared" si="7"/>
        <v>0</v>
      </c>
      <c r="T159" s="172">
        <f t="shared" si="7"/>
        <v>0</v>
      </c>
      <c r="U159" s="172">
        <f t="shared" si="7"/>
        <v>0</v>
      </c>
      <c r="V159" s="172">
        <f t="shared" si="7"/>
        <v>0</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IF(P$1="",0,P22)</f>
        <v>0</v>
      </c>
      <c r="Q161" s="172">
        <f t="shared" ref="Q161:AA161" si="8">IF(Q$1="",0,Q22)</f>
        <v>0</v>
      </c>
      <c r="R161" s="172">
        <f t="shared" si="8"/>
        <v>0</v>
      </c>
      <c r="S161" s="172">
        <f t="shared" si="8"/>
        <v>0</v>
      </c>
      <c r="T161" s="172">
        <f t="shared" si="8"/>
        <v>0</v>
      </c>
      <c r="U161" s="172">
        <f t="shared" si="8"/>
        <v>0</v>
      </c>
      <c r="V161" s="172">
        <f t="shared" si="8"/>
        <v>0</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IF(P$1="",0,опер3!P$157+опер3!P$190+опер3!P$240+опер3!P$260+опер3!P$293+опер3!P$311+опер3!P$329)</f>
        <v>0</v>
      </c>
      <c r="Q165" s="176">
        <f>IF(Q$1="",0,опер3!Q$157+опер3!Q$190+опер3!Q$240+опер3!Q$260+опер3!Q$293+опер3!Q$311+опер3!Q$329+P$16*опер3!P$346-P$107+P$127)</f>
        <v>0</v>
      </c>
      <c r="R165" s="176">
        <f>IF(R$1="",0,опер3!R$157+опер3!R$190+опер3!R$240+опер3!R$260+опер3!R$293+опер3!R$311+опер3!R$329+Q$16*опер3!Q$346-Q$107+Q$127)</f>
        <v>0</v>
      </c>
      <c r="S165" s="176">
        <f>IF(S$1="",0,опер3!S$157+опер3!S$190+опер3!S$240+опер3!S$260+опер3!S$293+опер3!S$311+опер3!S$329+R$16*опер3!R$346-R$107+R$127)</f>
        <v>0</v>
      </c>
      <c r="T165" s="176">
        <f>IF(T$1="",0,опер3!T$157+опер3!T$190+опер3!T$240+опер3!T$260+опер3!T$293+опер3!T$311+опер3!T$329+S$16*опер3!S$346-S$107+S$127)</f>
        <v>0</v>
      </c>
      <c r="U165" s="176">
        <f>IF(U$1="",0,опер3!U$157+опер3!U$190+опер3!U$240+опер3!U$260+опер3!U$293+опер3!U$311+опер3!U$329+T$16*опер3!T$346-T$107+T$127)</f>
        <v>0</v>
      </c>
      <c r="V165" s="176">
        <f>IF(V$1="",0,опер3!V$157+опер3!V$190+опер3!V$240+опер3!V$260+опер3!V$293+опер3!V$311+опер3!V$329+U$16*опер3!U$346-U$107+U$127)</f>
        <v>0</v>
      </c>
      <c r="W165" s="176">
        <f>IF(W$1="",0,опер3!W$157+опер3!W$190+опер3!W$240+опер3!W$260+опер3!W$293+опер3!W$311+опер3!W$329+V$16*опер3!V$346-V$107+V$127)</f>
        <v>0</v>
      </c>
      <c r="X165" s="176">
        <f>IF(X$1="",0,опер3!X$157+опер3!X$190+опер3!X$240+опер3!X$260+опер3!X$293+опер3!X$311+опер3!X$329+W$16*опер3!W$346-W$107+W$127)</f>
        <v>0</v>
      </c>
      <c r="Y165" s="176">
        <f>IF(Y$1="",0,опер3!Y$157+опер3!Y$190+опер3!Y$240+опер3!Y$260+опер3!Y$293+опер3!Y$311+опер3!Y$329+X$16*опер3!X$346-X$107+X$127)</f>
        <v>0</v>
      </c>
      <c r="Z165" s="176">
        <f>IF(Z$1="",0,опер3!Z$157+опер3!Z$190+опер3!Z$240+опер3!Z$260+опер3!Z$293+опер3!Z$311+опер3!Z$329+Y$16*опер3!Y$346-Y$107+Y$127)</f>
        <v>0</v>
      </c>
      <c r="AA165" s="176">
        <f>IF(AA$1="",0,опер3!AA$157+опер3!AA$190+опер3!AA$240+опер3!AA$260+опер3!AA$293+опер3!AA$311+опер3!AA$329+Z$16*опер3!Z$346-Z$107+Z$127)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IF(P$1="",0,опер3!P$157+опер3!P$190+опер3!P$240+опер3!P$260+опер3!P$293+опер3!P$311+опер3!P$329)</f>
        <v>0</v>
      </c>
      <c r="Q167" s="176">
        <f>IF(Q$1="",0,опер3!Q$157+опер3!Q$190+опер3!Q$240+опер3!Q$260+опер3!Q$293+опер3!Q$311+опер3!Q$329+P$129)</f>
        <v>0</v>
      </c>
      <c r="R167" s="176">
        <f>IF(R$1="",0,опер3!R$157+опер3!R$190+опер3!R$240+опер3!R$260+опер3!R$293+опер3!R$311+опер3!R$329+Q$129)</f>
        <v>0</v>
      </c>
      <c r="S167" s="176">
        <f>IF(S$1="",0,опер3!S$157+опер3!S$190+опер3!S$240+опер3!S$260+опер3!S$293+опер3!S$311+опер3!S$329+R$129)</f>
        <v>0</v>
      </c>
      <c r="T167" s="176">
        <f>IF(T$1="",0,опер3!T$157+опер3!T$190+опер3!T$240+опер3!T$260+опер3!T$293+опер3!T$311+опер3!T$329+S$129)</f>
        <v>0</v>
      </c>
      <c r="U167" s="176">
        <f>IF(U$1="",0,опер3!U$157+опер3!U$190+опер3!U$240+опер3!U$260+опер3!U$293+опер3!U$311+опер3!U$329+T$129)</f>
        <v>0</v>
      </c>
      <c r="V167" s="176">
        <f>IF(V$1="",0,опер3!V$157+опер3!V$190+опер3!V$240+опер3!V$260+опер3!V$293+опер3!V$311+опер3!V$329+U$129)</f>
        <v>0</v>
      </c>
      <c r="W167" s="176">
        <f>IF(W$1="",0,опер3!W$157+опер3!W$190+опер3!W$240+опер3!W$260+опер3!W$293+опер3!W$311+опер3!W$329+V$129)</f>
        <v>0</v>
      </c>
      <c r="X167" s="176">
        <f>IF(X$1="",0,опер3!X$157+опер3!X$190+опер3!X$240+опер3!X$260+опер3!X$293+опер3!X$311+опер3!X$329+W$129)</f>
        <v>0</v>
      </c>
      <c r="Y167" s="176">
        <f>IF(Y$1="",0,опер3!Y$157+опер3!Y$190+опер3!Y$240+опер3!Y$260+опер3!Y$293+опер3!Y$311+опер3!Y$329+X$129)</f>
        <v>0</v>
      </c>
      <c r="Z167" s="176">
        <f>IF(Z$1="",0,опер3!Z$157+опер3!Z$190+опер3!Z$240+опер3!Z$260+опер3!Z$293+опер3!Z$311+опер3!Z$329+Y$129)</f>
        <v>0</v>
      </c>
      <c r="AA167" s="176">
        <f>IF(AA$1="",0,опер3!AA$157+опер3!AA$190+опер3!AA$240+опер3!AA$260+опер3!AA$293+опер3!AA$311+опер3!AA$329+Z$129)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IF(P$1="",0,опер3!P$157+опер3!P$190+опер3!P$240+опер3!P$260+опер3!P$293+опер3!P$311+опер3!P$329)</f>
        <v>0</v>
      </c>
      <c r="Q169" s="176">
        <f>IF(Q$1="",0,опер3!Q$157+опер3!Q$190+опер3!Q$240+опер3!Q$260+опер3!Q$293+опер3!Q$311+опер3!Q$329+P$131)</f>
        <v>0</v>
      </c>
      <c r="R169" s="176">
        <f>IF(R$1="",0,опер3!R$157+опер3!R$190+опер3!R$240+опер3!R$260+опер3!R$293+опер3!R$311+опер3!R$329+Q$131)</f>
        <v>0</v>
      </c>
      <c r="S169" s="176">
        <f>IF(S$1="",0,опер3!S$157+опер3!S$190+опер3!S$240+опер3!S$260+опер3!S$293+опер3!S$311+опер3!S$329+R$131)</f>
        <v>0</v>
      </c>
      <c r="T169" s="176">
        <f>IF(T$1="",0,опер3!T$157+опер3!T$190+опер3!T$240+опер3!T$260+опер3!T$293+опер3!T$311+опер3!T$329+S$131)</f>
        <v>0</v>
      </c>
      <c r="U169" s="176">
        <f>IF(U$1="",0,опер3!U$157+опер3!U$190+опер3!U$240+опер3!U$260+опер3!U$293+опер3!U$311+опер3!U$329+T$131)</f>
        <v>0</v>
      </c>
      <c r="V169" s="176">
        <f>IF(V$1="",0,опер3!V$157+опер3!V$190+опер3!V$240+опер3!V$260+опер3!V$293+опер3!V$311+опер3!V$329+U$131)</f>
        <v>0</v>
      </c>
      <c r="W169" s="176">
        <f>IF(W$1="",0,опер3!W$157+опер3!W$190+опер3!W$240+опер3!W$260+опер3!W$293+опер3!W$311+опер3!W$329+V$131)</f>
        <v>0</v>
      </c>
      <c r="X169" s="176">
        <f>IF(X$1="",0,опер3!X$157+опер3!X$190+опер3!X$240+опер3!X$260+опер3!X$293+опер3!X$311+опер3!X$329+W$131)</f>
        <v>0</v>
      </c>
      <c r="Y169" s="176">
        <f>IF(Y$1="",0,опер3!Y$157+опер3!Y$190+опер3!Y$240+опер3!Y$260+опер3!Y$293+опер3!Y$311+опер3!Y$329+X$131)</f>
        <v>0</v>
      </c>
      <c r="Z169" s="176">
        <f>IF(Z$1="",0,опер3!Z$157+опер3!Z$190+опер3!Z$240+опер3!Z$260+опер3!Z$293+опер3!Z$311+опер3!Z$329+Y$131)</f>
        <v>0</v>
      </c>
      <c r="AA169" s="176">
        <f>IF(AA$1="",0,опер3!AA$157+опер3!AA$190+опер3!AA$240+опер3!AA$260+опер3!AA$293+опер3!AA$311+опер3!AA$329+Z$131)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IF(P$1="",0,опер3!P$157+опер3!P$190+опер3!P$240+опер3!P$260+опер3!P$293+опер3!P$311+опер3!P$329)</f>
        <v>0</v>
      </c>
      <c r="Q171" s="176">
        <f>IF(Q$1="",0,опер3!Q$157+опер3!Q$190+опер3!Q$240+опер3!Q$260+опер3!Q$293+опер3!Q$311+опер3!Q$329+P$133)</f>
        <v>0</v>
      </c>
      <c r="R171" s="176">
        <f>IF(R$1="",0,опер3!R$157+опер3!R$190+опер3!R$240+опер3!R$260+опер3!R$293+опер3!R$311+опер3!R$329+Q$133)</f>
        <v>0</v>
      </c>
      <c r="S171" s="176">
        <f>IF(S$1="",0,опер3!S$157+опер3!S$190+опер3!S$240+опер3!S$260+опер3!S$293+опер3!S$311+опер3!S$329+R$133)</f>
        <v>0</v>
      </c>
      <c r="T171" s="176">
        <f>IF(T$1="",0,опер3!T$157+опер3!T$190+опер3!T$240+опер3!T$260+опер3!T$293+опер3!T$311+опер3!T$329+S$133)</f>
        <v>0</v>
      </c>
      <c r="U171" s="176">
        <f>IF(U$1="",0,опер3!U$157+опер3!U$190+опер3!U$240+опер3!U$260+опер3!U$293+опер3!U$311+опер3!U$329+T$133)</f>
        <v>0</v>
      </c>
      <c r="V171" s="176">
        <f>IF(V$1="",0,опер3!V$157+опер3!V$190+опер3!V$240+опер3!V$260+опер3!V$293+опер3!V$311+опер3!V$329+U$133)</f>
        <v>0</v>
      </c>
      <c r="W171" s="176">
        <f>IF(W$1="",0,опер3!W$157+опер3!W$190+опер3!W$240+опер3!W$260+опер3!W$293+опер3!W$311+опер3!W$329+V$133)</f>
        <v>0</v>
      </c>
      <c r="X171" s="176">
        <f>IF(X$1="",0,опер3!X$157+опер3!X$190+опер3!X$240+опер3!X$260+опер3!X$293+опер3!X$311+опер3!X$329+W$133)</f>
        <v>0</v>
      </c>
      <c r="Y171" s="176">
        <f>IF(Y$1="",0,опер3!Y$157+опер3!Y$190+опер3!Y$240+опер3!Y$260+опер3!Y$293+опер3!Y$311+опер3!Y$329+X$133)</f>
        <v>0</v>
      </c>
      <c r="Z171" s="176">
        <f>IF(Z$1="",0,опер3!Z$157+опер3!Z$190+опер3!Z$240+опер3!Z$260+опер3!Z$293+опер3!Z$311+опер3!Z$329+Y$133)</f>
        <v>0</v>
      </c>
      <c r="AA171" s="176">
        <f>IF(AA$1="",0,опер3!AA$157+опер3!AA$190+опер3!AA$240+опер3!AA$260+опер3!AA$293+опер3!AA$311+опер3!AA$329+Z$133)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9">IF(R$1="",0,R155-R165)</f>
        <v>0</v>
      </c>
      <c r="S175" s="179">
        <f t="shared" si="9"/>
        <v>0</v>
      </c>
      <c r="T175" s="179">
        <f t="shared" si="9"/>
        <v>0</v>
      </c>
      <c r="U175" s="179">
        <f t="shared" si="9"/>
        <v>0</v>
      </c>
      <c r="V175" s="179">
        <f t="shared" si="9"/>
        <v>0</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10">IF(R$1="",0,R157-R167)</f>
        <v>0</v>
      </c>
      <c r="S177" s="179">
        <f t="shared" si="10"/>
        <v>0</v>
      </c>
      <c r="T177" s="179">
        <f t="shared" si="10"/>
        <v>0</v>
      </c>
      <c r="U177" s="179">
        <f t="shared" si="10"/>
        <v>0</v>
      </c>
      <c r="V177" s="179">
        <f t="shared" si="10"/>
        <v>0</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11">IF(Q$1="",0,Q159-Q169)</f>
        <v>0</v>
      </c>
      <c r="R179" s="179">
        <f t="shared" si="11"/>
        <v>0</v>
      </c>
      <c r="S179" s="179">
        <f t="shared" si="11"/>
        <v>0</v>
      </c>
      <c r="T179" s="179">
        <f t="shared" si="11"/>
        <v>0</v>
      </c>
      <c r="U179" s="179">
        <f t="shared" si="11"/>
        <v>0</v>
      </c>
      <c r="V179" s="179">
        <f t="shared" si="11"/>
        <v>0</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12">IF(Q$1="",0,Q161-Q171)</f>
        <v>0</v>
      </c>
      <c r="R181" s="179">
        <f t="shared" si="12"/>
        <v>0</v>
      </c>
      <c r="S181" s="179">
        <f t="shared" si="12"/>
        <v>0</v>
      </c>
      <c r="T181" s="179">
        <f t="shared" si="12"/>
        <v>0</v>
      </c>
      <c r="U181" s="179">
        <f t="shared" si="12"/>
        <v>0</v>
      </c>
      <c r="V181" s="179">
        <f t="shared" si="12"/>
        <v>0</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0</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IF(P$1="",0,(1+опер3!P$370))</f>
        <v>1</v>
      </c>
      <c r="Q193" s="185">
        <f>IF(Q$1="",0,P193*(1+опер3!Q$370))</f>
        <v>0</v>
      </c>
      <c r="R193" s="185">
        <f>IF(R$1="",0,Q193*(1+опер3!R$370))</f>
        <v>0</v>
      </c>
      <c r="S193" s="185">
        <f>IF(S$1="",0,R193*(1+опер3!S$370))</f>
        <v>0</v>
      </c>
      <c r="T193" s="185">
        <f>IF(T$1="",0,S193*(1+опер3!T$370))</f>
        <v>0</v>
      </c>
      <c r="U193" s="185">
        <f>IF(U$1="",0,T193*(1+опер3!U$370))</f>
        <v>0</v>
      </c>
      <c r="V193" s="185">
        <f>IF(V$1="",0,U193*(1+опер3!V$370))</f>
        <v>0</v>
      </c>
      <c r="W193" s="185">
        <f>IF(W$1="",0,V193*(1+опер3!W$370))</f>
        <v>0</v>
      </c>
      <c r="X193" s="185">
        <f>IF(X$1="",0,W193*(1+опер3!X$370))</f>
        <v>0</v>
      </c>
      <c r="Y193" s="185">
        <f>IF(Y$1="",0,X193*(1+опер3!Y$370))</f>
        <v>0</v>
      </c>
      <c r="Z193" s="185">
        <f>IF(Z$1="",0,Y193*(1+опер3!Z$370))</f>
        <v>0</v>
      </c>
      <c r="AA193" s="185">
        <f>IF(AA$1="",0,Z193*(1+опер3!AA$370))</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13">IF(Q$1="",0,IF(Q$193=0,0,Q175/Q$193))</f>
        <v>0</v>
      </c>
      <c r="R196" s="179">
        <f t="shared" si="13"/>
        <v>0</v>
      </c>
      <c r="S196" s="179">
        <f t="shared" si="13"/>
        <v>0</v>
      </c>
      <c r="T196" s="179">
        <f t="shared" si="13"/>
        <v>0</v>
      </c>
      <c r="U196" s="179">
        <f t="shared" si="13"/>
        <v>0</v>
      </c>
      <c r="V196" s="179">
        <f t="shared" si="13"/>
        <v>0</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4">IF(Q$1="",0,IF(Q$193=0,0,Q177/Q$193))</f>
        <v>0</v>
      </c>
      <c r="R198" s="179">
        <f t="shared" si="14"/>
        <v>0</v>
      </c>
      <c r="S198" s="179">
        <f t="shared" si="14"/>
        <v>0</v>
      </c>
      <c r="T198" s="179">
        <f t="shared" si="14"/>
        <v>0</v>
      </c>
      <c r="U198" s="179">
        <f t="shared" si="14"/>
        <v>0</v>
      </c>
      <c r="V198" s="179">
        <f t="shared" si="14"/>
        <v>0</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5">IF(Q$1="",0,IF(Q$193=0,0,Q179/Q$193))</f>
        <v>0</v>
      </c>
      <c r="R200" s="179">
        <f t="shared" si="15"/>
        <v>0</v>
      </c>
      <c r="S200" s="179">
        <f t="shared" si="15"/>
        <v>0</v>
      </c>
      <c r="T200" s="179">
        <f t="shared" si="15"/>
        <v>0</v>
      </c>
      <c r="U200" s="179">
        <f t="shared" si="15"/>
        <v>0</v>
      </c>
      <c r="V200" s="179">
        <f t="shared" si="15"/>
        <v>0</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6">IF(Q$1="",0,IF(Q$193=0,0,Q181/Q$193))</f>
        <v>0</v>
      </c>
      <c r="R202" s="179">
        <f t="shared" si="16"/>
        <v>0</v>
      </c>
      <c r="S202" s="179">
        <f t="shared" si="16"/>
        <v>0</v>
      </c>
      <c r="T202" s="179">
        <f t="shared" si="16"/>
        <v>0</v>
      </c>
      <c r="U202" s="179">
        <f t="shared" si="16"/>
        <v>0</v>
      </c>
      <c r="V202" s="179">
        <f t="shared" si="16"/>
        <v>0</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36"/>
      <c r="Q235" s="36"/>
      <c r="R235" s="36"/>
      <c r="S235" s="36"/>
      <c r="T235" s="36"/>
      <c r="U235" s="36"/>
      <c r="V235" s="36"/>
      <c r="W235" s="36"/>
      <c r="X235" s="36"/>
      <c r="Y235" s="36"/>
      <c r="Z235" s="36"/>
      <c r="AA235" s="36"/>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46"/>
      <c r="Q237" s="46"/>
      <c r="R237" s="46"/>
      <c r="S237" s="46"/>
      <c r="T237" s="46"/>
      <c r="U237" s="46"/>
      <c r="V237" s="46"/>
      <c r="W237" s="46"/>
      <c r="X237" s="46"/>
      <c r="Y237" s="46"/>
      <c r="Z237" s="46"/>
      <c r="AA237" s="46"/>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46"/>
      <c r="Q239" s="46"/>
      <c r="R239" s="46"/>
      <c r="S239" s="46"/>
      <c r="T239" s="46"/>
      <c r="U239" s="46"/>
      <c r="V239" s="46"/>
      <c r="W239" s="46"/>
      <c r="X239" s="46"/>
      <c r="Y239" s="46"/>
      <c r="Z239" s="46"/>
      <c r="AA239" s="46"/>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46"/>
      <c r="Q241" s="46"/>
      <c r="R241" s="46"/>
      <c r="S241" s="46"/>
      <c r="T241" s="46"/>
      <c r="U241" s="46"/>
      <c r="V241" s="46"/>
      <c r="W241" s="46"/>
      <c r="X241" s="46"/>
      <c r="Y241" s="46"/>
      <c r="Z241" s="46"/>
      <c r="AA241" s="46"/>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46"/>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6" t="str">
        <f>KPI!$E$107</f>
        <v>IRR</v>
      </c>
      <c r="F256" s="146"/>
      <c r="G256" s="146" t="str">
        <f>IF($E256="","",INDEX(KPI!$G:$G,SUMIFS(KPI!$B:$B,KPI!$E:$E,$E256)))</f>
        <v>%</v>
      </c>
      <c r="H256" s="146"/>
      <c r="I256" s="177"/>
      <c r="J256" s="146"/>
      <c r="K256" s="177"/>
      <c r="L256" s="146"/>
      <c r="M256" s="292" t="e">
        <f>IRR(P256:AA256)</f>
        <v>#NUM!</v>
      </c>
      <c r="N256" s="3"/>
      <c r="O256" s="3"/>
      <c r="P256" s="179">
        <f>-$M$190</f>
        <v>0</v>
      </c>
      <c r="Q256" s="179">
        <f>P175</f>
        <v>0</v>
      </c>
      <c r="R256" s="179">
        <f>Q175</f>
        <v>0</v>
      </c>
      <c r="S256" s="179">
        <f t="shared" ref="S256:AA256" si="17">R175</f>
        <v>0</v>
      </c>
      <c r="T256" s="179">
        <f t="shared" si="17"/>
        <v>0</v>
      </c>
      <c r="U256" s="179">
        <f t="shared" si="17"/>
        <v>0</v>
      </c>
      <c r="V256" s="179">
        <f t="shared" si="17"/>
        <v>0</v>
      </c>
      <c r="W256" s="179">
        <f t="shared" si="17"/>
        <v>0</v>
      </c>
      <c r="X256" s="179">
        <f t="shared" si="17"/>
        <v>0</v>
      </c>
      <c r="Y256" s="179">
        <f t="shared" si="17"/>
        <v>0</v>
      </c>
      <c r="Z256" s="179">
        <f t="shared" si="17"/>
        <v>0</v>
      </c>
      <c r="AA256" s="179">
        <f t="shared" si="17"/>
        <v>0</v>
      </c>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6" t="str">
        <f>E256</f>
        <v>IRR</v>
      </c>
      <c r="F258" s="146"/>
      <c r="G258" s="146" t="str">
        <f>IF($E258="","",INDEX(KPI!$G:$G,SUMIFS(KPI!$B:$B,KPI!$E:$E,$E258)))</f>
        <v>%</v>
      </c>
      <c r="H258" s="146"/>
      <c r="I258" s="177"/>
      <c r="J258" s="146"/>
      <c r="K258" s="177"/>
      <c r="L258" s="146"/>
      <c r="M258" s="292" t="e">
        <f>IRR(P258:AA258)</f>
        <v>#NUM!</v>
      </c>
      <c r="N258" s="3"/>
      <c r="O258" s="3"/>
      <c r="P258" s="179">
        <f>-$M$190</f>
        <v>0</v>
      </c>
      <c r="Q258" s="179">
        <f>P177</f>
        <v>0</v>
      </c>
      <c r="R258" s="179">
        <f t="shared" ref="R258:AA258" si="18">Q177</f>
        <v>0</v>
      </c>
      <c r="S258" s="179">
        <f t="shared" si="18"/>
        <v>0</v>
      </c>
      <c r="T258" s="179">
        <f t="shared" si="18"/>
        <v>0</v>
      </c>
      <c r="U258" s="179">
        <f t="shared" si="18"/>
        <v>0</v>
      </c>
      <c r="V258" s="179">
        <f t="shared" si="18"/>
        <v>0</v>
      </c>
      <c r="W258" s="179">
        <f t="shared" si="18"/>
        <v>0</v>
      </c>
      <c r="X258" s="179">
        <f t="shared" si="18"/>
        <v>0</v>
      </c>
      <c r="Y258" s="179">
        <f t="shared" si="18"/>
        <v>0</v>
      </c>
      <c r="Z258" s="179">
        <f t="shared" si="18"/>
        <v>0</v>
      </c>
      <c r="AA258" s="179">
        <f t="shared" si="18"/>
        <v>0</v>
      </c>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6" t="str">
        <f>E256</f>
        <v>IRR</v>
      </c>
      <c r="F260" s="146"/>
      <c r="G260" s="146" t="str">
        <f>IF($E260="","",INDEX(KPI!$G:$G,SUMIFS(KPI!$B:$B,KPI!$E:$E,$E260)))</f>
        <v>%</v>
      </c>
      <c r="H260" s="146"/>
      <c r="I260" s="177"/>
      <c r="J260" s="146"/>
      <c r="K260" s="177"/>
      <c r="L260" s="146"/>
      <c r="M260" s="292" t="e">
        <f>IRR(P260:AA260)</f>
        <v>#NUM!</v>
      </c>
      <c r="N260" s="3"/>
      <c r="O260" s="3"/>
      <c r="P260" s="179">
        <f>-$M$190</f>
        <v>0</v>
      </c>
      <c r="Q260" s="179">
        <f>P179</f>
        <v>0</v>
      </c>
      <c r="R260" s="179">
        <f t="shared" ref="R260:AA260" si="19">Q179</f>
        <v>0</v>
      </c>
      <c r="S260" s="179">
        <f t="shared" si="19"/>
        <v>0</v>
      </c>
      <c r="T260" s="179">
        <f t="shared" si="19"/>
        <v>0</v>
      </c>
      <c r="U260" s="179">
        <f t="shared" si="19"/>
        <v>0</v>
      </c>
      <c r="V260" s="179">
        <f t="shared" si="19"/>
        <v>0</v>
      </c>
      <c r="W260" s="179">
        <f t="shared" si="19"/>
        <v>0</v>
      </c>
      <c r="X260" s="179">
        <f t="shared" si="19"/>
        <v>0</v>
      </c>
      <c r="Y260" s="179">
        <f t="shared" si="19"/>
        <v>0</v>
      </c>
      <c r="Z260" s="179">
        <f t="shared" si="19"/>
        <v>0</v>
      </c>
      <c r="AA260" s="179">
        <f t="shared" si="19"/>
        <v>0</v>
      </c>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6" t="str">
        <f>E256</f>
        <v>IRR</v>
      </c>
      <c r="F262" s="146"/>
      <c r="G262" s="146" t="str">
        <f>IF($E262="","",INDEX(KPI!$G:$G,SUMIFS(KPI!$B:$B,KPI!$E:$E,$E262)))</f>
        <v>%</v>
      </c>
      <c r="H262" s="146"/>
      <c r="I262" s="177"/>
      <c r="J262" s="146"/>
      <c r="K262" s="177"/>
      <c r="L262" s="146"/>
      <c r="M262" s="292" t="e">
        <f>IRR(P262:AA262)</f>
        <v>#NUM!</v>
      </c>
      <c r="N262" s="3"/>
      <c r="O262" s="3"/>
      <c r="P262" s="179">
        <f>-$M$190</f>
        <v>0</v>
      </c>
      <c r="Q262" s="179">
        <f>P181</f>
        <v>0</v>
      </c>
      <c r="R262" s="179">
        <f t="shared" ref="R262:AA262" si="20">Q181</f>
        <v>0</v>
      </c>
      <c r="S262" s="179">
        <f t="shared" si="20"/>
        <v>0</v>
      </c>
      <c r="T262" s="179">
        <f t="shared" si="20"/>
        <v>0</v>
      </c>
      <c r="U262" s="179">
        <f t="shared" si="20"/>
        <v>0</v>
      </c>
      <c r="V262" s="179">
        <f t="shared" si="20"/>
        <v>0</v>
      </c>
      <c r="W262" s="179">
        <f t="shared" si="20"/>
        <v>0</v>
      </c>
      <c r="X262" s="179">
        <f t="shared" si="20"/>
        <v>0</v>
      </c>
      <c r="Y262" s="179">
        <f t="shared" si="20"/>
        <v>0</v>
      </c>
      <c r="Z262" s="179">
        <f t="shared" si="20"/>
        <v>0</v>
      </c>
      <c r="AA262" s="179">
        <f t="shared" si="20"/>
        <v>0</v>
      </c>
      <c r="AB262" s="3"/>
    </row>
    <row r="263" spans="1:28" ht="3.9" customHeight="1" x14ac:dyDescent="0.25">
      <c r="A263" s="149">
        <f>1</f>
        <v>1</v>
      </c>
      <c r="B263" s="131"/>
      <c r="C263" s="2"/>
      <c r="D263" s="2"/>
      <c r="E263" s="119"/>
      <c r="F263" s="2"/>
      <c r="G263" s="119"/>
      <c r="H263" s="2"/>
      <c r="I263" s="28"/>
      <c r="J263" s="2"/>
      <c r="K263" s="28"/>
      <c r="L263" s="2"/>
      <c r="M263" s="142"/>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150">
        <f>1</f>
        <v>1</v>
      </c>
      <c r="B265" s="131"/>
      <c r="C265" s="3"/>
      <c r="D265" s="3"/>
      <c r="E265" s="3"/>
      <c r="F265" s="3"/>
      <c r="G265" s="3"/>
      <c r="H265" s="3"/>
      <c r="I265" s="28"/>
      <c r="J265" s="3"/>
      <c r="K265" s="28"/>
      <c r="L265" s="3"/>
      <c r="M265" s="55"/>
      <c r="N265" s="3"/>
      <c r="O265" s="3"/>
      <c r="P265" s="46"/>
      <c r="Q265" s="46"/>
      <c r="R265" s="46"/>
      <c r="S265" s="46"/>
      <c r="T265" s="46"/>
      <c r="U265" s="46"/>
      <c r="V265" s="46"/>
      <c r="W265" s="46"/>
      <c r="X265" s="46"/>
      <c r="Y265" s="46"/>
      <c r="Z265" s="46"/>
      <c r="AA265" s="46"/>
      <c r="AB265" s="3"/>
    </row>
    <row r="266" spans="1:28" ht="3.9" customHeight="1" x14ac:dyDescent="0.25">
      <c r="A266" s="149">
        <f>1</f>
        <v>1</v>
      </c>
      <c r="B266" s="131"/>
      <c r="C266" s="2"/>
      <c r="D266" s="2"/>
      <c r="E266" s="2"/>
      <c r="F266" s="2"/>
      <c r="G266" s="2"/>
      <c r="H266" s="2"/>
      <c r="I266" s="28"/>
      <c r="J266" s="2"/>
      <c r="K266" s="28"/>
      <c r="L266" s="2"/>
      <c r="M266" s="52"/>
      <c r="N266" s="2"/>
      <c r="O266" s="2"/>
      <c r="P266" s="36"/>
      <c r="Q266" s="36"/>
      <c r="R266" s="36"/>
      <c r="S266" s="36"/>
      <c r="T266" s="36"/>
      <c r="U266" s="36"/>
      <c r="V266" s="36"/>
      <c r="W266" s="36"/>
      <c r="X266" s="36"/>
      <c r="Y266" s="36"/>
      <c r="Z266" s="36"/>
      <c r="AA266" s="36"/>
      <c r="AB266" s="2"/>
    </row>
    <row r="267" spans="1:28" s="5" customFormat="1" x14ac:dyDescent="0.25">
      <c r="A267" s="150">
        <f>1</f>
        <v>1</v>
      </c>
      <c r="B267" s="131"/>
      <c r="C267" s="3"/>
      <c r="D267" s="3"/>
      <c r="E267" s="181" t="s">
        <v>278</v>
      </c>
      <c r="F267" s="3"/>
      <c r="G267" s="3"/>
      <c r="H267" s="3"/>
      <c r="I267" s="28"/>
      <c r="J267" s="3"/>
      <c r="K267" s="28"/>
      <c r="L267" s="3"/>
      <c r="M267" s="55"/>
      <c r="N267" s="3"/>
      <c r="O267" s="3"/>
      <c r="P267" s="46"/>
      <c r="Q267" s="46"/>
      <c r="R267" s="46"/>
      <c r="S267" s="46"/>
      <c r="T267" s="46"/>
      <c r="U267" s="46"/>
      <c r="V267" s="46"/>
      <c r="W267" s="46"/>
      <c r="X267" s="46"/>
      <c r="Y267" s="46"/>
      <c r="Z267" s="46"/>
      <c r="AA267" s="46"/>
      <c r="AB267" s="3"/>
    </row>
    <row r="268" spans="1:28" ht="3.9" customHeight="1" x14ac:dyDescent="0.25">
      <c r="A268" s="149">
        <f>1</f>
        <v>1</v>
      </c>
      <c r="B268" s="131"/>
      <c r="C268" s="2"/>
      <c r="D268" s="2"/>
      <c r="E268" s="2"/>
      <c r="F268" s="2"/>
      <c r="G268" s="2"/>
      <c r="H268" s="2"/>
      <c r="I268" s="28"/>
      <c r="J268" s="2"/>
      <c r="K268" s="28"/>
      <c r="L268" s="2"/>
      <c r="M268" s="52"/>
      <c r="N268" s="2"/>
      <c r="O268" s="2"/>
      <c r="P268" s="36"/>
      <c r="Q268" s="36"/>
      <c r="R268" s="36"/>
      <c r="S268" s="36"/>
      <c r="T268" s="36"/>
      <c r="U268" s="36"/>
      <c r="V268" s="36"/>
      <c r="W268" s="36"/>
      <c r="X268" s="36"/>
      <c r="Y268" s="36"/>
      <c r="Z268" s="36"/>
      <c r="AA268" s="36"/>
      <c r="AB268" s="2"/>
    </row>
    <row r="269" spans="1:28" ht="8.1" customHeight="1" x14ac:dyDescent="0.25">
      <c r="A269" s="149">
        <f>1</f>
        <v>1</v>
      </c>
      <c r="B269" s="131"/>
      <c r="C269" s="2"/>
      <c r="D269" s="2"/>
      <c r="E269" s="2"/>
      <c r="F269" s="2"/>
      <c r="G269" s="2"/>
      <c r="H269" s="2"/>
      <c r="I269" s="28"/>
      <c r="J269" s="2"/>
      <c r="K269" s="28"/>
      <c r="L269" s="2"/>
      <c r="M269" s="52"/>
      <c r="N269" s="2"/>
      <c r="O269" s="2"/>
      <c r="P269" s="36"/>
      <c r="Q269" s="36"/>
      <c r="R269" s="36"/>
      <c r="S269" s="36"/>
      <c r="T269" s="36"/>
      <c r="U269" s="36"/>
      <c r="V269" s="36"/>
      <c r="W269" s="36"/>
      <c r="X269" s="36"/>
      <c r="Y269" s="36"/>
      <c r="Z269" s="36"/>
      <c r="AA269" s="36"/>
      <c r="AB269" s="2"/>
    </row>
    <row r="270" spans="1:28" ht="3.9" customHeight="1" x14ac:dyDescent="0.25">
      <c r="A270" s="149">
        <f>1</f>
        <v>1</v>
      </c>
      <c r="B270" s="131"/>
      <c r="C270" s="2"/>
      <c r="D270" s="2"/>
      <c r="E270" s="2"/>
      <c r="F270" s="2"/>
      <c r="G270" s="2"/>
      <c r="H270" s="2"/>
      <c r="I270" s="28"/>
      <c r="J270" s="2"/>
      <c r="K270" s="28"/>
      <c r="L270" s="2"/>
      <c r="M270" s="52"/>
      <c r="N270" s="2"/>
      <c r="O270" s="2"/>
      <c r="P270" s="36"/>
      <c r="Q270" s="36"/>
      <c r="R270" s="36"/>
      <c r="S270" s="36"/>
      <c r="T270" s="36"/>
      <c r="U270" s="36"/>
      <c r="V270" s="36"/>
      <c r="W270" s="36"/>
      <c r="X270" s="36"/>
      <c r="Y270" s="36"/>
      <c r="Z270" s="36"/>
      <c r="AA270" s="36"/>
      <c r="AB270" s="2"/>
    </row>
    <row r="271" spans="1:28" s="163" customFormat="1" x14ac:dyDescent="0.25">
      <c r="A271" s="149">
        <f>1</f>
        <v>1</v>
      </c>
      <c r="B271" s="159" t="str">
        <f>структура!$J$12</f>
        <v>ОСНО</v>
      </c>
      <c r="C271" s="158"/>
      <c r="D271" s="158"/>
      <c r="E271" s="160" t="str">
        <f>KPI!$E$94</f>
        <v>БАЛАНС</v>
      </c>
      <c r="F271" s="160"/>
      <c r="G271" s="160" t="str">
        <f>IF($E271="","",INDEX(KPI!$G:$G,SUMIFS(KPI!$B:$B,KPI!$E:$E,$E271)))</f>
        <v>тыс.руб.</v>
      </c>
      <c r="H271" s="160"/>
      <c r="I271" s="161"/>
      <c r="J271" s="160" t="str">
        <f>структура!$AL$13</f>
        <v>контроль</v>
      </c>
      <c r="K271" s="161"/>
      <c r="L271" s="160"/>
      <c r="M271" s="180">
        <f>SUM($O271:$AB271)</f>
        <v>0</v>
      </c>
      <c r="N271" s="158"/>
      <c r="O271" s="158"/>
      <c r="P271" s="162">
        <f>IF(P$1="",0,P281+P291-P301-P311)</f>
        <v>0</v>
      </c>
      <c r="Q271" s="162">
        <f t="shared" ref="Q271:AA277" si="21">IF(Q$1="",0,Q281+Q291-Q301-Q311)</f>
        <v>0</v>
      </c>
      <c r="R271" s="162">
        <f t="shared" si="21"/>
        <v>0</v>
      </c>
      <c r="S271" s="162">
        <f t="shared" si="21"/>
        <v>0</v>
      </c>
      <c r="T271" s="162">
        <f t="shared" si="21"/>
        <v>0</v>
      </c>
      <c r="U271" s="162">
        <f t="shared" si="21"/>
        <v>0</v>
      </c>
      <c r="V271" s="162">
        <f t="shared" si="21"/>
        <v>0</v>
      </c>
      <c r="W271" s="162">
        <f t="shared" si="21"/>
        <v>0</v>
      </c>
      <c r="X271" s="162">
        <f t="shared" si="21"/>
        <v>0</v>
      </c>
      <c r="Y271" s="162">
        <f t="shared" si="21"/>
        <v>0</v>
      </c>
      <c r="Z271" s="162">
        <f t="shared" si="21"/>
        <v>0</v>
      </c>
      <c r="AA271" s="162">
        <f t="shared" si="21"/>
        <v>0</v>
      </c>
      <c r="AB271" s="158"/>
    </row>
    <row r="272" spans="1:28" s="163" customFormat="1" ht="3.9" customHeight="1" x14ac:dyDescent="0.25">
      <c r="A272" s="149">
        <f>1</f>
        <v>1</v>
      </c>
      <c r="B272" s="164"/>
      <c r="C272" s="158"/>
      <c r="D272" s="158"/>
      <c r="E272" s="158"/>
      <c r="F272" s="158"/>
      <c r="G272" s="158"/>
      <c r="H272" s="158"/>
      <c r="I272" s="165"/>
      <c r="J272" s="158"/>
      <c r="K272" s="165"/>
      <c r="L272" s="158"/>
      <c r="M272" s="166"/>
      <c r="N272" s="158"/>
      <c r="O272" s="158"/>
      <c r="P272" s="167"/>
      <c r="Q272" s="167"/>
      <c r="R272" s="167"/>
      <c r="S272" s="167"/>
      <c r="T272" s="167"/>
      <c r="U272" s="167"/>
      <c r="V272" s="167"/>
      <c r="W272" s="167"/>
      <c r="X272" s="167"/>
      <c r="Y272" s="167"/>
      <c r="Z272" s="167"/>
      <c r="AA272" s="167"/>
      <c r="AB272" s="158"/>
    </row>
    <row r="273" spans="1:28" s="163" customFormat="1" x14ac:dyDescent="0.25">
      <c r="A273" s="149">
        <f>1</f>
        <v>1</v>
      </c>
      <c r="B273" s="159" t="str">
        <f>структура!$J$13</f>
        <v>УСН(6%)</v>
      </c>
      <c r="C273" s="158"/>
      <c r="D273" s="158"/>
      <c r="E273" s="160" t="str">
        <f>E271</f>
        <v>БАЛАНС</v>
      </c>
      <c r="F273" s="160"/>
      <c r="G273" s="160" t="str">
        <f>IF($E273="","",INDEX(KPI!$G:$G,SUMIFS(KPI!$B:$B,KPI!$E:$E,$E273)))</f>
        <v>тыс.руб.</v>
      </c>
      <c r="H273" s="160"/>
      <c r="I273" s="161"/>
      <c r="J273" s="160" t="str">
        <f>структура!$AL$13</f>
        <v>контроль</v>
      </c>
      <c r="K273" s="161"/>
      <c r="L273" s="160"/>
      <c r="M273" s="180">
        <f>SUM($O273:$AB273)</f>
        <v>0</v>
      </c>
      <c r="N273" s="158"/>
      <c r="O273" s="158"/>
      <c r="P273" s="162">
        <f>IF(P$1="",0,P283+P293-P303-P313)</f>
        <v>0</v>
      </c>
      <c r="Q273" s="162">
        <f t="shared" si="21"/>
        <v>0</v>
      </c>
      <c r="R273" s="162">
        <f t="shared" si="21"/>
        <v>0</v>
      </c>
      <c r="S273" s="162">
        <f t="shared" si="21"/>
        <v>0</v>
      </c>
      <c r="T273" s="162">
        <f t="shared" si="21"/>
        <v>0</v>
      </c>
      <c r="U273" s="162">
        <f t="shared" si="21"/>
        <v>0</v>
      </c>
      <c r="V273" s="162">
        <f t="shared" si="21"/>
        <v>0</v>
      </c>
      <c r="W273" s="162">
        <f t="shared" si="21"/>
        <v>0</v>
      </c>
      <c r="X273" s="162">
        <f t="shared" si="21"/>
        <v>0</v>
      </c>
      <c r="Y273" s="162">
        <f t="shared" si="21"/>
        <v>0</v>
      </c>
      <c r="Z273" s="162">
        <f t="shared" si="21"/>
        <v>0</v>
      </c>
      <c r="AA273" s="162">
        <f t="shared" si="21"/>
        <v>0</v>
      </c>
      <c r="AB273" s="158"/>
    </row>
    <row r="274" spans="1:28" s="163" customFormat="1" ht="3.9" customHeight="1" x14ac:dyDescent="0.25">
      <c r="A274" s="149">
        <f>1</f>
        <v>1</v>
      </c>
      <c r="B274" s="164"/>
      <c r="C274" s="158"/>
      <c r="D274" s="158"/>
      <c r="E274" s="158"/>
      <c r="F274" s="158"/>
      <c r="G274" s="158"/>
      <c r="H274" s="158"/>
      <c r="I274" s="165"/>
      <c r="J274" s="158"/>
      <c r="K274" s="165"/>
      <c r="L274" s="158"/>
      <c r="M274" s="166"/>
      <c r="N274" s="158"/>
      <c r="O274" s="158"/>
      <c r="P274" s="167"/>
      <c r="Q274" s="167"/>
      <c r="R274" s="167"/>
      <c r="S274" s="167"/>
      <c r="T274" s="167"/>
      <c r="U274" s="167"/>
      <c r="V274" s="167"/>
      <c r="W274" s="167"/>
      <c r="X274" s="167"/>
      <c r="Y274" s="167"/>
      <c r="Z274" s="167"/>
      <c r="AA274" s="167"/>
      <c r="AB274" s="158"/>
    </row>
    <row r="275" spans="1:28" s="163" customFormat="1" x14ac:dyDescent="0.25">
      <c r="A275" s="149">
        <f>1</f>
        <v>1</v>
      </c>
      <c r="B275" s="159" t="str">
        <f>структура!$J$14</f>
        <v>УСН(15%)</v>
      </c>
      <c r="C275" s="158"/>
      <c r="D275" s="158"/>
      <c r="E275" s="160" t="str">
        <f>E271</f>
        <v>БАЛАНС</v>
      </c>
      <c r="F275" s="160"/>
      <c r="G275" s="160" t="str">
        <f>IF($E275="","",INDEX(KPI!$G:$G,SUMIFS(KPI!$B:$B,KPI!$E:$E,$E275)))</f>
        <v>тыс.руб.</v>
      </c>
      <c r="H275" s="160"/>
      <c r="I275" s="161"/>
      <c r="J275" s="160" t="str">
        <f>структура!$AL$13</f>
        <v>контроль</v>
      </c>
      <c r="K275" s="161"/>
      <c r="L275" s="160"/>
      <c r="M275" s="180">
        <f>SUM($O275:$AB275)</f>
        <v>0</v>
      </c>
      <c r="N275" s="158"/>
      <c r="O275" s="158"/>
      <c r="P275" s="162">
        <f>IF(P$1="",0,P285+P295-P305-P315)</f>
        <v>0</v>
      </c>
      <c r="Q275" s="162">
        <f t="shared" si="21"/>
        <v>0</v>
      </c>
      <c r="R275" s="162">
        <f t="shared" si="21"/>
        <v>0</v>
      </c>
      <c r="S275" s="162">
        <f t="shared" si="21"/>
        <v>0</v>
      </c>
      <c r="T275" s="162">
        <f t="shared" si="21"/>
        <v>0</v>
      </c>
      <c r="U275" s="162">
        <f t="shared" si="21"/>
        <v>0</v>
      </c>
      <c r="V275" s="162">
        <f t="shared" si="21"/>
        <v>0</v>
      </c>
      <c r="W275" s="162">
        <f t="shared" si="21"/>
        <v>0</v>
      </c>
      <c r="X275" s="162">
        <f t="shared" si="21"/>
        <v>0</v>
      </c>
      <c r="Y275" s="162">
        <f t="shared" si="21"/>
        <v>0</v>
      </c>
      <c r="Z275" s="162">
        <f t="shared" si="21"/>
        <v>0</v>
      </c>
      <c r="AA275" s="162">
        <f t="shared" si="21"/>
        <v>0</v>
      </c>
      <c r="AB275" s="158"/>
    </row>
    <row r="276" spans="1:28" s="163" customFormat="1" ht="3.9" customHeight="1" x14ac:dyDescent="0.25">
      <c r="A276" s="149">
        <f>1</f>
        <v>1</v>
      </c>
      <c r="B276" s="164"/>
      <c r="C276" s="158"/>
      <c r="D276" s="158"/>
      <c r="E276" s="158"/>
      <c r="F276" s="158"/>
      <c r="G276" s="158"/>
      <c r="H276" s="158"/>
      <c r="I276" s="165"/>
      <c r="J276" s="158"/>
      <c r="K276" s="165"/>
      <c r="L276" s="158"/>
      <c r="M276" s="166"/>
      <c r="N276" s="158"/>
      <c r="O276" s="158"/>
      <c r="P276" s="167"/>
      <c r="Q276" s="167"/>
      <c r="R276" s="167"/>
      <c r="S276" s="167"/>
      <c r="T276" s="167"/>
      <c r="U276" s="167"/>
      <c r="V276" s="167"/>
      <c r="W276" s="167"/>
      <c r="X276" s="167"/>
      <c r="Y276" s="167"/>
      <c r="Z276" s="167"/>
      <c r="AA276" s="167"/>
      <c r="AB276" s="158"/>
    </row>
    <row r="277" spans="1:28" s="163" customFormat="1" x14ac:dyDescent="0.25">
      <c r="A277" s="149">
        <f>1</f>
        <v>1</v>
      </c>
      <c r="B277" s="159" t="str">
        <f>структура!$J$15</f>
        <v>УСН(6%)-ИП</v>
      </c>
      <c r="C277" s="158"/>
      <c r="D277" s="158"/>
      <c r="E277" s="160" t="str">
        <f>E271</f>
        <v>БАЛАНС</v>
      </c>
      <c r="F277" s="160"/>
      <c r="G277" s="160" t="str">
        <f>IF($E277="","",INDEX(KPI!$G:$G,SUMIFS(KPI!$B:$B,KPI!$E:$E,$E277)))</f>
        <v>тыс.руб.</v>
      </c>
      <c r="H277" s="160"/>
      <c r="I277" s="161"/>
      <c r="J277" s="160" t="str">
        <f>структура!$AL$13</f>
        <v>контроль</v>
      </c>
      <c r="K277" s="161"/>
      <c r="L277" s="160"/>
      <c r="M277" s="180">
        <f>SUM($O277:$AB277)</f>
        <v>0</v>
      </c>
      <c r="N277" s="158"/>
      <c r="O277" s="158"/>
      <c r="P277" s="162">
        <f>IF(P$1="",0,P287+P297-P307-P317)</f>
        <v>0</v>
      </c>
      <c r="Q277" s="162">
        <f t="shared" si="21"/>
        <v>0</v>
      </c>
      <c r="R277" s="162">
        <f t="shared" si="21"/>
        <v>0</v>
      </c>
      <c r="S277" s="162">
        <f t="shared" si="21"/>
        <v>0</v>
      </c>
      <c r="T277" s="162">
        <f t="shared" si="21"/>
        <v>0</v>
      </c>
      <c r="U277" s="162">
        <f t="shared" si="21"/>
        <v>0</v>
      </c>
      <c r="V277" s="162">
        <f t="shared" si="21"/>
        <v>0</v>
      </c>
      <c r="W277" s="162">
        <f t="shared" si="21"/>
        <v>0</v>
      </c>
      <c r="X277" s="162">
        <f t="shared" si="21"/>
        <v>0</v>
      </c>
      <c r="Y277" s="162">
        <f t="shared" si="21"/>
        <v>0</v>
      </c>
      <c r="Z277" s="162">
        <f t="shared" si="21"/>
        <v>0</v>
      </c>
      <c r="AA277" s="162">
        <f t="shared" si="21"/>
        <v>0</v>
      </c>
      <c r="AB277" s="158"/>
    </row>
    <row r="278" spans="1:28" s="163" customFormat="1" ht="3.9" customHeight="1" x14ac:dyDescent="0.25">
      <c r="A278" s="149">
        <f>1</f>
        <v>1</v>
      </c>
      <c r="B278" s="164"/>
      <c r="C278" s="158"/>
      <c r="D278" s="158"/>
      <c r="E278" s="168"/>
      <c r="F278" s="158"/>
      <c r="G278" s="168"/>
      <c r="H278" s="158"/>
      <c r="I278" s="165"/>
      <c r="J278" s="158"/>
      <c r="K278" s="165"/>
      <c r="L278" s="158"/>
      <c r="M278" s="169"/>
      <c r="N278" s="158"/>
      <c r="O278" s="158"/>
      <c r="P278" s="167"/>
      <c r="Q278" s="167"/>
      <c r="R278" s="167"/>
      <c r="S278" s="167"/>
      <c r="T278" s="167"/>
      <c r="U278" s="167"/>
      <c r="V278" s="167"/>
      <c r="W278" s="167"/>
      <c r="X278" s="167"/>
      <c r="Y278" s="167"/>
      <c r="Z278" s="167"/>
      <c r="AA278" s="167"/>
      <c r="AB278" s="158"/>
    </row>
    <row r="279" spans="1:28" ht="8.1" customHeight="1" x14ac:dyDescent="0.25">
      <c r="A279" s="149">
        <f>1</f>
        <v>1</v>
      </c>
      <c r="B279" s="131"/>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ht="3.9" customHeight="1" x14ac:dyDescent="0.25">
      <c r="A280" s="149">
        <f>1</f>
        <v>1</v>
      </c>
      <c r="B280" s="131"/>
      <c r="C280" s="2"/>
      <c r="D280" s="2"/>
      <c r="E280" s="2"/>
      <c r="F280" s="2"/>
      <c r="G280" s="2"/>
      <c r="H280" s="2"/>
      <c r="I280" s="28"/>
      <c r="J280" s="2"/>
      <c r="K280" s="28"/>
      <c r="L280" s="2"/>
      <c r="M280" s="52"/>
      <c r="N280" s="2"/>
      <c r="O280" s="2"/>
      <c r="P280" s="36"/>
      <c r="Q280" s="36"/>
      <c r="R280" s="36"/>
      <c r="S280" s="36"/>
      <c r="T280" s="36"/>
      <c r="U280" s="36"/>
      <c r="V280" s="36"/>
      <c r="W280" s="36"/>
      <c r="X280" s="36"/>
      <c r="Y280" s="36"/>
      <c r="Z280" s="36"/>
      <c r="AA280" s="36"/>
      <c r="AB280" s="2"/>
    </row>
    <row r="281" spans="1:28" s="5" customFormat="1" x14ac:dyDescent="0.25">
      <c r="A281" s="150">
        <f>1</f>
        <v>1</v>
      </c>
      <c r="B281" s="129" t="str">
        <f>структура!$J$12</f>
        <v>ОСНО</v>
      </c>
      <c r="C281" s="3"/>
      <c r="D281" s="3"/>
      <c r="E281" s="89" t="str">
        <f>KPI!$E$92</f>
        <v>ВНЕОБОРОТНЫЕ АКТИВЫ</v>
      </c>
      <c r="F281" s="89"/>
      <c r="G281" s="89" t="str">
        <f>IF($E281="","",INDEX(KPI!$G:$G,SUMIFS(KPI!$B:$B,KPI!$E:$E,$E281)))</f>
        <v>тыс.руб.</v>
      </c>
      <c r="H281" s="89"/>
      <c r="I281" s="90"/>
      <c r="J281" s="89"/>
      <c r="K281" s="90"/>
      <c r="L281" s="89"/>
      <c r="M281" s="92"/>
      <c r="N281" s="3"/>
      <c r="O281" s="3"/>
      <c r="P281" s="93">
        <f>IF(P$1="",0,IF(1+опер3!P$346=0,0,капитал!$J$20+(капитал!$M$102+капитал!$M$109)/(1+опер3!P$346)-P$117))</f>
        <v>0</v>
      </c>
      <c r="Q281" s="93">
        <f>IF(Q$1="",0,P281-Q$117)</f>
        <v>0</v>
      </c>
      <c r="R281" s="93">
        <f t="shared" ref="R281:AA281" si="22">IF(R$1="",0,Q281-R$117)</f>
        <v>0</v>
      </c>
      <c r="S281" s="93">
        <f t="shared" si="22"/>
        <v>0</v>
      </c>
      <c r="T281" s="93">
        <f t="shared" si="22"/>
        <v>0</v>
      </c>
      <c r="U281" s="93">
        <f t="shared" si="22"/>
        <v>0</v>
      </c>
      <c r="V281" s="93">
        <f t="shared" si="22"/>
        <v>0</v>
      </c>
      <c r="W281" s="93">
        <f t="shared" si="22"/>
        <v>0</v>
      </c>
      <c r="X281" s="93">
        <f t="shared" si="22"/>
        <v>0</v>
      </c>
      <c r="Y281" s="93">
        <f t="shared" si="22"/>
        <v>0</v>
      </c>
      <c r="Z281" s="93">
        <f t="shared" si="22"/>
        <v>0</v>
      </c>
      <c r="AA281" s="93">
        <f t="shared" si="22"/>
        <v>0</v>
      </c>
      <c r="AB281" s="3"/>
    </row>
    <row r="282" spans="1:28" s="5" customFormat="1" ht="3.9" customHeight="1" x14ac:dyDescent="0.25">
      <c r="A282" s="150">
        <f>1</f>
        <v>1</v>
      </c>
      <c r="B282" s="128"/>
      <c r="C282" s="3"/>
      <c r="D282" s="3"/>
      <c r="E282" s="3"/>
      <c r="F282" s="3"/>
      <c r="G282" s="3"/>
      <c r="H282" s="3"/>
      <c r="I282" s="28"/>
      <c r="J282" s="3"/>
      <c r="K282" s="28"/>
      <c r="L282" s="3"/>
      <c r="M282" s="55"/>
      <c r="N282" s="3"/>
      <c r="O282" s="3"/>
      <c r="P282" s="46"/>
      <c r="Q282" s="46"/>
      <c r="R282" s="46"/>
      <c r="S282" s="46"/>
      <c r="T282" s="46"/>
      <c r="U282" s="46"/>
      <c r="V282" s="46"/>
      <c r="W282" s="46"/>
      <c r="X282" s="46"/>
      <c r="Y282" s="46"/>
      <c r="Z282" s="46"/>
      <c r="AA282" s="46"/>
      <c r="AB282" s="3"/>
    </row>
    <row r="283" spans="1:28" s="5" customFormat="1" x14ac:dyDescent="0.25">
      <c r="A283" s="150">
        <f>1</f>
        <v>1</v>
      </c>
      <c r="B283" s="129" t="str">
        <f>структура!$J$13</f>
        <v>УСН(6%)</v>
      </c>
      <c r="C283" s="3"/>
      <c r="D283" s="3"/>
      <c r="E283" s="89" t="str">
        <f>E281</f>
        <v>ВНЕОБОРОТНЫЕ АКТИВЫ</v>
      </c>
      <c r="F283" s="89"/>
      <c r="G283" s="89" t="str">
        <f>IF($E283="","",INDEX(KPI!$G:$G,SUMIFS(KPI!$B:$B,KPI!$E:$E,$E283)))</f>
        <v>тыс.руб.</v>
      </c>
      <c r="H283" s="89"/>
      <c r="I283" s="90"/>
      <c r="J283" s="89"/>
      <c r="K283" s="90"/>
      <c r="L283" s="89"/>
      <c r="M283" s="92"/>
      <c r="N283" s="3"/>
      <c r="O283" s="3"/>
      <c r="P283" s="93">
        <f>IF(P$1="",0,капитал!$J$20+капитал!$M$102+капитал!$M$109-P119)</f>
        <v>0</v>
      </c>
      <c r="Q283" s="93">
        <f t="shared" ref="Q283:AA283" si="23">IF(Q$1="",0,P283-Q119)</f>
        <v>0</v>
      </c>
      <c r="R283" s="93">
        <f t="shared" si="23"/>
        <v>0</v>
      </c>
      <c r="S283" s="93">
        <f t="shared" si="23"/>
        <v>0</v>
      </c>
      <c r="T283" s="93">
        <f t="shared" si="23"/>
        <v>0</v>
      </c>
      <c r="U283" s="93">
        <f t="shared" si="23"/>
        <v>0</v>
      </c>
      <c r="V283" s="93">
        <f t="shared" si="23"/>
        <v>0</v>
      </c>
      <c r="W283" s="93">
        <f t="shared" si="23"/>
        <v>0</v>
      </c>
      <c r="X283" s="93">
        <f t="shared" si="23"/>
        <v>0</v>
      </c>
      <c r="Y283" s="93">
        <f t="shared" si="23"/>
        <v>0</v>
      </c>
      <c r="Z283" s="93">
        <f t="shared" si="23"/>
        <v>0</v>
      </c>
      <c r="AA283" s="93">
        <f t="shared" si="23"/>
        <v>0</v>
      </c>
      <c r="AB283" s="3"/>
    </row>
    <row r="284" spans="1:28" s="5" customFormat="1" ht="3.9" customHeight="1" x14ac:dyDescent="0.25">
      <c r="A284" s="150">
        <f>1</f>
        <v>1</v>
      </c>
      <c r="B284" s="128"/>
      <c r="C284" s="3"/>
      <c r="D284" s="3"/>
      <c r="E284" s="3"/>
      <c r="F284" s="3"/>
      <c r="G284" s="3"/>
      <c r="H284" s="3"/>
      <c r="I284" s="28"/>
      <c r="J284" s="3"/>
      <c r="K284" s="28"/>
      <c r="L284" s="3"/>
      <c r="M284" s="55"/>
      <c r="N284" s="3"/>
      <c r="O284" s="3"/>
      <c r="P284" s="46"/>
      <c r="Q284" s="46"/>
      <c r="R284" s="46"/>
      <c r="S284" s="46"/>
      <c r="T284" s="46"/>
      <c r="U284" s="46"/>
      <c r="V284" s="46"/>
      <c r="W284" s="46"/>
      <c r="X284" s="46"/>
      <c r="Y284" s="46"/>
      <c r="Z284" s="46"/>
      <c r="AA284" s="46"/>
      <c r="AB284" s="3"/>
    </row>
    <row r="285" spans="1:28" s="5" customFormat="1" x14ac:dyDescent="0.25">
      <c r="A285" s="150">
        <f>1</f>
        <v>1</v>
      </c>
      <c r="B285" s="129" t="str">
        <f>структура!$J$14</f>
        <v>УСН(15%)</v>
      </c>
      <c r="C285" s="3"/>
      <c r="D285" s="3"/>
      <c r="E285" s="89" t="str">
        <f>E281</f>
        <v>ВНЕОБОРОТНЫЕ АКТИВЫ</v>
      </c>
      <c r="F285" s="89"/>
      <c r="G285" s="89" t="str">
        <f>IF($E285="","",INDEX(KPI!$G:$G,SUMIFS(KPI!$B:$B,KPI!$E:$E,$E285)))</f>
        <v>тыс.руб.</v>
      </c>
      <c r="H285" s="89"/>
      <c r="I285" s="90"/>
      <c r="J285" s="89"/>
      <c r="K285" s="90"/>
      <c r="L285" s="89"/>
      <c r="M285" s="92"/>
      <c r="N285" s="3"/>
      <c r="O285" s="3"/>
      <c r="P285" s="93">
        <f>IF(P$1="",0,капитал!$J$20+капитал!$M$102+капитал!$M$109-P121)</f>
        <v>0</v>
      </c>
      <c r="Q285" s="93">
        <f t="shared" ref="Q285:AA285" si="24">IF(Q$1="",0,P285-Q121)</f>
        <v>0</v>
      </c>
      <c r="R285" s="93">
        <f t="shared" si="24"/>
        <v>0</v>
      </c>
      <c r="S285" s="93">
        <f t="shared" si="24"/>
        <v>0</v>
      </c>
      <c r="T285" s="93">
        <f t="shared" si="24"/>
        <v>0</v>
      </c>
      <c r="U285" s="93">
        <f t="shared" si="24"/>
        <v>0</v>
      </c>
      <c r="V285" s="93">
        <f t="shared" si="24"/>
        <v>0</v>
      </c>
      <c r="W285" s="93">
        <f t="shared" si="24"/>
        <v>0</v>
      </c>
      <c r="X285" s="93">
        <f t="shared" si="24"/>
        <v>0</v>
      </c>
      <c r="Y285" s="93">
        <f t="shared" si="24"/>
        <v>0</v>
      </c>
      <c r="Z285" s="93">
        <f t="shared" si="24"/>
        <v>0</v>
      </c>
      <c r="AA285" s="93">
        <f t="shared" si="24"/>
        <v>0</v>
      </c>
      <c r="AB285" s="3"/>
    </row>
    <row r="286" spans="1:28" s="5" customFormat="1" ht="3.9" customHeight="1" x14ac:dyDescent="0.25">
      <c r="A286" s="150">
        <f>1</f>
        <v>1</v>
      </c>
      <c r="B286" s="128"/>
      <c r="C286" s="3"/>
      <c r="D286" s="3"/>
      <c r="E286" s="3"/>
      <c r="F286" s="3"/>
      <c r="G286" s="3"/>
      <c r="H286" s="3"/>
      <c r="I286" s="28"/>
      <c r="J286" s="3"/>
      <c r="K286" s="28"/>
      <c r="L286" s="3"/>
      <c r="M286" s="55"/>
      <c r="N286" s="3"/>
      <c r="O286" s="3"/>
      <c r="P286" s="46"/>
      <c r="Q286" s="46"/>
      <c r="R286" s="46"/>
      <c r="S286" s="46"/>
      <c r="T286" s="46"/>
      <c r="U286" s="46"/>
      <c r="V286" s="46"/>
      <c r="W286" s="46"/>
      <c r="X286" s="46"/>
      <c r="Y286" s="46"/>
      <c r="Z286" s="46"/>
      <c r="AA286" s="46"/>
      <c r="AB286" s="3"/>
    </row>
    <row r="287" spans="1:28" s="5" customFormat="1" x14ac:dyDescent="0.25">
      <c r="A287" s="150">
        <f>1</f>
        <v>1</v>
      </c>
      <c r="B287" s="129" t="str">
        <f>структура!$J$15</f>
        <v>УСН(6%)-ИП</v>
      </c>
      <c r="C287" s="3"/>
      <c r="D287" s="3"/>
      <c r="E287" s="89" t="str">
        <f>E281</f>
        <v>ВНЕОБОРОТНЫЕ АКТИВЫ</v>
      </c>
      <c r="F287" s="89"/>
      <c r="G287" s="89" t="str">
        <f>IF($E287="","",INDEX(KPI!$G:$G,SUMIFS(KPI!$B:$B,KPI!$E:$E,$E287)))</f>
        <v>тыс.руб.</v>
      </c>
      <c r="H287" s="89"/>
      <c r="I287" s="90"/>
      <c r="J287" s="89"/>
      <c r="K287" s="90"/>
      <c r="L287" s="89"/>
      <c r="M287" s="92"/>
      <c r="N287" s="3"/>
      <c r="O287" s="3"/>
      <c r="P287" s="93">
        <f>IF(P$1="",0,капитал!$J$20+капитал!$M$102+капитал!$M$109-P123)</f>
        <v>0</v>
      </c>
      <c r="Q287" s="93">
        <f t="shared" ref="Q287:AA287" si="25">IF(Q$1="",0,P287-Q123)</f>
        <v>0</v>
      </c>
      <c r="R287" s="93">
        <f t="shared" si="25"/>
        <v>0</v>
      </c>
      <c r="S287" s="93">
        <f t="shared" si="25"/>
        <v>0</v>
      </c>
      <c r="T287" s="93">
        <f t="shared" si="25"/>
        <v>0</v>
      </c>
      <c r="U287" s="93">
        <f t="shared" si="25"/>
        <v>0</v>
      </c>
      <c r="V287" s="93">
        <f t="shared" si="25"/>
        <v>0</v>
      </c>
      <c r="W287" s="93">
        <f t="shared" si="25"/>
        <v>0</v>
      </c>
      <c r="X287" s="93">
        <f t="shared" si="25"/>
        <v>0</v>
      </c>
      <c r="Y287" s="93">
        <f t="shared" si="25"/>
        <v>0</v>
      </c>
      <c r="Z287" s="93">
        <f t="shared" si="25"/>
        <v>0</v>
      </c>
      <c r="AA287" s="93">
        <f t="shared" si="25"/>
        <v>0</v>
      </c>
      <c r="AB287" s="3"/>
    </row>
    <row r="288" spans="1:28" ht="3.9" customHeight="1" x14ac:dyDescent="0.25">
      <c r="A288" s="149">
        <f>1</f>
        <v>1</v>
      </c>
      <c r="B288" s="131"/>
      <c r="C288" s="2"/>
      <c r="D288" s="2"/>
      <c r="E288" s="118"/>
      <c r="F288" s="2"/>
      <c r="G288" s="118"/>
      <c r="H288" s="2"/>
      <c r="I288" s="28"/>
      <c r="J288" s="2"/>
      <c r="K288" s="28"/>
      <c r="L288" s="2"/>
      <c r="M288" s="139"/>
      <c r="N288" s="2"/>
      <c r="O288" s="2"/>
      <c r="P288" s="36"/>
      <c r="Q288" s="36"/>
      <c r="R288" s="36"/>
      <c r="S288" s="36"/>
      <c r="T288" s="36"/>
      <c r="U288" s="36"/>
      <c r="V288" s="36"/>
      <c r="W288" s="36"/>
      <c r="X288" s="36"/>
      <c r="Y288" s="36"/>
      <c r="Z288" s="36"/>
      <c r="AA288" s="36"/>
      <c r="AB288" s="2"/>
    </row>
    <row r="289" spans="1:28" ht="8.1" customHeight="1" x14ac:dyDescent="0.25">
      <c r="A289" s="149">
        <f>1</f>
        <v>1</v>
      </c>
      <c r="B289" s="131"/>
      <c r="C289" s="2"/>
      <c r="D289" s="2"/>
      <c r="E289" s="2"/>
      <c r="F289" s="2"/>
      <c r="G289" s="2"/>
      <c r="H289" s="2"/>
      <c r="I289" s="28"/>
      <c r="J289" s="2"/>
      <c r="K289" s="28"/>
      <c r="L289" s="2"/>
      <c r="M289" s="52"/>
      <c r="N289" s="2"/>
      <c r="O289" s="2"/>
      <c r="P289" s="36"/>
      <c r="Q289" s="36"/>
      <c r="R289" s="36"/>
      <c r="S289" s="36"/>
      <c r="T289" s="36"/>
      <c r="U289" s="36"/>
      <c r="V289" s="36"/>
      <c r="W289" s="36"/>
      <c r="X289" s="36"/>
      <c r="Y289" s="36"/>
      <c r="Z289" s="36"/>
      <c r="AA289" s="36"/>
      <c r="AB289" s="2"/>
    </row>
    <row r="290" spans="1:28" ht="3.9" customHeight="1" x14ac:dyDescent="0.25">
      <c r="A290" s="149">
        <f>1</f>
        <v>1</v>
      </c>
      <c r="B290" s="131"/>
      <c r="C290" s="2"/>
      <c r="D290" s="2"/>
      <c r="E290" s="2"/>
      <c r="F290" s="2"/>
      <c r="G290" s="2"/>
      <c r="H290" s="2"/>
      <c r="I290" s="28"/>
      <c r="J290" s="2"/>
      <c r="K290" s="28"/>
      <c r="L290" s="2"/>
      <c r="M290" s="52"/>
      <c r="N290" s="2"/>
      <c r="O290" s="2"/>
      <c r="P290" s="36"/>
      <c r="Q290" s="36"/>
      <c r="R290" s="36"/>
      <c r="S290" s="36"/>
      <c r="T290" s="36"/>
      <c r="U290" s="36"/>
      <c r="V290" s="36"/>
      <c r="W290" s="36"/>
      <c r="X290" s="36"/>
      <c r="Y290" s="36"/>
      <c r="Z290" s="36"/>
      <c r="AA290" s="36"/>
      <c r="AB290" s="2"/>
    </row>
    <row r="291" spans="1:28" s="5" customFormat="1" x14ac:dyDescent="0.25">
      <c r="A291" s="150">
        <f>1</f>
        <v>1</v>
      </c>
      <c r="B291" s="129" t="str">
        <f>структура!$J$12</f>
        <v>ОСНО</v>
      </c>
      <c r="C291" s="3"/>
      <c r="D291" s="3"/>
      <c r="E291" s="146" t="str">
        <f>KPI!$E$93</f>
        <v>ДЕНЕЖНЫЕ СРЕДСТВА</v>
      </c>
      <c r="F291" s="146"/>
      <c r="G291" s="146" t="str">
        <f>IF($E291="","",INDEX(KPI!$G:$G,SUMIFS(KPI!$B:$B,KPI!$E:$E,$E291)))</f>
        <v>тыс.руб.</v>
      </c>
      <c r="H291" s="146"/>
      <c r="I291" s="177"/>
      <c r="J291" s="146"/>
      <c r="K291" s="177"/>
      <c r="L291" s="146"/>
      <c r="M291" s="178"/>
      <c r="N291" s="3"/>
      <c r="O291" s="3"/>
      <c r="P291" s="179">
        <f>IF(P$1="",0,P175)</f>
        <v>0</v>
      </c>
      <c r="Q291" s="179">
        <f t="shared" ref="Q291:AA291" si="26">IF(Q$1="",0,P291+Q175)</f>
        <v>0</v>
      </c>
      <c r="R291" s="179">
        <f t="shared" si="26"/>
        <v>0</v>
      </c>
      <c r="S291" s="179">
        <f t="shared" si="26"/>
        <v>0</v>
      </c>
      <c r="T291" s="179">
        <f t="shared" si="26"/>
        <v>0</v>
      </c>
      <c r="U291" s="179">
        <f t="shared" si="26"/>
        <v>0</v>
      </c>
      <c r="V291" s="179">
        <f t="shared" si="26"/>
        <v>0</v>
      </c>
      <c r="W291" s="179">
        <f t="shared" si="26"/>
        <v>0</v>
      </c>
      <c r="X291" s="179">
        <f t="shared" si="26"/>
        <v>0</v>
      </c>
      <c r="Y291" s="179">
        <f t="shared" si="26"/>
        <v>0</v>
      </c>
      <c r="Z291" s="179">
        <f t="shared" si="26"/>
        <v>0</v>
      </c>
      <c r="AA291" s="179">
        <f t="shared" si="26"/>
        <v>0</v>
      </c>
      <c r="AB291" s="3"/>
    </row>
    <row r="292" spans="1:28" s="5" customFormat="1" ht="3.9" customHeight="1" x14ac:dyDescent="0.25">
      <c r="A292" s="150">
        <f>1</f>
        <v>1</v>
      </c>
      <c r="B292" s="128"/>
      <c r="C292" s="3"/>
      <c r="D292" s="3"/>
      <c r="E292" s="3"/>
      <c r="F292" s="3"/>
      <c r="G292" s="3"/>
      <c r="H292" s="3"/>
      <c r="I292" s="28"/>
      <c r="J292" s="3"/>
      <c r="K292" s="28"/>
      <c r="L292" s="3"/>
      <c r="M292" s="55"/>
      <c r="N292" s="3"/>
      <c r="O292" s="3"/>
      <c r="P292" s="46"/>
      <c r="Q292" s="46"/>
      <c r="R292" s="46"/>
      <c r="S292" s="46"/>
      <c r="T292" s="46"/>
      <c r="U292" s="46"/>
      <c r="V292" s="46"/>
      <c r="W292" s="46"/>
      <c r="X292" s="46"/>
      <c r="Y292" s="46"/>
      <c r="Z292" s="46"/>
      <c r="AA292" s="46"/>
      <c r="AB292" s="3"/>
    </row>
    <row r="293" spans="1:28" s="5" customFormat="1" x14ac:dyDescent="0.25">
      <c r="A293" s="150">
        <f>1</f>
        <v>1</v>
      </c>
      <c r="B293" s="129" t="str">
        <f>структура!$J$13</f>
        <v>УСН(6%)</v>
      </c>
      <c r="C293" s="3"/>
      <c r="D293" s="3"/>
      <c r="E293" s="146" t="str">
        <f>E291</f>
        <v>ДЕНЕЖНЫЕ СРЕДСТВА</v>
      </c>
      <c r="F293" s="146"/>
      <c r="G293" s="146" t="str">
        <f>IF($E293="","",INDEX(KPI!$G:$G,SUMIFS(KPI!$B:$B,KPI!$E:$E,$E293)))</f>
        <v>тыс.руб.</v>
      </c>
      <c r="H293" s="146"/>
      <c r="I293" s="177"/>
      <c r="J293" s="146"/>
      <c r="K293" s="177"/>
      <c r="L293" s="146"/>
      <c r="M293" s="178"/>
      <c r="N293" s="3"/>
      <c r="O293" s="3"/>
      <c r="P293" s="179">
        <f>IF(P$1="",0,P177)</f>
        <v>0</v>
      </c>
      <c r="Q293" s="179">
        <f t="shared" ref="Q293:AA293" si="27">IF(Q$1="",0,P293+Q177)</f>
        <v>0</v>
      </c>
      <c r="R293" s="179">
        <f t="shared" si="27"/>
        <v>0</v>
      </c>
      <c r="S293" s="179">
        <f t="shared" si="27"/>
        <v>0</v>
      </c>
      <c r="T293" s="179">
        <f t="shared" si="27"/>
        <v>0</v>
      </c>
      <c r="U293" s="179">
        <f t="shared" si="27"/>
        <v>0</v>
      </c>
      <c r="V293" s="179">
        <f t="shared" si="27"/>
        <v>0</v>
      </c>
      <c r="W293" s="179">
        <f t="shared" si="27"/>
        <v>0</v>
      </c>
      <c r="X293" s="179">
        <f t="shared" si="27"/>
        <v>0</v>
      </c>
      <c r="Y293" s="179">
        <f t="shared" si="27"/>
        <v>0</v>
      </c>
      <c r="Z293" s="179">
        <f t="shared" si="27"/>
        <v>0</v>
      </c>
      <c r="AA293" s="179">
        <f t="shared" si="27"/>
        <v>0</v>
      </c>
      <c r="AB293" s="3"/>
    </row>
    <row r="294" spans="1:28" s="5" customFormat="1" ht="3.9" customHeight="1" x14ac:dyDescent="0.25">
      <c r="A294" s="150">
        <f>1</f>
        <v>1</v>
      </c>
      <c r="B294" s="128"/>
      <c r="C294" s="3"/>
      <c r="D294" s="3"/>
      <c r="E294" s="3"/>
      <c r="F294" s="3"/>
      <c r="G294" s="3"/>
      <c r="H294" s="3"/>
      <c r="I294" s="28"/>
      <c r="J294" s="3"/>
      <c r="K294" s="28"/>
      <c r="L294" s="3"/>
      <c r="M294" s="55"/>
      <c r="N294" s="3"/>
      <c r="O294" s="3"/>
      <c r="P294" s="46"/>
      <c r="Q294" s="46"/>
      <c r="R294" s="46"/>
      <c r="S294" s="46"/>
      <c r="T294" s="46"/>
      <c r="U294" s="46"/>
      <c r="V294" s="46"/>
      <c r="W294" s="46"/>
      <c r="X294" s="46"/>
      <c r="Y294" s="46"/>
      <c r="Z294" s="46"/>
      <c r="AA294" s="46"/>
      <c r="AB294" s="3"/>
    </row>
    <row r="295" spans="1:28" s="5" customFormat="1" x14ac:dyDescent="0.25">
      <c r="A295" s="150">
        <f>1</f>
        <v>1</v>
      </c>
      <c r="B295" s="129" t="str">
        <f>структура!$J$14</f>
        <v>УСН(15%)</v>
      </c>
      <c r="C295" s="3"/>
      <c r="D295" s="3"/>
      <c r="E295" s="146" t="str">
        <f>E291</f>
        <v>ДЕНЕЖНЫЕ СРЕДСТВА</v>
      </c>
      <c r="F295" s="146"/>
      <c r="G295" s="146" t="str">
        <f>IF($E295="","",INDEX(KPI!$G:$G,SUMIFS(KPI!$B:$B,KPI!$E:$E,$E295)))</f>
        <v>тыс.руб.</v>
      </c>
      <c r="H295" s="146"/>
      <c r="I295" s="177"/>
      <c r="J295" s="146"/>
      <c r="K295" s="177"/>
      <c r="L295" s="146"/>
      <c r="M295" s="178"/>
      <c r="N295" s="3"/>
      <c r="O295" s="3"/>
      <c r="P295" s="179">
        <f>IF(P$1="",0,P179)</f>
        <v>0</v>
      </c>
      <c r="Q295" s="179">
        <f t="shared" ref="Q295:AA295" si="28">IF(Q$1="",0,P295+Q179)</f>
        <v>0</v>
      </c>
      <c r="R295" s="179">
        <f t="shared" si="28"/>
        <v>0</v>
      </c>
      <c r="S295" s="179">
        <f t="shared" si="28"/>
        <v>0</v>
      </c>
      <c r="T295" s="179">
        <f t="shared" si="28"/>
        <v>0</v>
      </c>
      <c r="U295" s="179">
        <f t="shared" si="28"/>
        <v>0</v>
      </c>
      <c r="V295" s="179">
        <f t="shared" si="28"/>
        <v>0</v>
      </c>
      <c r="W295" s="179">
        <f t="shared" si="28"/>
        <v>0</v>
      </c>
      <c r="X295" s="179">
        <f t="shared" si="28"/>
        <v>0</v>
      </c>
      <c r="Y295" s="179">
        <f t="shared" si="28"/>
        <v>0</v>
      </c>
      <c r="Z295" s="179">
        <f t="shared" si="28"/>
        <v>0</v>
      </c>
      <c r="AA295" s="179">
        <f t="shared" si="28"/>
        <v>0</v>
      </c>
      <c r="AB295" s="3"/>
    </row>
    <row r="296" spans="1:28" s="5" customFormat="1" ht="3.9" customHeight="1" x14ac:dyDescent="0.25">
      <c r="A296" s="150">
        <f>1</f>
        <v>1</v>
      </c>
      <c r="B296" s="128"/>
      <c r="C296" s="3"/>
      <c r="D296" s="3"/>
      <c r="E296" s="3"/>
      <c r="F296" s="3"/>
      <c r="G296" s="3"/>
      <c r="H296" s="3"/>
      <c r="I296" s="28"/>
      <c r="J296" s="3"/>
      <c r="K296" s="28"/>
      <c r="L296" s="3"/>
      <c r="M296" s="55"/>
      <c r="N296" s="3"/>
      <c r="O296" s="3"/>
      <c r="P296" s="46"/>
      <c r="Q296" s="46"/>
      <c r="R296" s="46"/>
      <c r="S296" s="46"/>
      <c r="T296" s="46"/>
      <c r="U296" s="46"/>
      <c r="V296" s="46"/>
      <c r="W296" s="46"/>
      <c r="X296" s="46"/>
      <c r="Y296" s="46"/>
      <c r="Z296" s="46"/>
      <c r="AA296" s="46"/>
      <c r="AB296" s="3"/>
    </row>
    <row r="297" spans="1:28" s="5" customFormat="1" x14ac:dyDescent="0.25">
      <c r="A297" s="150">
        <f>1</f>
        <v>1</v>
      </c>
      <c r="B297" s="129" t="str">
        <f>структура!$J$15</f>
        <v>УСН(6%)-ИП</v>
      </c>
      <c r="C297" s="3"/>
      <c r="D297" s="3"/>
      <c r="E297" s="146" t="str">
        <f>E291</f>
        <v>ДЕНЕЖНЫЕ СРЕДСТВА</v>
      </c>
      <c r="F297" s="146"/>
      <c r="G297" s="146" t="str">
        <f>IF($E297="","",INDEX(KPI!$G:$G,SUMIFS(KPI!$B:$B,KPI!$E:$E,$E297)))</f>
        <v>тыс.руб.</v>
      </c>
      <c r="H297" s="146"/>
      <c r="I297" s="177"/>
      <c r="J297" s="146"/>
      <c r="K297" s="177"/>
      <c r="L297" s="146"/>
      <c r="M297" s="178"/>
      <c r="N297" s="3"/>
      <c r="O297" s="3"/>
      <c r="P297" s="179">
        <f>IF(P$1="",0,P181)</f>
        <v>0</v>
      </c>
      <c r="Q297" s="179">
        <f t="shared" ref="Q297:AA297" si="29">IF(Q$1="",0,P297+Q181)</f>
        <v>0</v>
      </c>
      <c r="R297" s="179">
        <f t="shared" si="29"/>
        <v>0</v>
      </c>
      <c r="S297" s="179">
        <f t="shared" si="29"/>
        <v>0</v>
      </c>
      <c r="T297" s="179">
        <f t="shared" si="29"/>
        <v>0</v>
      </c>
      <c r="U297" s="179">
        <f t="shared" si="29"/>
        <v>0</v>
      </c>
      <c r="V297" s="179">
        <f t="shared" si="29"/>
        <v>0</v>
      </c>
      <c r="W297" s="179">
        <f t="shared" si="29"/>
        <v>0</v>
      </c>
      <c r="X297" s="179">
        <f t="shared" si="29"/>
        <v>0</v>
      </c>
      <c r="Y297" s="179">
        <f t="shared" si="29"/>
        <v>0</v>
      </c>
      <c r="Z297" s="179">
        <f t="shared" si="29"/>
        <v>0</v>
      </c>
      <c r="AA297" s="179">
        <f t="shared" si="29"/>
        <v>0</v>
      </c>
      <c r="AB297" s="3"/>
    </row>
    <row r="298" spans="1:28" ht="3.9" customHeight="1" x14ac:dyDescent="0.25">
      <c r="A298" s="149">
        <f>1</f>
        <v>1</v>
      </c>
      <c r="B298" s="131"/>
      <c r="C298" s="2"/>
      <c r="D298" s="2"/>
      <c r="E298" s="119"/>
      <c r="F298" s="2"/>
      <c r="G298" s="119"/>
      <c r="H298" s="2"/>
      <c r="I298" s="28"/>
      <c r="J298" s="2"/>
      <c r="K298" s="28"/>
      <c r="L298" s="2"/>
      <c r="M298" s="142"/>
      <c r="N298" s="2"/>
      <c r="O298" s="2"/>
      <c r="P298" s="36"/>
      <c r="Q298" s="36"/>
      <c r="R298" s="36"/>
      <c r="S298" s="36"/>
      <c r="T298" s="36"/>
      <c r="U298" s="36"/>
      <c r="V298" s="36"/>
      <c r="W298" s="36"/>
      <c r="X298" s="36"/>
      <c r="Y298" s="36"/>
      <c r="Z298" s="36"/>
      <c r="AA298" s="36"/>
      <c r="AB298" s="2"/>
    </row>
    <row r="299" spans="1:28" ht="8.1" customHeight="1" x14ac:dyDescent="0.25">
      <c r="A299" s="149">
        <f>1</f>
        <v>1</v>
      </c>
      <c r="B299" s="131"/>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ht="3.9" customHeight="1" x14ac:dyDescent="0.25">
      <c r="A300" s="149">
        <f>1</f>
        <v>1</v>
      </c>
      <c r="B300" s="131"/>
      <c r="C300" s="2"/>
      <c r="D300" s="2"/>
      <c r="E300" s="2"/>
      <c r="F300" s="2"/>
      <c r="G300" s="2"/>
      <c r="H300" s="2"/>
      <c r="I300" s="28"/>
      <c r="J300" s="2"/>
      <c r="K300" s="28"/>
      <c r="L300" s="2"/>
      <c r="M300" s="52"/>
      <c r="N300" s="2"/>
      <c r="O300" s="2"/>
      <c r="P300" s="36"/>
      <c r="Q300" s="36"/>
      <c r="R300" s="36"/>
      <c r="S300" s="36"/>
      <c r="T300" s="36"/>
      <c r="U300" s="36"/>
      <c r="V300" s="36"/>
      <c r="W300" s="36"/>
      <c r="X300" s="36"/>
      <c r="Y300" s="36"/>
      <c r="Z300" s="36"/>
      <c r="AA300" s="36"/>
      <c r="AB300" s="2"/>
    </row>
    <row r="301" spans="1:28" s="5" customFormat="1" x14ac:dyDescent="0.25">
      <c r="A301" s="150">
        <f>1</f>
        <v>1</v>
      </c>
      <c r="B301" s="129" t="str">
        <f>структура!$J$12</f>
        <v>ОСНО</v>
      </c>
      <c r="C301" s="3"/>
      <c r="D301" s="3"/>
      <c r="E301" s="147" t="str">
        <f>KPI!$E$95</f>
        <v>СОБСТВЕННЫЙ КАПИТАЛ</v>
      </c>
      <c r="F301" s="147"/>
      <c r="G301" s="147" t="str">
        <f>IF($E301="","",INDEX(KPI!$G:$G,SUMIFS(KPI!$B:$B,KPI!$E:$E,$E301)))</f>
        <v>тыс.руб.</v>
      </c>
      <c r="H301" s="147"/>
      <c r="I301" s="170"/>
      <c r="J301" s="147"/>
      <c r="K301" s="170"/>
      <c r="L301" s="147"/>
      <c r="M301" s="171"/>
      <c r="N301" s="3"/>
      <c r="O301" s="3"/>
      <c r="P301" s="172">
        <f>IF(P$1="",0,капитал!$J$20+капитал!$M$102+капитал!$M$109+P$137)</f>
        <v>0</v>
      </c>
      <c r="Q301" s="172">
        <f t="shared" ref="Q301:AA301" si="30">IF(Q$1="",0,P301+Q137)</f>
        <v>0</v>
      </c>
      <c r="R301" s="172">
        <f t="shared" si="30"/>
        <v>0</v>
      </c>
      <c r="S301" s="172">
        <f t="shared" si="30"/>
        <v>0</v>
      </c>
      <c r="T301" s="172">
        <f t="shared" si="30"/>
        <v>0</v>
      </c>
      <c r="U301" s="172">
        <f t="shared" si="30"/>
        <v>0</v>
      </c>
      <c r="V301" s="172">
        <f t="shared" si="30"/>
        <v>0</v>
      </c>
      <c r="W301" s="172">
        <f t="shared" si="30"/>
        <v>0</v>
      </c>
      <c r="X301" s="172">
        <f t="shared" si="30"/>
        <v>0</v>
      </c>
      <c r="Y301" s="172">
        <f t="shared" si="30"/>
        <v>0</v>
      </c>
      <c r="Z301" s="172">
        <f t="shared" si="30"/>
        <v>0</v>
      </c>
      <c r="AA301" s="172">
        <f t="shared" si="30"/>
        <v>0</v>
      </c>
      <c r="AB301" s="3"/>
    </row>
    <row r="302" spans="1:28" s="5" customFormat="1" ht="3.9" customHeight="1" x14ac:dyDescent="0.25">
      <c r="A302" s="150">
        <f>1</f>
        <v>1</v>
      </c>
      <c r="B302" s="128"/>
      <c r="C302" s="3"/>
      <c r="D302" s="3"/>
      <c r="E302" s="3"/>
      <c r="F302" s="3"/>
      <c r="G302" s="3"/>
      <c r="H302" s="3"/>
      <c r="I302" s="28"/>
      <c r="J302" s="3"/>
      <c r="K302" s="28"/>
      <c r="L302" s="3"/>
      <c r="M302" s="55"/>
      <c r="N302" s="3"/>
      <c r="O302" s="3"/>
      <c r="P302" s="46"/>
      <c r="Q302" s="46"/>
      <c r="R302" s="46"/>
      <c r="S302" s="46"/>
      <c r="T302" s="46"/>
      <c r="U302" s="46"/>
      <c r="V302" s="46"/>
      <c r="W302" s="46"/>
      <c r="X302" s="46"/>
      <c r="Y302" s="46"/>
      <c r="Z302" s="46"/>
      <c r="AA302" s="46"/>
      <c r="AB302" s="3"/>
    </row>
    <row r="303" spans="1:28" s="5" customFormat="1" x14ac:dyDescent="0.25">
      <c r="A303" s="150">
        <f>1</f>
        <v>1</v>
      </c>
      <c r="B303" s="129" t="str">
        <f>структура!$J$13</f>
        <v>УСН(6%)</v>
      </c>
      <c r="C303" s="3"/>
      <c r="D303" s="3"/>
      <c r="E303" s="147" t="str">
        <f>E301</f>
        <v>СОБСТВЕННЫЙ КАПИТАЛ</v>
      </c>
      <c r="F303" s="147"/>
      <c r="G303" s="147" t="str">
        <f>IF($E303="","",INDEX(KPI!$G:$G,SUMIFS(KPI!$B:$B,KPI!$E:$E,$E303)))</f>
        <v>тыс.руб.</v>
      </c>
      <c r="H303" s="147"/>
      <c r="I303" s="170"/>
      <c r="J303" s="147"/>
      <c r="K303" s="170"/>
      <c r="L303" s="147"/>
      <c r="M303" s="171"/>
      <c r="N303" s="3"/>
      <c r="O303" s="3"/>
      <c r="P303" s="172">
        <f>IF(P$1="",0,капитал!$J$20+капитал!$M$102+капитал!$M$109+P139)</f>
        <v>0</v>
      </c>
      <c r="Q303" s="172">
        <f t="shared" ref="Q303:AA303" si="31">IF(Q$1="",0,P303+Q139)</f>
        <v>0</v>
      </c>
      <c r="R303" s="172">
        <f t="shared" si="31"/>
        <v>0</v>
      </c>
      <c r="S303" s="172">
        <f t="shared" si="31"/>
        <v>0</v>
      </c>
      <c r="T303" s="172">
        <f t="shared" si="31"/>
        <v>0</v>
      </c>
      <c r="U303" s="172">
        <f t="shared" si="31"/>
        <v>0</v>
      </c>
      <c r="V303" s="172">
        <f t="shared" si="31"/>
        <v>0</v>
      </c>
      <c r="W303" s="172">
        <f t="shared" si="31"/>
        <v>0</v>
      </c>
      <c r="X303" s="172">
        <f t="shared" si="31"/>
        <v>0</v>
      </c>
      <c r="Y303" s="172">
        <f t="shared" si="31"/>
        <v>0</v>
      </c>
      <c r="Z303" s="172">
        <f t="shared" si="31"/>
        <v>0</v>
      </c>
      <c r="AA303" s="172">
        <f t="shared" si="31"/>
        <v>0</v>
      </c>
      <c r="AB303" s="3"/>
    </row>
    <row r="304" spans="1:28" s="5" customFormat="1" ht="3.9" customHeight="1" x14ac:dyDescent="0.25">
      <c r="A304" s="150">
        <f>1</f>
        <v>1</v>
      </c>
      <c r="B304" s="128"/>
      <c r="C304" s="3"/>
      <c r="D304" s="3"/>
      <c r="E304" s="3"/>
      <c r="F304" s="3"/>
      <c r="G304" s="3"/>
      <c r="H304" s="3"/>
      <c r="I304" s="28"/>
      <c r="J304" s="3"/>
      <c r="K304" s="28"/>
      <c r="L304" s="3"/>
      <c r="M304" s="55"/>
      <c r="N304" s="3"/>
      <c r="O304" s="3"/>
      <c r="P304" s="46"/>
      <c r="Q304" s="46"/>
      <c r="R304" s="46"/>
      <c r="S304" s="46"/>
      <c r="T304" s="46"/>
      <c r="U304" s="46"/>
      <c r="V304" s="46"/>
      <c r="W304" s="46"/>
      <c r="X304" s="46"/>
      <c r="Y304" s="46"/>
      <c r="Z304" s="46"/>
      <c r="AA304" s="46"/>
      <c r="AB304" s="3"/>
    </row>
    <row r="305" spans="1:28" s="5" customFormat="1" x14ac:dyDescent="0.25">
      <c r="A305" s="150">
        <f>1</f>
        <v>1</v>
      </c>
      <c r="B305" s="129" t="str">
        <f>структура!$J$14</f>
        <v>УСН(15%)</v>
      </c>
      <c r="C305" s="3"/>
      <c r="D305" s="3"/>
      <c r="E305" s="147" t="str">
        <f>E301</f>
        <v>СОБСТВЕННЫЙ КАПИТАЛ</v>
      </c>
      <c r="F305" s="147"/>
      <c r="G305" s="147" t="str">
        <f>IF($E305="","",INDEX(KPI!$G:$G,SUMIFS(KPI!$B:$B,KPI!$E:$E,$E305)))</f>
        <v>тыс.руб.</v>
      </c>
      <c r="H305" s="147"/>
      <c r="I305" s="170"/>
      <c r="J305" s="147"/>
      <c r="K305" s="170"/>
      <c r="L305" s="147"/>
      <c r="M305" s="171"/>
      <c r="N305" s="3"/>
      <c r="O305" s="3"/>
      <c r="P305" s="172">
        <f>IF(P$1="",0,капитал!$J$20+капитал!$M$102+капитал!$M$109+P141)</f>
        <v>0</v>
      </c>
      <c r="Q305" s="172">
        <f t="shared" ref="Q305:AA305" si="32">IF(Q$1="",0,P305+Q141)</f>
        <v>0</v>
      </c>
      <c r="R305" s="172">
        <f t="shared" si="32"/>
        <v>0</v>
      </c>
      <c r="S305" s="172">
        <f t="shared" si="32"/>
        <v>0</v>
      </c>
      <c r="T305" s="172">
        <f t="shared" si="32"/>
        <v>0</v>
      </c>
      <c r="U305" s="172">
        <f t="shared" si="32"/>
        <v>0</v>
      </c>
      <c r="V305" s="172">
        <f t="shared" si="32"/>
        <v>0</v>
      </c>
      <c r="W305" s="172">
        <f t="shared" si="32"/>
        <v>0</v>
      </c>
      <c r="X305" s="172">
        <f t="shared" si="32"/>
        <v>0</v>
      </c>
      <c r="Y305" s="172">
        <f t="shared" si="32"/>
        <v>0</v>
      </c>
      <c r="Z305" s="172">
        <f t="shared" si="32"/>
        <v>0</v>
      </c>
      <c r="AA305" s="172">
        <f t="shared" si="32"/>
        <v>0</v>
      </c>
      <c r="AB305" s="3"/>
    </row>
    <row r="306" spans="1:28" s="5" customFormat="1" ht="3.9" customHeight="1" x14ac:dyDescent="0.25">
      <c r="A306" s="150">
        <f>1</f>
        <v>1</v>
      </c>
      <c r="B306" s="128"/>
      <c r="C306" s="3"/>
      <c r="D306" s="3"/>
      <c r="E306" s="3"/>
      <c r="F306" s="3"/>
      <c r="G306" s="3"/>
      <c r="H306" s="3"/>
      <c r="I306" s="28"/>
      <c r="J306" s="3"/>
      <c r="K306" s="28"/>
      <c r="L306" s="3"/>
      <c r="M306" s="55"/>
      <c r="N306" s="3"/>
      <c r="O306" s="3"/>
      <c r="P306" s="46"/>
      <c r="Q306" s="46"/>
      <c r="R306" s="46"/>
      <c r="S306" s="46"/>
      <c r="T306" s="46"/>
      <c r="U306" s="46"/>
      <c r="V306" s="46"/>
      <c r="W306" s="46"/>
      <c r="X306" s="46"/>
      <c r="Y306" s="46"/>
      <c r="Z306" s="46"/>
      <c r="AA306" s="46"/>
      <c r="AB306" s="3"/>
    </row>
    <row r="307" spans="1:28" s="5" customFormat="1" x14ac:dyDescent="0.25">
      <c r="A307" s="150">
        <f>1</f>
        <v>1</v>
      </c>
      <c r="B307" s="129" t="str">
        <f>структура!$J$15</f>
        <v>УСН(6%)-ИП</v>
      </c>
      <c r="C307" s="3"/>
      <c r="D307" s="3"/>
      <c r="E307" s="147" t="str">
        <f>E301</f>
        <v>СОБСТВЕННЫЙ КАПИТАЛ</v>
      </c>
      <c r="F307" s="147"/>
      <c r="G307" s="147" t="str">
        <f>IF($E307="","",INDEX(KPI!$G:$G,SUMIFS(KPI!$B:$B,KPI!$E:$E,$E307)))</f>
        <v>тыс.руб.</v>
      </c>
      <c r="H307" s="147"/>
      <c r="I307" s="170"/>
      <c r="J307" s="147"/>
      <c r="K307" s="170"/>
      <c r="L307" s="147"/>
      <c r="M307" s="171"/>
      <c r="N307" s="3"/>
      <c r="O307" s="3"/>
      <c r="P307" s="172">
        <f>IF(P$1="",0,капитал!$J$20+капитал!$M$102+капитал!$M$109+P143)</f>
        <v>0</v>
      </c>
      <c r="Q307" s="172">
        <f t="shared" ref="Q307:AA307" si="33">IF(Q$1="",0,P307+Q143)</f>
        <v>0</v>
      </c>
      <c r="R307" s="172">
        <f t="shared" si="33"/>
        <v>0</v>
      </c>
      <c r="S307" s="172">
        <f t="shared" si="33"/>
        <v>0</v>
      </c>
      <c r="T307" s="172">
        <f t="shared" si="33"/>
        <v>0</v>
      </c>
      <c r="U307" s="172">
        <f t="shared" si="33"/>
        <v>0</v>
      </c>
      <c r="V307" s="172">
        <f t="shared" si="33"/>
        <v>0</v>
      </c>
      <c r="W307" s="172">
        <f t="shared" si="33"/>
        <v>0</v>
      </c>
      <c r="X307" s="172">
        <f t="shared" si="33"/>
        <v>0</v>
      </c>
      <c r="Y307" s="172">
        <f t="shared" si="33"/>
        <v>0</v>
      </c>
      <c r="Z307" s="172">
        <f t="shared" si="33"/>
        <v>0</v>
      </c>
      <c r="AA307" s="172">
        <f t="shared" si="33"/>
        <v>0</v>
      </c>
      <c r="AB307" s="3"/>
    </row>
    <row r="308" spans="1:28" ht="3.9" customHeight="1" x14ac:dyDescent="0.25">
      <c r="A308" s="149">
        <f>1</f>
        <v>1</v>
      </c>
      <c r="B308" s="131"/>
      <c r="C308" s="2"/>
      <c r="D308" s="2"/>
      <c r="E308" s="117"/>
      <c r="F308" s="2"/>
      <c r="G308" s="117"/>
      <c r="H308" s="2"/>
      <c r="I308" s="28"/>
      <c r="J308" s="2"/>
      <c r="K308" s="28"/>
      <c r="L308" s="2"/>
      <c r="M308" s="138"/>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5" customFormat="1" x14ac:dyDescent="0.25">
      <c r="A311" s="150">
        <f>1</f>
        <v>1</v>
      </c>
      <c r="B311" s="129" t="str">
        <f>структура!$J$12</f>
        <v>ОСНО</v>
      </c>
      <c r="C311" s="3"/>
      <c r="D311" s="3"/>
      <c r="E311" s="89" t="str">
        <f>KPI!$E$96</f>
        <v>КРЕДИТОРСКАЯ ЗАДОЛЖЕННОСТЬ</v>
      </c>
      <c r="F311" s="89"/>
      <c r="G311" s="89" t="str">
        <f>IF($E311="","",INDEX(KPI!$G:$G,SUMIFS(KPI!$B:$B,KPI!$E:$E,$E311)))</f>
        <v>тыс.руб.</v>
      </c>
      <c r="H311" s="89"/>
      <c r="I311" s="90"/>
      <c r="J311" s="89"/>
      <c r="K311" s="90"/>
      <c r="L311" s="89"/>
      <c r="M311" s="92"/>
      <c r="N311" s="3"/>
      <c r="O311" s="3"/>
      <c r="P311" s="93">
        <f>IF(P$1="",0,опер3!$P$225-опер3!$P$240+P127+P16*опер3!P$346-P107)</f>
        <v>0</v>
      </c>
      <c r="Q311" s="93">
        <f>IF(Q$1="",0,опер3!$P$225-опер3!$P$240+Q127+Q16*опер3!Q$346-Q107)</f>
        <v>0</v>
      </c>
      <c r="R311" s="93">
        <f>IF(R$1="",0,опер3!$P$225-опер3!$P$240+R127+R16*опер3!R$346-R107)</f>
        <v>0</v>
      </c>
      <c r="S311" s="93">
        <f>IF(S$1="",0,опер3!$P$225-опер3!$P$240+S127+S16*опер3!S$346-S107)</f>
        <v>0</v>
      </c>
      <c r="T311" s="93">
        <f>IF(T$1="",0,опер3!$P$225-опер3!$P$240+T127+T16*опер3!T$346-T107)</f>
        <v>0</v>
      </c>
      <c r="U311" s="93">
        <f>IF(U$1="",0,опер3!$P$225-опер3!$P$240+U127+U16*опер3!U$346-U107)</f>
        <v>0</v>
      </c>
      <c r="V311" s="93">
        <f>IF(V$1="",0,опер3!$P$225-опер3!$P$240+V127+V16*опер3!V$346-V107)</f>
        <v>0</v>
      </c>
      <c r="W311" s="93">
        <f>IF(W$1="",0,опер3!$P$225-опер3!$P$240+W127+W16*опер3!W$346-W107)</f>
        <v>0</v>
      </c>
      <c r="X311" s="93">
        <f>IF(X$1="",0,опер3!$P$225-опер3!$P$240+X127+X16*опер3!X$346-X107)</f>
        <v>0</v>
      </c>
      <c r="Y311" s="93">
        <f>IF(Y$1="",0,опер3!$P$225-опер3!$P$240+Y127+Y16*опер3!Y$346-Y107)</f>
        <v>0</v>
      </c>
      <c r="Z311" s="93">
        <f>IF(Z$1="",0,опер3!$P$225-опер3!$P$240+Z127+Z16*опер3!Z$346-Z107)</f>
        <v>0</v>
      </c>
      <c r="AA311" s="93">
        <f>IF(AA$1="",0,опер3!$P$225-опер3!$P$240+AA127+AA16*опер3!AA$346-AA107)</f>
        <v>0</v>
      </c>
      <c r="AB311" s="3"/>
    </row>
    <row r="312" spans="1:28" s="5" customFormat="1" ht="3.9" customHeight="1" x14ac:dyDescent="0.25">
      <c r="A312" s="150">
        <f>1</f>
        <v>1</v>
      </c>
      <c r="B312" s="128"/>
      <c r="C312" s="3"/>
      <c r="D312" s="3"/>
      <c r="E312" s="3"/>
      <c r="F312" s="3"/>
      <c r="G312" s="3"/>
      <c r="H312" s="3"/>
      <c r="I312" s="28"/>
      <c r="J312" s="3"/>
      <c r="K312" s="28"/>
      <c r="L312" s="3"/>
      <c r="M312" s="55"/>
      <c r="N312" s="3"/>
      <c r="O312" s="3"/>
      <c r="P312" s="46"/>
      <c r="Q312" s="46"/>
      <c r="R312" s="46"/>
      <c r="S312" s="46"/>
      <c r="T312" s="46"/>
      <c r="U312" s="46"/>
      <c r="V312" s="46"/>
      <c r="W312" s="46"/>
      <c r="X312" s="46"/>
      <c r="Y312" s="46"/>
      <c r="Z312" s="46"/>
      <c r="AA312" s="46"/>
      <c r="AB312" s="3"/>
    </row>
    <row r="313" spans="1:28" s="5" customFormat="1" x14ac:dyDescent="0.25">
      <c r="A313" s="150">
        <f>1</f>
        <v>1</v>
      </c>
      <c r="B313" s="129" t="str">
        <f>структура!$J$13</f>
        <v>УСН(6%)</v>
      </c>
      <c r="C313" s="3"/>
      <c r="D313" s="3"/>
      <c r="E313" s="89" t="str">
        <f>E311</f>
        <v>КРЕДИТОРСКАЯ ЗАДОЛЖЕННОСТЬ</v>
      </c>
      <c r="F313" s="89"/>
      <c r="G313" s="89" t="str">
        <f>IF($E313="","",INDEX(KPI!$G:$G,SUMIFS(KPI!$B:$B,KPI!$E:$E,$E313)))</f>
        <v>тыс.руб.</v>
      </c>
      <c r="H313" s="89"/>
      <c r="I313" s="90"/>
      <c r="J313" s="89"/>
      <c r="K313" s="90"/>
      <c r="L313" s="89"/>
      <c r="M313" s="92"/>
      <c r="N313" s="3"/>
      <c r="O313" s="3"/>
      <c r="P313" s="93">
        <f>IF(P$1="",0,опер3!$P$225-опер3!$P$240+P129)</f>
        <v>0</v>
      </c>
      <c r="Q313" s="93">
        <f>IF(Q$1="",0,опер3!$P$225-опер3!$P$240+Q129)</f>
        <v>0</v>
      </c>
      <c r="R313" s="93">
        <f>IF(R$1="",0,опер3!$P$225-опер3!$P$240+R129)</f>
        <v>0</v>
      </c>
      <c r="S313" s="93">
        <f>IF(S$1="",0,опер3!$P$225-опер3!$P$240+S129)</f>
        <v>0</v>
      </c>
      <c r="T313" s="93">
        <f>IF(T$1="",0,опер3!$P$225-опер3!$P$240+T129)</f>
        <v>0</v>
      </c>
      <c r="U313" s="93">
        <f>IF(U$1="",0,опер3!$P$225-опер3!$P$240+U129)</f>
        <v>0</v>
      </c>
      <c r="V313" s="93">
        <f>IF(V$1="",0,опер3!$P$225-опер3!$P$240+V129)</f>
        <v>0</v>
      </c>
      <c r="W313" s="93">
        <f>IF(W$1="",0,опер3!$P$225-опер3!$P$240+W129)</f>
        <v>0</v>
      </c>
      <c r="X313" s="93">
        <f>IF(X$1="",0,опер3!$P$225-опер3!$P$240+X129)</f>
        <v>0</v>
      </c>
      <c r="Y313" s="93">
        <f>IF(Y$1="",0,опер3!$P$225-опер3!$P$240+Y129)</f>
        <v>0</v>
      </c>
      <c r="Z313" s="93">
        <f>IF(Z$1="",0,опер3!$P$225-опер3!$P$240+Z129)</f>
        <v>0</v>
      </c>
      <c r="AA313" s="93">
        <f>IF(AA$1="",0,опер3!$P$225-опер3!$P$240+AA129)</f>
        <v>0</v>
      </c>
      <c r="AB313" s="3"/>
    </row>
    <row r="314" spans="1:28" s="5" customFormat="1" ht="3.9" customHeight="1" x14ac:dyDescent="0.25">
      <c r="A314" s="150">
        <f>1</f>
        <v>1</v>
      </c>
      <c r="B314" s="128"/>
      <c r="C314" s="3"/>
      <c r="D314" s="3"/>
      <c r="E314" s="3"/>
      <c r="F314" s="3"/>
      <c r="G314" s="3"/>
      <c r="H314" s="3"/>
      <c r="I314" s="28"/>
      <c r="J314" s="3"/>
      <c r="K314" s="28"/>
      <c r="L314" s="3"/>
      <c r="M314" s="55"/>
      <c r="N314" s="3"/>
      <c r="O314" s="3"/>
      <c r="P314" s="46"/>
      <c r="Q314" s="46"/>
      <c r="R314" s="46"/>
      <c r="S314" s="46"/>
      <c r="T314" s="46"/>
      <c r="U314" s="46"/>
      <c r="V314" s="46"/>
      <c r="W314" s="46"/>
      <c r="X314" s="46"/>
      <c r="Y314" s="46"/>
      <c r="Z314" s="46"/>
      <c r="AA314" s="46"/>
      <c r="AB314" s="3"/>
    </row>
    <row r="315" spans="1:28" s="5" customFormat="1" x14ac:dyDescent="0.25">
      <c r="A315" s="150">
        <f>1</f>
        <v>1</v>
      </c>
      <c r="B315" s="129" t="str">
        <f>структура!$J$14</f>
        <v>УСН(15%)</v>
      </c>
      <c r="C315" s="3"/>
      <c r="D315" s="3"/>
      <c r="E315" s="89" t="str">
        <f>E311</f>
        <v>КРЕДИТОРСКАЯ ЗАДОЛЖЕННОСТЬ</v>
      </c>
      <c r="F315" s="89"/>
      <c r="G315" s="89" t="str">
        <f>IF($E315="","",INDEX(KPI!$G:$G,SUMIFS(KPI!$B:$B,KPI!$E:$E,$E315)))</f>
        <v>тыс.руб.</v>
      </c>
      <c r="H315" s="89"/>
      <c r="I315" s="90"/>
      <c r="J315" s="89"/>
      <c r="K315" s="90"/>
      <c r="L315" s="89"/>
      <c r="M315" s="92"/>
      <c r="N315" s="3"/>
      <c r="O315" s="3"/>
      <c r="P315" s="93">
        <f>IF(P$1="",0,опер3!$P$225-опер3!$P$240+P131)</f>
        <v>0</v>
      </c>
      <c r="Q315" s="93">
        <f>IF(Q$1="",0,опер3!$P$225-опер3!$P$240+Q131)</f>
        <v>0</v>
      </c>
      <c r="R315" s="93">
        <f>IF(R$1="",0,опер3!$P$225-опер3!$P$240+R131)</f>
        <v>0</v>
      </c>
      <c r="S315" s="93">
        <f>IF(S$1="",0,опер3!$P$225-опер3!$P$240+S131)</f>
        <v>0</v>
      </c>
      <c r="T315" s="93">
        <f>IF(T$1="",0,опер3!$P$225-опер3!$P$240+T131)</f>
        <v>0</v>
      </c>
      <c r="U315" s="93">
        <f>IF(U$1="",0,опер3!$P$225-опер3!$P$240+U131)</f>
        <v>0</v>
      </c>
      <c r="V315" s="93">
        <f>IF(V$1="",0,опер3!$P$225-опер3!$P$240+V131)</f>
        <v>0</v>
      </c>
      <c r="W315" s="93">
        <f>IF(W$1="",0,опер3!$P$225-опер3!$P$240+W131)</f>
        <v>0</v>
      </c>
      <c r="X315" s="93">
        <f>IF(X$1="",0,опер3!$P$225-опер3!$P$240+X131)</f>
        <v>0</v>
      </c>
      <c r="Y315" s="93">
        <f>IF(Y$1="",0,опер3!$P$225-опер3!$P$240+Y131)</f>
        <v>0</v>
      </c>
      <c r="Z315" s="93">
        <f>IF(Z$1="",0,опер3!$P$225-опер3!$P$240+Z131)</f>
        <v>0</v>
      </c>
      <c r="AA315" s="93">
        <f>IF(AA$1="",0,опер3!$P$225-опер3!$P$240+AA131)</f>
        <v>0</v>
      </c>
      <c r="AB315" s="3"/>
    </row>
    <row r="316" spans="1:28" s="5" customFormat="1" ht="3.9" customHeight="1" x14ac:dyDescent="0.25">
      <c r="A316" s="150">
        <f>1</f>
        <v>1</v>
      </c>
      <c r="B316" s="128"/>
      <c r="C316" s="3"/>
      <c r="D316" s="3"/>
      <c r="E316" s="3"/>
      <c r="F316" s="3"/>
      <c r="G316" s="3"/>
      <c r="H316" s="3"/>
      <c r="I316" s="28"/>
      <c r="J316" s="3"/>
      <c r="K316" s="28"/>
      <c r="L316" s="3"/>
      <c r="M316" s="55"/>
      <c r="N316" s="3"/>
      <c r="O316" s="3"/>
      <c r="P316" s="46"/>
      <c r="Q316" s="46"/>
      <c r="R316" s="46"/>
      <c r="S316" s="46"/>
      <c r="T316" s="46"/>
      <c r="U316" s="46"/>
      <c r="V316" s="46"/>
      <c r="W316" s="46"/>
      <c r="X316" s="46"/>
      <c r="Y316" s="46"/>
      <c r="Z316" s="46"/>
      <c r="AA316" s="46"/>
      <c r="AB316" s="3"/>
    </row>
    <row r="317" spans="1:28" s="5" customFormat="1" x14ac:dyDescent="0.25">
      <c r="A317" s="150">
        <f>1</f>
        <v>1</v>
      </c>
      <c r="B317" s="129" t="str">
        <f>структура!$J$15</f>
        <v>УСН(6%)-ИП</v>
      </c>
      <c r="C317" s="3"/>
      <c r="D317" s="3"/>
      <c r="E317" s="89" t="str">
        <f>E311</f>
        <v>КРЕДИТОРСКАЯ ЗАДОЛЖЕННОСТЬ</v>
      </c>
      <c r="F317" s="89"/>
      <c r="G317" s="89" t="str">
        <f>IF($E317="","",INDEX(KPI!$G:$G,SUMIFS(KPI!$B:$B,KPI!$E:$E,$E317)))</f>
        <v>тыс.руб.</v>
      </c>
      <c r="H317" s="89"/>
      <c r="I317" s="90"/>
      <c r="J317" s="89"/>
      <c r="K317" s="90"/>
      <c r="L317" s="89"/>
      <c r="M317" s="92"/>
      <c r="N317" s="3"/>
      <c r="O317" s="3"/>
      <c r="P317" s="93">
        <f>IF(P$1="",0,опер3!$P$225-опер3!$P$240+P133)</f>
        <v>0</v>
      </c>
      <c r="Q317" s="93">
        <f>IF(Q$1="",0,опер3!$P$225-опер3!$P$240+Q133)</f>
        <v>0</v>
      </c>
      <c r="R317" s="93">
        <f>IF(R$1="",0,опер3!$P$225-опер3!$P$240+R133)</f>
        <v>0</v>
      </c>
      <c r="S317" s="93">
        <f>IF(S$1="",0,опер3!$P$225-опер3!$P$240+S133)</f>
        <v>0</v>
      </c>
      <c r="T317" s="93">
        <f>IF(T$1="",0,опер3!$P$225-опер3!$P$240+T133)</f>
        <v>0</v>
      </c>
      <c r="U317" s="93">
        <f>IF(U$1="",0,опер3!$P$225-опер3!$P$240+U133)</f>
        <v>0</v>
      </c>
      <c r="V317" s="93">
        <f>IF(V$1="",0,опер3!$P$225-опер3!$P$240+V133)</f>
        <v>0</v>
      </c>
      <c r="W317" s="93">
        <f>IF(W$1="",0,опер3!$P$225-опер3!$P$240+W133)</f>
        <v>0</v>
      </c>
      <c r="X317" s="93">
        <f>IF(X$1="",0,опер3!$P$225-опер3!$P$240+X133)</f>
        <v>0</v>
      </c>
      <c r="Y317" s="93">
        <f>IF(Y$1="",0,опер3!$P$225-опер3!$P$240+Y133)</f>
        <v>0</v>
      </c>
      <c r="Z317" s="93">
        <f>IF(Z$1="",0,опер3!$P$225-опер3!$P$240+Z133)</f>
        <v>0</v>
      </c>
      <c r="AA317" s="93">
        <f>IF(AA$1="",0,опер3!$P$225-опер3!$P$240+AA133)</f>
        <v>0</v>
      </c>
      <c r="AB317" s="3"/>
    </row>
    <row r="318" spans="1:28" ht="3.9" customHeight="1" x14ac:dyDescent="0.25">
      <c r="A318" s="149">
        <f>1</f>
        <v>1</v>
      </c>
      <c r="B318" s="131"/>
      <c r="C318" s="2"/>
      <c r="D318" s="2"/>
      <c r="E318" s="118"/>
      <c r="F318" s="2"/>
      <c r="G318" s="118"/>
      <c r="H318" s="2"/>
      <c r="I318" s="28"/>
      <c r="J318" s="2"/>
      <c r="K318" s="28"/>
      <c r="L318" s="2"/>
      <c r="M318" s="139"/>
      <c r="N318" s="2"/>
      <c r="O318" s="2"/>
      <c r="P318" s="36"/>
      <c r="Q318" s="36"/>
      <c r="R318" s="36"/>
      <c r="S318" s="36"/>
      <c r="T318" s="36"/>
      <c r="U318" s="36"/>
      <c r="V318" s="36"/>
      <c r="W318" s="36"/>
      <c r="X318" s="36"/>
      <c r="Y318" s="36"/>
      <c r="Z318" s="36"/>
      <c r="AA318" s="36"/>
      <c r="AB318" s="2"/>
    </row>
    <row r="319" spans="1:28"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x14ac:dyDescent="0.25">
      <c r="A321" s="149">
        <f>1</f>
        <v>1</v>
      </c>
      <c r="B321" s="131"/>
      <c r="C321" s="2"/>
      <c r="D321" s="2"/>
      <c r="E321" s="2"/>
      <c r="F321" s="2"/>
      <c r="G321" s="2"/>
      <c r="H321" s="2"/>
      <c r="I321" s="28"/>
      <c r="J321" s="2"/>
      <c r="K321" s="28"/>
      <c r="L321" s="2"/>
      <c r="M321" s="52"/>
      <c r="N321" s="2"/>
      <c r="O321" s="2"/>
      <c r="P321" s="36"/>
      <c r="Q321" s="36"/>
      <c r="R321" s="36"/>
      <c r="S321" s="36"/>
      <c r="T321" s="36"/>
      <c r="U321" s="36"/>
      <c r="V321" s="36"/>
      <c r="W321" s="36"/>
      <c r="X321" s="36"/>
      <c r="Y321" s="36"/>
      <c r="Z321" s="36"/>
      <c r="AA321" s="36"/>
      <c r="AB321" s="2"/>
    </row>
    <row r="322" spans="1:28" x14ac:dyDescent="0.25">
      <c r="A322" s="149">
        <f>1</f>
        <v>1</v>
      </c>
      <c r="B322" s="131"/>
      <c r="C322" s="2"/>
      <c r="D322" s="2"/>
      <c r="E322" s="2"/>
      <c r="F322" s="2"/>
      <c r="G322" s="2"/>
      <c r="H322" s="2"/>
      <c r="I322" s="28"/>
      <c r="J322" s="2"/>
      <c r="K322" s="28"/>
      <c r="L322" s="2"/>
      <c r="M322" s="52"/>
      <c r="N322" s="2"/>
      <c r="O322" s="2"/>
      <c r="P322" s="36"/>
      <c r="Q322" s="36"/>
      <c r="R322" s="36"/>
      <c r="S322" s="36"/>
      <c r="T322" s="36"/>
      <c r="U322" s="36"/>
      <c r="V322" s="36"/>
      <c r="W322" s="36"/>
      <c r="X322" s="36"/>
      <c r="Y322" s="36"/>
      <c r="Z322" s="36"/>
      <c r="AA322" s="36"/>
      <c r="AB322" s="2"/>
    </row>
    <row r="323" spans="1:28" x14ac:dyDescent="0.25">
      <c r="A323" s="149">
        <f>1</f>
        <v>1</v>
      </c>
      <c r="B323" s="131"/>
      <c r="C323" s="2"/>
      <c r="D323" s="2"/>
      <c r="E323" s="2"/>
      <c r="F323" s="2"/>
      <c r="G323" s="2"/>
      <c r="H323" s="2"/>
      <c r="I323" s="28"/>
      <c r="J323" s="2"/>
      <c r="K323" s="28"/>
      <c r="L323" s="2"/>
      <c r="M323" s="52"/>
      <c r="N323" s="2"/>
      <c r="O323" s="2"/>
      <c r="P323" s="36"/>
      <c r="Q323" s="36"/>
      <c r="R323" s="36"/>
      <c r="S323" s="36"/>
      <c r="T323" s="36"/>
      <c r="U323" s="36"/>
      <c r="V323" s="36"/>
      <c r="W323" s="36"/>
      <c r="X323" s="36"/>
      <c r="Y323" s="36"/>
      <c r="Z323" s="36"/>
      <c r="AA323" s="36"/>
      <c r="AB323" s="2"/>
    </row>
    <row r="324" spans="1:28" x14ac:dyDescent="0.25">
      <c r="A324" s="149">
        <f>1</f>
        <v>1</v>
      </c>
      <c r="B324" s="131"/>
      <c r="C324" s="2"/>
      <c r="D324" s="2"/>
      <c r="E324" s="2"/>
      <c r="F324" s="2"/>
      <c r="G324" s="2"/>
      <c r="H324" s="2"/>
      <c r="I324" s="28"/>
      <c r="J324" s="2"/>
      <c r="K324" s="28"/>
      <c r="L324" s="2"/>
      <c r="M324" s="52"/>
      <c r="N324" s="2"/>
      <c r="O324" s="2"/>
      <c r="P324" s="36"/>
      <c r="Q324" s="36"/>
      <c r="R324" s="36"/>
      <c r="S324" s="36"/>
      <c r="T324" s="36"/>
      <c r="U324" s="36"/>
      <c r="V324" s="36"/>
      <c r="W324" s="36"/>
      <c r="X324" s="36"/>
      <c r="Y324" s="36"/>
      <c r="Z324" s="36"/>
      <c r="AA324" s="36"/>
      <c r="AB324" s="2"/>
    </row>
    <row r="325" spans="1:28" x14ac:dyDescent="0.25">
      <c r="A325" s="149">
        <f>1</f>
        <v>1</v>
      </c>
      <c r="B325" s="131"/>
      <c r="C325" s="2"/>
      <c r="D325" s="2"/>
      <c r="E325" s="2"/>
      <c r="F325" s="2"/>
      <c r="G325" s="2"/>
      <c r="H325" s="2"/>
      <c r="I325" s="28"/>
      <c r="J325" s="2"/>
      <c r="K325" s="28"/>
      <c r="L325" s="2"/>
      <c r="M325" s="52"/>
      <c r="N325" s="2"/>
      <c r="O325" s="2"/>
      <c r="P325" s="36"/>
      <c r="Q325" s="36"/>
      <c r="R325" s="36"/>
      <c r="S325" s="36"/>
      <c r="T325" s="36"/>
      <c r="U325" s="36"/>
      <c r="V325" s="36"/>
      <c r="W325" s="36"/>
      <c r="X325" s="36"/>
      <c r="Y325" s="36"/>
      <c r="Z325" s="36"/>
      <c r="AA325" s="36"/>
      <c r="AB325" s="2"/>
    </row>
    <row r="326" spans="1:28" x14ac:dyDescent="0.25">
      <c r="A326" s="149">
        <f>1</f>
        <v>1</v>
      </c>
      <c r="B326" s="131"/>
      <c r="C326" s="2"/>
      <c r="D326" s="2"/>
      <c r="E326" s="2"/>
      <c r="F326" s="2"/>
      <c r="G326" s="2"/>
      <c r="H326" s="2"/>
      <c r="I326" s="28"/>
      <c r="J326" s="2"/>
      <c r="K326" s="28"/>
      <c r="L326" s="2"/>
      <c r="M326" s="52"/>
      <c r="N326" s="2"/>
      <c r="O326" s="2"/>
      <c r="P326" s="36"/>
      <c r="Q326" s="36"/>
      <c r="R326" s="36"/>
      <c r="S326" s="36"/>
      <c r="T326" s="36"/>
      <c r="U326" s="36"/>
      <c r="V326" s="36"/>
      <c r="W326" s="36"/>
      <c r="X326" s="36"/>
      <c r="Y326" s="36"/>
      <c r="Z326" s="36"/>
      <c r="AA326" s="36"/>
      <c r="AB326" s="2"/>
    </row>
    <row r="327" spans="1:28" x14ac:dyDescent="0.25">
      <c r="A327" s="149">
        <f>1</f>
        <v>1</v>
      </c>
      <c r="B327" s="131"/>
      <c r="C327" s="2"/>
      <c r="D327" s="2"/>
      <c r="E327" s="2"/>
      <c r="F327" s="2"/>
      <c r="G327" s="2"/>
      <c r="H327" s="2"/>
      <c r="I327" s="28"/>
      <c r="J327" s="2"/>
      <c r="K327" s="28"/>
      <c r="L327" s="2"/>
      <c r="M327" s="52"/>
      <c r="N327" s="2"/>
      <c r="O327" s="2"/>
      <c r="P327" s="36"/>
      <c r="Q327" s="36"/>
      <c r="R327" s="36"/>
      <c r="S327" s="36"/>
      <c r="T327" s="36"/>
      <c r="U327" s="36"/>
      <c r="V327" s="36"/>
      <c r="W327" s="36"/>
      <c r="X327" s="36"/>
      <c r="Y327" s="36"/>
      <c r="Z327" s="36"/>
      <c r="AA327" s="36"/>
      <c r="AB327" s="2"/>
    </row>
    <row r="328" spans="1:28" x14ac:dyDescent="0.25">
      <c r="A328" s="149">
        <f>1</f>
        <v>1</v>
      </c>
      <c r="B328" s="131"/>
      <c r="C328" s="2"/>
      <c r="D328" s="2"/>
      <c r="E328" s="2"/>
      <c r="F328" s="2"/>
      <c r="G328" s="2"/>
      <c r="H328" s="2"/>
      <c r="I328" s="28"/>
      <c r="J328" s="2"/>
      <c r="K328" s="28"/>
      <c r="L328" s="2"/>
      <c r="M328" s="52"/>
      <c r="N328" s="2"/>
      <c r="O328" s="2"/>
      <c r="P328" s="36"/>
      <c r="Q328" s="36"/>
      <c r="R328" s="36"/>
      <c r="S328" s="36"/>
      <c r="T328" s="36"/>
      <c r="U328" s="36"/>
      <c r="V328" s="36"/>
      <c r="W328" s="36"/>
      <c r="X328" s="36"/>
      <c r="Y328" s="36"/>
      <c r="Z328" s="36"/>
      <c r="AA328" s="36"/>
      <c r="AB328" s="2"/>
    </row>
    <row r="329" spans="1:28"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x14ac:dyDescent="0.25">
      <c r="P331" s="57"/>
      <c r="Q331" s="57"/>
      <c r="R331" s="57"/>
      <c r="S331" s="57"/>
      <c r="T331" s="57"/>
      <c r="U331" s="57"/>
      <c r="V331" s="57"/>
      <c r="W331" s="57"/>
      <c r="X331" s="57"/>
      <c r="Y331" s="57"/>
      <c r="Z331" s="57"/>
      <c r="AA331" s="57"/>
    </row>
  </sheetData>
  <autoFilter ref="A8:B8"/>
  <conditionalFormatting sqref="A2:XFD2 A7:XFD253 A3:B6 F3:XFD5 F6 H6:XFD6 E1:XFD1 A264:XFD1048576">
    <cfRule type="cellIs" dxfId="1665" priority="1663" operator="equal">
      <formula>0</formula>
    </cfRule>
  </conditionalFormatting>
  <conditionalFormatting sqref="P16:AA16">
    <cfRule type="expression" dxfId="1664" priority="1662">
      <formula>P$1=""</formula>
    </cfRule>
  </conditionalFormatting>
  <conditionalFormatting sqref="P18:AA18">
    <cfRule type="expression" dxfId="1663" priority="1661">
      <formula>P$1=""</formula>
    </cfRule>
  </conditionalFormatting>
  <conditionalFormatting sqref="P20:AA20">
    <cfRule type="expression" dxfId="1662" priority="1660">
      <formula>P$1=""</formula>
    </cfRule>
  </conditionalFormatting>
  <conditionalFormatting sqref="P22:AA22">
    <cfRule type="expression" dxfId="1661" priority="1659">
      <formula>P$1=""</formula>
    </cfRule>
  </conditionalFormatting>
  <conditionalFormatting sqref="P26:AA26">
    <cfRule type="expression" dxfId="1660" priority="1658">
      <formula>P$1=""</formula>
    </cfRule>
  </conditionalFormatting>
  <conditionalFormatting sqref="P28:AA28">
    <cfRule type="expression" dxfId="1659" priority="1657">
      <formula>P$1=""</formula>
    </cfRule>
  </conditionalFormatting>
  <conditionalFormatting sqref="P30:AA30">
    <cfRule type="expression" dxfId="1658" priority="1656">
      <formula>P$1=""</formula>
    </cfRule>
  </conditionalFormatting>
  <conditionalFormatting sqref="P32:AA32">
    <cfRule type="expression" dxfId="1657" priority="1655">
      <formula>P$1=""</formula>
    </cfRule>
  </conditionalFormatting>
  <conditionalFormatting sqref="P36:AA36">
    <cfRule type="expression" dxfId="1656" priority="1654">
      <formula>P$1=""</formula>
    </cfRule>
  </conditionalFormatting>
  <conditionalFormatting sqref="P38:AA38">
    <cfRule type="expression" dxfId="1655" priority="1653">
      <formula>P$1=""</formula>
    </cfRule>
  </conditionalFormatting>
  <conditionalFormatting sqref="P40:AA40">
    <cfRule type="expression" dxfId="1654" priority="1652">
      <formula>P$1=""</formula>
    </cfRule>
  </conditionalFormatting>
  <conditionalFormatting sqref="P42:AA42">
    <cfRule type="expression" dxfId="1653" priority="1651">
      <formula>P$1=""</formula>
    </cfRule>
  </conditionalFormatting>
  <conditionalFormatting sqref="P42:AA42 P40:AA40 P38:AA38">
    <cfRule type="expression" dxfId="1652" priority="1650">
      <formula>P$1=""</formula>
    </cfRule>
  </conditionalFormatting>
  <conditionalFormatting sqref="P46:AA46">
    <cfRule type="expression" dxfId="1651" priority="1649">
      <formula>P$1=""</formula>
    </cfRule>
  </conditionalFormatting>
  <conditionalFormatting sqref="P48:AA48">
    <cfRule type="expression" dxfId="1650" priority="1648">
      <formula>P$1=""</formula>
    </cfRule>
  </conditionalFormatting>
  <conditionalFormatting sqref="P50:AA50">
    <cfRule type="expression" dxfId="1649" priority="1647">
      <formula>P$1=""</formula>
    </cfRule>
  </conditionalFormatting>
  <conditionalFormatting sqref="P52:AA52">
    <cfRule type="expression" dxfId="1648" priority="1646">
      <formula>P$1=""</formula>
    </cfRule>
  </conditionalFormatting>
  <conditionalFormatting sqref="P52:AA52 P50:AA50 P48:AA48">
    <cfRule type="expression" dxfId="1647" priority="1645">
      <formula>P$1=""</formula>
    </cfRule>
  </conditionalFormatting>
  <conditionalFormatting sqref="P52:AA52 P50:AA50 P48:AA48">
    <cfRule type="expression" dxfId="1646" priority="1644">
      <formula>P$1=""</formula>
    </cfRule>
  </conditionalFormatting>
  <conditionalFormatting sqref="P56:AA56">
    <cfRule type="expression" dxfId="1645" priority="1643">
      <formula>P$1=""</formula>
    </cfRule>
  </conditionalFormatting>
  <conditionalFormatting sqref="P58:AA58">
    <cfRule type="expression" dxfId="1644" priority="1642">
      <formula>P$1=""</formula>
    </cfRule>
  </conditionalFormatting>
  <conditionalFormatting sqref="P60:AA60">
    <cfRule type="expression" dxfId="1643" priority="1641">
      <formula>P$1=""</formula>
    </cfRule>
  </conditionalFormatting>
  <conditionalFormatting sqref="P62:AA62">
    <cfRule type="expression" dxfId="1642" priority="1640">
      <formula>P$1=""</formula>
    </cfRule>
  </conditionalFormatting>
  <conditionalFormatting sqref="P62:AA62 P60:AA60 P58:AA58">
    <cfRule type="expression" dxfId="1641" priority="1639">
      <formula>P$1=""</formula>
    </cfRule>
  </conditionalFormatting>
  <conditionalFormatting sqref="P62:AA62 P60:AA60 P58:AA58">
    <cfRule type="expression" dxfId="1640" priority="1638">
      <formula>P$1=""</formula>
    </cfRule>
  </conditionalFormatting>
  <conditionalFormatting sqref="P62:AA62 P60:AA60 P58:AA58">
    <cfRule type="expression" dxfId="1639" priority="1637">
      <formula>P$1=""</formula>
    </cfRule>
  </conditionalFormatting>
  <conditionalFormatting sqref="P66:AA66">
    <cfRule type="expression" dxfId="1638" priority="1636">
      <formula>P$1=""</formula>
    </cfRule>
  </conditionalFormatting>
  <conditionalFormatting sqref="P68:AA68">
    <cfRule type="expression" dxfId="1637" priority="1635">
      <formula>P$1=""</formula>
    </cfRule>
  </conditionalFormatting>
  <conditionalFormatting sqref="P70:AA70">
    <cfRule type="expression" dxfId="1636" priority="1634">
      <formula>P$1=""</formula>
    </cfRule>
  </conditionalFormatting>
  <conditionalFormatting sqref="P72:AA72">
    <cfRule type="expression" dxfId="1635" priority="1633">
      <formula>P$1=""</formula>
    </cfRule>
  </conditionalFormatting>
  <conditionalFormatting sqref="P72:AA72 P70:AA70 P68:AA68">
    <cfRule type="expression" dxfId="1634" priority="1632">
      <formula>P$1=""</formula>
    </cfRule>
  </conditionalFormatting>
  <conditionalFormatting sqref="P72:AA72 P70:AA70 P68:AA68">
    <cfRule type="expression" dxfId="1633" priority="1631">
      <formula>P$1=""</formula>
    </cfRule>
  </conditionalFormatting>
  <conditionalFormatting sqref="P72:AA72 P70:AA70 P68:AA68">
    <cfRule type="expression" dxfId="1632" priority="1630">
      <formula>P$1=""</formula>
    </cfRule>
  </conditionalFormatting>
  <conditionalFormatting sqref="P72:AA72 P70:AA70 P68:AA68">
    <cfRule type="expression" dxfId="1631" priority="1629">
      <formula>P$1=""</formula>
    </cfRule>
  </conditionalFormatting>
  <conditionalFormatting sqref="P76:AA76">
    <cfRule type="expression" dxfId="1630" priority="1628">
      <formula>P$1=""</formula>
    </cfRule>
  </conditionalFormatting>
  <conditionalFormatting sqref="P78:AA78">
    <cfRule type="expression" dxfId="1629" priority="1627">
      <formula>P$1=""</formula>
    </cfRule>
  </conditionalFormatting>
  <conditionalFormatting sqref="P80:AA80">
    <cfRule type="expression" dxfId="1628" priority="1626">
      <formula>P$1=""</formula>
    </cfRule>
  </conditionalFormatting>
  <conditionalFormatting sqref="P82:AA82">
    <cfRule type="expression" dxfId="1627" priority="1625">
      <formula>P$1=""</formula>
    </cfRule>
  </conditionalFormatting>
  <conditionalFormatting sqref="P82:AA82 P80:AA80 P78:AA78">
    <cfRule type="expression" dxfId="1626" priority="1624">
      <formula>P$1=""</formula>
    </cfRule>
  </conditionalFormatting>
  <conditionalFormatting sqref="P82:AA82 P80:AA80 P78:AA78">
    <cfRule type="expression" dxfId="1625" priority="1623">
      <formula>P$1=""</formula>
    </cfRule>
  </conditionalFormatting>
  <conditionalFormatting sqref="P82:AA82 P80:AA80 P78:AA78">
    <cfRule type="expression" dxfId="1624" priority="1622">
      <formula>P$1=""</formula>
    </cfRule>
  </conditionalFormatting>
  <conditionalFormatting sqref="P82:AA82 P80:AA80 P78:AA78">
    <cfRule type="expression" dxfId="1623" priority="1621">
      <formula>P$1=""</formula>
    </cfRule>
  </conditionalFormatting>
  <conditionalFormatting sqref="P82:AA82 P80:AA80 P78:AA78">
    <cfRule type="expression" dxfId="1622" priority="1620">
      <formula>P$1=""</formula>
    </cfRule>
  </conditionalFormatting>
  <conditionalFormatting sqref="P85:AA85">
    <cfRule type="expression" dxfId="1621" priority="1619">
      <formula>P$1=""</formula>
    </cfRule>
  </conditionalFormatting>
  <conditionalFormatting sqref="P87:AA87">
    <cfRule type="expression" dxfId="1620" priority="1618">
      <formula>P$1=""</formula>
    </cfRule>
  </conditionalFormatting>
  <conditionalFormatting sqref="P89:AA89">
    <cfRule type="expression" dxfId="1619" priority="1617">
      <formula>P$1=""</formula>
    </cfRule>
  </conditionalFormatting>
  <conditionalFormatting sqref="P91:AA91">
    <cfRule type="expression" dxfId="1618" priority="1616">
      <formula>P$1=""</formula>
    </cfRule>
  </conditionalFormatting>
  <conditionalFormatting sqref="P91:AA91 P89:AA89 P87:AA87">
    <cfRule type="expression" dxfId="1617" priority="1615">
      <formula>P$1=""</formula>
    </cfRule>
  </conditionalFormatting>
  <conditionalFormatting sqref="P91:AA91 P89:AA89 P87:AA87">
    <cfRule type="expression" dxfId="1616" priority="1614">
      <formula>P$1=""</formula>
    </cfRule>
  </conditionalFormatting>
  <conditionalFormatting sqref="P91:AA91 P89:AA89 P87:AA87">
    <cfRule type="expression" dxfId="1615" priority="1613">
      <formula>P$1=""</formula>
    </cfRule>
  </conditionalFormatting>
  <conditionalFormatting sqref="P91:AA91 P89:AA89 P87:AA87">
    <cfRule type="expression" dxfId="1614" priority="1612">
      <formula>P$1=""</formula>
    </cfRule>
  </conditionalFormatting>
  <conditionalFormatting sqref="P95:AA95">
    <cfRule type="expression" dxfId="1613" priority="1611">
      <formula>P$1=""</formula>
    </cfRule>
  </conditionalFormatting>
  <conditionalFormatting sqref="P97:AA97">
    <cfRule type="expression" dxfId="1612" priority="1610">
      <formula>P$1=""</formula>
    </cfRule>
  </conditionalFormatting>
  <conditionalFormatting sqref="P99:AA99">
    <cfRule type="expression" dxfId="1611" priority="1609">
      <formula>P$1=""</formula>
    </cfRule>
  </conditionalFormatting>
  <conditionalFormatting sqref="P101:AA101">
    <cfRule type="expression" dxfId="1610" priority="1608">
      <formula>P$1=""</formula>
    </cfRule>
  </conditionalFormatting>
  <conditionalFormatting sqref="P101:AA101 P99:AA99 P97:AA97">
    <cfRule type="expression" dxfId="1609" priority="1607">
      <formula>P$1=""</formula>
    </cfRule>
  </conditionalFormatting>
  <conditionalFormatting sqref="P101:AA101 P99:AA99 P97:AA97">
    <cfRule type="expression" dxfId="1608" priority="1606">
      <formula>P$1=""</formula>
    </cfRule>
  </conditionalFormatting>
  <conditionalFormatting sqref="P101:AA101 P99:AA99 P97:AA97">
    <cfRule type="expression" dxfId="1607" priority="1605">
      <formula>P$1=""</formula>
    </cfRule>
  </conditionalFormatting>
  <conditionalFormatting sqref="P101:AA101 P99:AA99 P97:AA97">
    <cfRule type="expression" dxfId="1606" priority="1604">
      <formula>P$1=""</formula>
    </cfRule>
  </conditionalFormatting>
  <conditionalFormatting sqref="P101:AA101 P99:AA99 P97:AA97">
    <cfRule type="expression" dxfId="1605" priority="1603">
      <formula>P$1=""</formula>
    </cfRule>
  </conditionalFormatting>
  <conditionalFormatting sqref="P105:AA105">
    <cfRule type="expression" dxfId="1604" priority="1602">
      <formula>P$1=""</formula>
    </cfRule>
  </conditionalFormatting>
  <conditionalFormatting sqref="P107:AA107">
    <cfRule type="expression" dxfId="1603" priority="1601">
      <formula>P$1=""</formula>
    </cfRule>
  </conditionalFormatting>
  <conditionalFormatting sqref="P109:AA109">
    <cfRule type="expression" dxfId="1602" priority="1600">
      <formula>P$1=""</formula>
    </cfRule>
  </conditionalFormatting>
  <conditionalFormatting sqref="P111:AA111">
    <cfRule type="expression" dxfId="1601" priority="1599">
      <formula>P$1=""</formula>
    </cfRule>
  </conditionalFormatting>
  <conditionalFormatting sqref="P107:AA107 P109:AA109 P111:AA111">
    <cfRule type="expression" dxfId="1600" priority="1598">
      <formula>P$1=""</formula>
    </cfRule>
  </conditionalFormatting>
  <conditionalFormatting sqref="P107:AA107 P109:AA109 P111:AA111">
    <cfRule type="expression" dxfId="1599" priority="1597">
      <formula>P$1=""</formula>
    </cfRule>
  </conditionalFormatting>
  <conditionalFormatting sqref="P107:AA107 P109:AA109 P111:AA111">
    <cfRule type="expression" dxfId="1598" priority="1596">
      <formula>P$1=""</formula>
    </cfRule>
  </conditionalFormatting>
  <conditionalFormatting sqref="P107:AA107 P109:AA109 P111:AA111">
    <cfRule type="expression" dxfId="1597" priority="1595">
      <formula>P$1=""</formula>
    </cfRule>
  </conditionalFormatting>
  <conditionalFormatting sqref="P107:AA107 P109:AA109 P111:AA111">
    <cfRule type="expression" dxfId="1596" priority="1594">
      <formula>P$1=""</formula>
    </cfRule>
  </conditionalFormatting>
  <conditionalFormatting sqref="P111:AA111 P109:AA109">
    <cfRule type="expression" dxfId="1595" priority="1593">
      <formula>P$1=""</formula>
    </cfRule>
  </conditionalFormatting>
  <conditionalFormatting sqref="P117:AA117">
    <cfRule type="expression" dxfId="1594" priority="1592">
      <formula>P$1=""</formula>
    </cfRule>
  </conditionalFormatting>
  <conditionalFormatting sqref="P119:AA119">
    <cfRule type="expression" dxfId="1593" priority="1591">
      <formula>P$1=""</formula>
    </cfRule>
  </conditionalFormatting>
  <conditionalFormatting sqref="P121:AA121">
    <cfRule type="expression" dxfId="1592" priority="1590">
      <formula>P$1=""</formula>
    </cfRule>
  </conditionalFormatting>
  <conditionalFormatting sqref="P123:AA123">
    <cfRule type="expression" dxfId="1591" priority="1589">
      <formula>P$1=""</formula>
    </cfRule>
  </conditionalFormatting>
  <conditionalFormatting sqref="P119:AA119 P121:AA121 P123:AA123">
    <cfRule type="expression" dxfId="1590" priority="1588">
      <formula>P$1=""</formula>
    </cfRule>
  </conditionalFormatting>
  <conditionalFormatting sqref="P119:AA119 P121:AA121 P123:AA123">
    <cfRule type="expression" dxfId="1589" priority="1587">
      <formula>P$1=""</formula>
    </cfRule>
  </conditionalFormatting>
  <conditionalFormatting sqref="P119:AA119 P121:AA121 P123:AA123">
    <cfRule type="expression" dxfId="1588" priority="1586">
      <formula>P$1=""</formula>
    </cfRule>
  </conditionalFormatting>
  <conditionalFormatting sqref="P119:AA119 P121:AA121 P123:AA123">
    <cfRule type="expression" dxfId="1587" priority="1585">
      <formula>P$1=""</formula>
    </cfRule>
  </conditionalFormatting>
  <conditionalFormatting sqref="P119:AA119 P121:AA121 P123:AA123">
    <cfRule type="expression" dxfId="1586" priority="1584">
      <formula>P$1=""</formula>
    </cfRule>
  </conditionalFormatting>
  <conditionalFormatting sqref="P123:AA123 P121:AA121">
    <cfRule type="expression" dxfId="1585" priority="1583">
      <formula>P$1=""</formula>
    </cfRule>
  </conditionalFormatting>
  <conditionalFormatting sqref="P32:AA32 P30:AA30 P28:AA28">
    <cfRule type="expression" dxfId="1584" priority="1582">
      <formula>P$1=""</formula>
    </cfRule>
  </conditionalFormatting>
  <conditionalFormatting sqref="P119:AA119">
    <cfRule type="expression" dxfId="1583" priority="1581">
      <formula>P$1=""</formula>
    </cfRule>
  </conditionalFormatting>
  <conditionalFormatting sqref="P123:AA123 P121:AA121">
    <cfRule type="expression" dxfId="1582" priority="1580">
      <formula>P$1=""</formula>
    </cfRule>
  </conditionalFormatting>
  <conditionalFormatting sqref="P123:AA123 P121:AA121">
    <cfRule type="expression" dxfId="1581" priority="1579">
      <formula>P$1=""</formula>
    </cfRule>
  </conditionalFormatting>
  <conditionalFormatting sqref="P127:AA127">
    <cfRule type="expression" dxfId="1580" priority="1578">
      <formula>P$1=""</formula>
    </cfRule>
  </conditionalFormatting>
  <conditionalFormatting sqref="P129:AA129">
    <cfRule type="expression" dxfId="1579" priority="1577">
      <formula>P$1=""</formula>
    </cfRule>
  </conditionalFormatting>
  <conditionalFormatting sqref="P131:AA131">
    <cfRule type="expression" dxfId="1578" priority="1576">
      <formula>P$1=""</formula>
    </cfRule>
  </conditionalFormatting>
  <conditionalFormatting sqref="P133:AA133">
    <cfRule type="expression" dxfId="1577" priority="1575">
      <formula>P$1=""</formula>
    </cfRule>
  </conditionalFormatting>
  <conditionalFormatting sqref="P131:AA131 P129:AA129 P133:AA133">
    <cfRule type="expression" dxfId="1576" priority="1574">
      <formula>P$1=""</formula>
    </cfRule>
  </conditionalFormatting>
  <conditionalFormatting sqref="P131:AA131 P129:AA129 P133:AA133">
    <cfRule type="expression" dxfId="1575" priority="1573">
      <formula>P$1=""</formula>
    </cfRule>
  </conditionalFormatting>
  <conditionalFormatting sqref="P131:AA131 P129:AA129 P133:AA133">
    <cfRule type="expression" dxfId="1574" priority="1572">
      <formula>P$1=""</formula>
    </cfRule>
  </conditionalFormatting>
  <conditionalFormatting sqref="P131:AA131 P129:AA129 P133:AA133">
    <cfRule type="expression" dxfId="1573" priority="1571">
      <formula>P$1=""</formula>
    </cfRule>
  </conditionalFormatting>
  <conditionalFormatting sqref="P131:AA131 P129:AA129 P133:AA133">
    <cfRule type="expression" dxfId="1572" priority="1570">
      <formula>P$1=""</formula>
    </cfRule>
  </conditionalFormatting>
  <conditionalFormatting sqref="P131:AA131 P133:AA133">
    <cfRule type="expression" dxfId="1571" priority="1569">
      <formula>P$1=""</formula>
    </cfRule>
  </conditionalFormatting>
  <conditionalFormatting sqref="P129:AA129">
    <cfRule type="expression" dxfId="1570" priority="1568">
      <formula>P$1=""</formula>
    </cfRule>
  </conditionalFormatting>
  <conditionalFormatting sqref="P131:AA131 P133:AA133">
    <cfRule type="expression" dxfId="1569" priority="1567">
      <formula>P$1=""</formula>
    </cfRule>
  </conditionalFormatting>
  <conditionalFormatting sqref="P131:AA131 P133:AA133">
    <cfRule type="expression" dxfId="1568" priority="1566">
      <formula>P$1=""</formula>
    </cfRule>
  </conditionalFormatting>
  <conditionalFormatting sqref="P133:AA133">
    <cfRule type="expression" dxfId="1567" priority="1565">
      <formula>P$1=""</formula>
    </cfRule>
  </conditionalFormatting>
  <conditionalFormatting sqref="P133:AA133">
    <cfRule type="expression" dxfId="1566" priority="1564">
      <formula>P$1=""</formula>
    </cfRule>
  </conditionalFormatting>
  <conditionalFormatting sqref="P133:AA133">
    <cfRule type="expression" dxfId="1565" priority="1563">
      <formula>P$1=""</formula>
    </cfRule>
  </conditionalFormatting>
  <conditionalFormatting sqref="P133:AA133">
    <cfRule type="expression" dxfId="1564" priority="1562">
      <formula>P$1=""</formula>
    </cfRule>
  </conditionalFormatting>
  <conditionalFormatting sqref="P137:AA137">
    <cfRule type="expression" dxfId="1563" priority="1561">
      <formula>P$1=""</formula>
    </cfRule>
  </conditionalFormatting>
  <conditionalFormatting sqref="P139:AA139">
    <cfRule type="expression" dxfId="1562" priority="1560">
      <formula>P$1=""</formula>
    </cfRule>
  </conditionalFormatting>
  <conditionalFormatting sqref="P141:AA141">
    <cfRule type="expression" dxfId="1561" priority="1559">
      <formula>P$1=""</formula>
    </cfRule>
  </conditionalFormatting>
  <conditionalFormatting sqref="P143:AA143">
    <cfRule type="expression" dxfId="1560" priority="1558">
      <formula>P$1=""</formula>
    </cfRule>
  </conditionalFormatting>
  <conditionalFormatting sqref="P139:AA139 P141:AA141 P143:AA143">
    <cfRule type="expression" dxfId="1559" priority="1557">
      <formula>P$1=""</formula>
    </cfRule>
  </conditionalFormatting>
  <conditionalFormatting sqref="P139:AA139 P141:AA141 P143:AA143">
    <cfRule type="expression" dxfId="1558" priority="1556">
      <formula>P$1=""</formula>
    </cfRule>
  </conditionalFormatting>
  <conditionalFormatting sqref="P139:AA139 P141:AA141 P143:AA143">
    <cfRule type="expression" dxfId="1557" priority="1555">
      <formula>P$1=""</formula>
    </cfRule>
  </conditionalFormatting>
  <conditionalFormatting sqref="P139:AA139 P141:AA141 P143:AA143">
    <cfRule type="expression" dxfId="1556" priority="1554">
      <formula>P$1=""</formula>
    </cfRule>
  </conditionalFormatting>
  <conditionalFormatting sqref="P139:AA139 P141:AA141 P143:AA143">
    <cfRule type="expression" dxfId="1555" priority="1553">
      <formula>P$1=""</formula>
    </cfRule>
  </conditionalFormatting>
  <conditionalFormatting sqref="P141:AA141 P143:AA143">
    <cfRule type="expression" dxfId="1554" priority="1552">
      <formula>P$1=""</formula>
    </cfRule>
  </conditionalFormatting>
  <conditionalFormatting sqref="P139:AA139">
    <cfRule type="expression" dxfId="1553" priority="1551">
      <formula>P$1=""</formula>
    </cfRule>
  </conditionalFormatting>
  <conditionalFormatting sqref="P141:AA141 P143:AA143">
    <cfRule type="expression" dxfId="1552" priority="1550">
      <formula>P$1=""</formula>
    </cfRule>
  </conditionalFormatting>
  <conditionalFormatting sqref="P141:AA141 P143:AA143">
    <cfRule type="expression" dxfId="1551" priority="1549">
      <formula>P$1=""</formula>
    </cfRule>
  </conditionalFormatting>
  <conditionalFormatting sqref="P143:AA143">
    <cfRule type="expression" dxfId="1550" priority="1548">
      <formula>P$1=""</formula>
    </cfRule>
  </conditionalFormatting>
  <conditionalFormatting sqref="P143:AA143">
    <cfRule type="expression" dxfId="1549" priority="1547">
      <formula>P$1=""</formula>
    </cfRule>
  </conditionalFormatting>
  <conditionalFormatting sqref="P143:AA143">
    <cfRule type="expression" dxfId="1548" priority="1546">
      <formula>P$1=""</formula>
    </cfRule>
  </conditionalFormatting>
  <conditionalFormatting sqref="P143:AA143">
    <cfRule type="expression" dxfId="1547" priority="1545">
      <formula>P$1=""</formula>
    </cfRule>
  </conditionalFormatting>
  <conditionalFormatting sqref="P137:AA137">
    <cfRule type="expression" dxfId="1546" priority="1544">
      <formula>P$1=""</formula>
    </cfRule>
  </conditionalFormatting>
  <conditionalFormatting sqref="P137:AA137">
    <cfRule type="expression" dxfId="1545" priority="1543">
      <formula>P$1=""</formula>
    </cfRule>
  </conditionalFormatting>
  <conditionalFormatting sqref="P137:AA137">
    <cfRule type="expression" dxfId="1544" priority="1542">
      <formula>P$1=""</formula>
    </cfRule>
  </conditionalFormatting>
  <conditionalFormatting sqref="P137:AA137">
    <cfRule type="expression" dxfId="1543" priority="1541">
      <formula>P$1=""</formula>
    </cfRule>
  </conditionalFormatting>
  <conditionalFormatting sqref="P137:AA137">
    <cfRule type="expression" dxfId="1542" priority="1540">
      <formula>P$1=""</formula>
    </cfRule>
  </conditionalFormatting>
  <conditionalFormatting sqref="P137:AA137">
    <cfRule type="expression" dxfId="1541" priority="1539">
      <formula>P$1=""</formula>
    </cfRule>
  </conditionalFormatting>
  <conditionalFormatting sqref="P137:AA137">
    <cfRule type="expression" dxfId="1540" priority="1538">
      <formula>P$1=""</formula>
    </cfRule>
  </conditionalFormatting>
  <conditionalFormatting sqref="P143:AA143 P141:AA141">
    <cfRule type="expression" dxfId="1539" priority="1537">
      <formula>P$1=""</formula>
    </cfRule>
  </conditionalFormatting>
  <conditionalFormatting sqref="P143:AA143 P141:AA141">
    <cfRule type="expression" dxfId="1538" priority="1536">
      <formula>P$1=""</formula>
    </cfRule>
  </conditionalFormatting>
  <conditionalFormatting sqref="P155:AA155">
    <cfRule type="expression" dxfId="1537" priority="1535">
      <formula>P$1=""</formula>
    </cfRule>
  </conditionalFormatting>
  <conditionalFormatting sqref="P157:AA157">
    <cfRule type="expression" dxfId="1536" priority="1534">
      <formula>P$1=""</formula>
    </cfRule>
  </conditionalFormatting>
  <conditionalFormatting sqref="P159:AA159">
    <cfRule type="expression" dxfId="1535" priority="1533">
      <formula>P$1=""</formula>
    </cfRule>
  </conditionalFormatting>
  <conditionalFormatting sqref="P161:AA161">
    <cfRule type="expression" dxfId="1534" priority="1532">
      <formula>P$1=""</formula>
    </cfRule>
  </conditionalFormatting>
  <conditionalFormatting sqref="P157:AA157 P159:AA159 P161:AA161">
    <cfRule type="expression" dxfId="1533" priority="1531">
      <formula>P$1=""</formula>
    </cfRule>
  </conditionalFormatting>
  <conditionalFormatting sqref="P157:AA157 P159:AA159 P161:AA161">
    <cfRule type="expression" dxfId="1532" priority="1530">
      <formula>P$1=""</formula>
    </cfRule>
  </conditionalFormatting>
  <conditionalFormatting sqref="P157:AA157 P159:AA159 P161:AA161">
    <cfRule type="expression" dxfId="1531" priority="1529">
      <formula>P$1=""</formula>
    </cfRule>
  </conditionalFormatting>
  <conditionalFormatting sqref="P157:AA157 P159:AA159 P161:AA161">
    <cfRule type="expression" dxfId="1530" priority="1528">
      <formula>P$1=""</formula>
    </cfRule>
  </conditionalFormatting>
  <conditionalFormatting sqref="P157:AA157 P159:AA159 P161:AA161">
    <cfRule type="expression" dxfId="1529" priority="1527">
      <formula>P$1=""</formula>
    </cfRule>
  </conditionalFormatting>
  <conditionalFormatting sqref="P159:AA159 P161:AA161">
    <cfRule type="expression" dxfId="1528" priority="1526">
      <formula>P$1=""</formula>
    </cfRule>
  </conditionalFormatting>
  <conditionalFormatting sqref="P157:AA157">
    <cfRule type="expression" dxfId="1527" priority="1525">
      <formula>P$1=""</formula>
    </cfRule>
  </conditionalFormatting>
  <conditionalFormatting sqref="P159:AA159 P161:AA161">
    <cfRule type="expression" dxfId="1526" priority="1524">
      <formula>P$1=""</formula>
    </cfRule>
  </conditionalFormatting>
  <conditionalFormatting sqref="P159:AA159 P161:AA161">
    <cfRule type="expression" dxfId="1525" priority="1523">
      <formula>P$1=""</formula>
    </cfRule>
  </conditionalFormatting>
  <conditionalFormatting sqref="P161:AA161">
    <cfRule type="expression" dxfId="1524" priority="1522">
      <formula>P$1=""</formula>
    </cfRule>
  </conditionalFormatting>
  <conditionalFormatting sqref="P161:AA161">
    <cfRule type="expression" dxfId="1523" priority="1521">
      <formula>P$1=""</formula>
    </cfRule>
  </conditionalFormatting>
  <conditionalFormatting sqref="P161:AA161">
    <cfRule type="expression" dxfId="1522" priority="1520">
      <formula>P$1=""</formula>
    </cfRule>
  </conditionalFormatting>
  <conditionalFormatting sqref="P161:AA161">
    <cfRule type="expression" dxfId="1521" priority="1519">
      <formula>P$1=""</formula>
    </cfRule>
  </conditionalFormatting>
  <conditionalFormatting sqref="P155:AA155">
    <cfRule type="expression" dxfId="1520" priority="1518">
      <formula>P$1=""</formula>
    </cfRule>
  </conditionalFormatting>
  <conditionalFormatting sqref="P155:AA155">
    <cfRule type="expression" dxfId="1519" priority="1517">
      <formula>P$1=""</formula>
    </cfRule>
  </conditionalFormatting>
  <conditionalFormatting sqref="P155:AA155">
    <cfRule type="expression" dxfId="1518" priority="1516">
      <formula>P$1=""</formula>
    </cfRule>
  </conditionalFormatting>
  <conditionalFormatting sqref="P155:AA155">
    <cfRule type="expression" dxfId="1517" priority="1515">
      <formula>P$1=""</formula>
    </cfRule>
  </conditionalFormatting>
  <conditionalFormatting sqref="P155:AA155">
    <cfRule type="expression" dxfId="1516" priority="1514">
      <formula>P$1=""</formula>
    </cfRule>
  </conditionalFormatting>
  <conditionalFormatting sqref="P155:AA155">
    <cfRule type="expression" dxfId="1515" priority="1513">
      <formula>P$1=""</formula>
    </cfRule>
  </conditionalFormatting>
  <conditionalFormatting sqref="P155:AA155">
    <cfRule type="expression" dxfId="1514" priority="1512">
      <formula>P$1=""</formula>
    </cfRule>
  </conditionalFormatting>
  <conditionalFormatting sqref="P161:AA161 P159:AA159">
    <cfRule type="expression" dxfId="1513" priority="1511">
      <formula>P$1=""</formula>
    </cfRule>
  </conditionalFormatting>
  <conditionalFormatting sqref="P161:AA161 P159:AA159">
    <cfRule type="expression" dxfId="1512" priority="1510">
      <formula>P$1=""</formula>
    </cfRule>
  </conditionalFormatting>
  <conditionalFormatting sqref="P161:AA161 P159:AA159">
    <cfRule type="expression" dxfId="1511" priority="1509">
      <formula>P$1=""</formula>
    </cfRule>
  </conditionalFormatting>
  <conditionalFormatting sqref="P161:AA161 P159:AA159">
    <cfRule type="expression" dxfId="1510" priority="1508">
      <formula>P$1=""</formula>
    </cfRule>
  </conditionalFormatting>
  <conditionalFormatting sqref="P165:AA165">
    <cfRule type="expression" dxfId="1509" priority="1507">
      <formula>P$1=""</formula>
    </cfRule>
  </conditionalFormatting>
  <conditionalFormatting sqref="P167:AA167">
    <cfRule type="expression" dxfId="1508" priority="1506">
      <formula>P$1=""</formula>
    </cfRule>
  </conditionalFormatting>
  <conditionalFormatting sqref="P169:AA169">
    <cfRule type="expression" dxfId="1507" priority="1505">
      <formula>P$1=""</formula>
    </cfRule>
  </conditionalFormatting>
  <conditionalFormatting sqref="P171:AA171">
    <cfRule type="expression" dxfId="1506" priority="1504">
      <formula>P$1=""</formula>
    </cfRule>
  </conditionalFormatting>
  <conditionalFormatting sqref="P167:AA167 P169:AA169 P171:AA171">
    <cfRule type="expression" dxfId="1505" priority="1503">
      <formula>P$1=""</formula>
    </cfRule>
  </conditionalFormatting>
  <conditionalFormatting sqref="P167:AA167 P169:AA169 P171:AA171">
    <cfRule type="expression" dxfId="1504" priority="1502">
      <formula>P$1=""</formula>
    </cfRule>
  </conditionalFormatting>
  <conditionalFormatting sqref="P167:AA167 P169:AA169 P171:AA171">
    <cfRule type="expression" dxfId="1503" priority="1501">
      <formula>P$1=""</formula>
    </cfRule>
  </conditionalFormatting>
  <conditionalFormatting sqref="P167:AA167 P169:AA169 P171:AA171">
    <cfRule type="expression" dxfId="1502" priority="1500">
      <formula>P$1=""</formula>
    </cfRule>
  </conditionalFormatting>
  <conditionalFormatting sqref="P167:AA167 P169:AA169 P171:AA171">
    <cfRule type="expression" dxfId="1501" priority="1499">
      <formula>P$1=""</formula>
    </cfRule>
  </conditionalFormatting>
  <conditionalFormatting sqref="P169:AA169 P171:AA171">
    <cfRule type="expression" dxfId="1500" priority="1498">
      <formula>P$1=""</formula>
    </cfRule>
  </conditionalFormatting>
  <conditionalFormatting sqref="P167:AA167">
    <cfRule type="expression" dxfId="1499" priority="1497">
      <formula>P$1=""</formula>
    </cfRule>
  </conditionalFormatting>
  <conditionalFormatting sqref="P169:AA169 P171:AA171">
    <cfRule type="expression" dxfId="1498" priority="1496">
      <formula>P$1=""</formula>
    </cfRule>
  </conditionalFormatting>
  <conditionalFormatting sqref="P169:AA169 P171:AA171">
    <cfRule type="expression" dxfId="1497" priority="1495">
      <formula>P$1=""</formula>
    </cfRule>
  </conditionalFormatting>
  <conditionalFormatting sqref="P171:AA171">
    <cfRule type="expression" dxfId="1496" priority="1494">
      <formula>P$1=""</formula>
    </cfRule>
  </conditionalFormatting>
  <conditionalFormatting sqref="P171:AA171">
    <cfRule type="expression" dxfId="1495" priority="1493">
      <formula>P$1=""</formula>
    </cfRule>
  </conditionalFormatting>
  <conditionalFormatting sqref="P171:AA171">
    <cfRule type="expression" dxfId="1494" priority="1492">
      <formula>P$1=""</formula>
    </cfRule>
  </conditionalFormatting>
  <conditionalFormatting sqref="P171:AA171">
    <cfRule type="expression" dxfId="1493" priority="1491">
      <formula>P$1=""</formula>
    </cfRule>
  </conditionalFormatting>
  <conditionalFormatting sqref="P165:AA165">
    <cfRule type="expression" dxfId="1492" priority="1490">
      <formula>P$1=""</formula>
    </cfRule>
  </conditionalFormatting>
  <conditionalFormatting sqref="P165:AA165">
    <cfRule type="expression" dxfId="1491" priority="1489">
      <formula>P$1=""</formula>
    </cfRule>
  </conditionalFormatting>
  <conditionalFormatting sqref="P165:AA165">
    <cfRule type="expression" dxfId="1490" priority="1488">
      <formula>P$1=""</formula>
    </cfRule>
  </conditionalFormatting>
  <conditionalFormatting sqref="P165:AA165">
    <cfRule type="expression" dxfId="1489" priority="1487">
      <formula>P$1=""</formula>
    </cfRule>
  </conditionalFormatting>
  <conditionalFormatting sqref="P165:AA165">
    <cfRule type="expression" dxfId="1488" priority="1486">
      <formula>P$1=""</formula>
    </cfRule>
  </conditionalFormatting>
  <conditionalFormatting sqref="P165:AA165">
    <cfRule type="expression" dxfId="1487" priority="1485">
      <formula>P$1=""</formula>
    </cfRule>
  </conditionalFormatting>
  <conditionalFormatting sqref="P165:AA165">
    <cfRule type="expression" dxfId="1486" priority="1484">
      <formula>P$1=""</formula>
    </cfRule>
  </conditionalFormatting>
  <conditionalFormatting sqref="P169:AA169 P171:AA171">
    <cfRule type="expression" dxfId="1485" priority="1483">
      <formula>P$1=""</formula>
    </cfRule>
  </conditionalFormatting>
  <conditionalFormatting sqref="P169:AA169 P171:AA171">
    <cfRule type="expression" dxfId="1484" priority="1482">
      <formula>P$1=""</formula>
    </cfRule>
  </conditionalFormatting>
  <conditionalFormatting sqref="P169:AA169 P171:AA171">
    <cfRule type="expression" dxfId="1483" priority="1481">
      <formula>P$1=""</formula>
    </cfRule>
  </conditionalFormatting>
  <conditionalFormatting sqref="P169:AA169 P171:AA171">
    <cfRule type="expression" dxfId="1482" priority="1480">
      <formula>P$1=""</formula>
    </cfRule>
  </conditionalFormatting>
  <conditionalFormatting sqref="P171 P169 P167">
    <cfRule type="expression" dxfId="1481" priority="1479">
      <formula>P$1=""</formula>
    </cfRule>
  </conditionalFormatting>
  <conditionalFormatting sqref="P171 P169 P167">
    <cfRule type="expression" dxfId="1480" priority="1478">
      <formula>P$1=""</formula>
    </cfRule>
  </conditionalFormatting>
  <conditionalFormatting sqref="P171 P169 P167">
    <cfRule type="expression" dxfId="1479" priority="1477">
      <formula>P$1=""</formula>
    </cfRule>
  </conditionalFormatting>
  <conditionalFormatting sqref="P171 P169 P167">
    <cfRule type="expression" dxfId="1478" priority="1476">
      <formula>P$1=""</formula>
    </cfRule>
  </conditionalFormatting>
  <conditionalFormatting sqref="P171 P169 P167">
    <cfRule type="expression" dxfId="1477" priority="1475">
      <formula>P$1=""</formula>
    </cfRule>
  </conditionalFormatting>
  <conditionalFormatting sqref="P171 P169 P167">
    <cfRule type="expression" dxfId="1476" priority="1474">
      <formula>P$1=""</formula>
    </cfRule>
  </conditionalFormatting>
  <conditionalFormatting sqref="P171 P169 P167">
    <cfRule type="expression" dxfId="1475" priority="1473">
      <formula>P$1=""</formula>
    </cfRule>
  </conditionalFormatting>
  <conditionalFormatting sqref="P171 P169 P167">
    <cfRule type="expression" dxfId="1474" priority="1472">
      <formula>P$1=""</formula>
    </cfRule>
  </conditionalFormatting>
  <conditionalFormatting sqref="Q167:AA167">
    <cfRule type="expression" dxfId="1473" priority="1471">
      <formula>Q$1=""</formula>
    </cfRule>
  </conditionalFormatting>
  <conditionalFormatting sqref="Q167:AA167">
    <cfRule type="expression" dxfId="1472" priority="1470">
      <formula>Q$1=""</formula>
    </cfRule>
  </conditionalFormatting>
  <conditionalFormatting sqref="Q167:AA167">
    <cfRule type="expression" dxfId="1471" priority="1469">
      <formula>Q$1=""</formula>
    </cfRule>
  </conditionalFormatting>
  <conditionalFormatting sqref="Q167:AA167">
    <cfRule type="expression" dxfId="1470" priority="1468">
      <formula>Q$1=""</formula>
    </cfRule>
  </conditionalFormatting>
  <conditionalFormatting sqref="Q167:AA167">
    <cfRule type="expression" dxfId="1469" priority="1467">
      <formula>Q$1=""</formula>
    </cfRule>
  </conditionalFormatting>
  <conditionalFormatting sqref="Q167:AA167">
    <cfRule type="expression" dxfId="1468" priority="1466">
      <formula>Q$1=""</formula>
    </cfRule>
  </conditionalFormatting>
  <conditionalFormatting sqref="Q167:AA167">
    <cfRule type="expression" dxfId="1467" priority="1465">
      <formula>Q$1=""</formula>
    </cfRule>
  </conditionalFormatting>
  <conditionalFormatting sqref="Q167:AA167">
    <cfRule type="expression" dxfId="1466" priority="1464">
      <formula>Q$1=""</formula>
    </cfRule>
  </conditionalFormatting>
  <conditionalFormatting sqref="Q169:AA169 Q171:AA171">
    <cfRule type="expression" dxfId="1465" priority="1463">
      <formula>Q$1=""</formula>
    </cfRule>
  </conditionalFormatting>
  <conditionalFormatting sqref="Q169:AA169 Q171:AA171">
    <cfRule type="expression" dxfId="1464" priority="1462">
      <formula>Q$1=""</formula>
    </cfRule>
  </conditionalFormatting>
  <conditionalFormatting sqref="Q169:AA169 Q171:AA171">
    <cfRule type="expression" dxfId="1463" priority="1461">
      <formula>Q$1=""</formula>
    </cfRule>
  </conditionalFormatting>
  <conditionalFormatting sqref="Q169:AA169 Q171:AA171">
    <cfRule type="expression" dxfId="1462" priority="1460">
      <formula>Q$1=""</formula>
    </cfRule>
  </conditionalFormatting>
  <conditionalFormatting sqref="Q169:AA169 Q171:AA171">
    <cfRule type="expression" dxfId="1461" priority="1459">
      <formula>Q$1=""</formula>
    </cfRule>
  </conditionalFormatting>
  <conditionalFormatting sqref="Q169:AA169 Q171:AA171">
    <cfRule type="expression" dxfId="1460" priority="1458">
      <formula>Q$1=""</formula>
    </cfRule>
  </conditionalFormatting>
  <conditionalFormatting sqref="Q169:AA169 Q171:AA171">
    <cfRule type="expression" dxfId="1459" priority="1457">
      <formula>Q$1=""</formula>
    </cfRule>
  </conditionalFormatting>
  <conditionalFormatting sqref="Q169:AA169 Q171:AA171">
    <cfRule type="expression" dxfId="1458" priority="1456">
      <formula>Q$1=""</formula>
    </cfRule>
  </conditionalFormatting>
  <conditionalFormatting sqref="Q169:AA169 Q171:AA171">
    <cfRule type="expression" dxfId="1457" priority="1455">
      <formula>Q$1=""</formula>
    </cfRule>
  </conditionalFormatting>
  <conditionalFormatting sqref="Q169:AA169 Q171:AA171">
    <cfRule type="expression" dxfId="1456" priority="1454">
      <formula>Q$1=""</formula>
    </cfRule>
  </conditionalFormatting>
  <conditionalFormatting sqref="P175:AA175">
    <cfRule type="expression" dxfId="1455" priority="1453">
      <formula>P$1=""</formula>
    </cfRule>
  </conditionalFormatting>
  <conditionalFormatting sqref="P177:AA177">
    <cfRule type="expression" dxfId="1454" priority="1452">
      <formula>P$1=""</formula>
    </cfRule>
  </conditionalFormatting>
  <conditionalFormatting sqref="P179:AA179">
    <cfRule type="expression" dxfId="1453" priority="1451">
      <formula>P$1=""</formula>
    </cfRule>
  </conditionalFormatting>
  <conditionalFormatting sqref="P181:AA181">
    <cfRule type="expression" dxfId="1452" priority="1450">
      <formula>P$1=""</formula>
    </cfRule>
  </conditionalFormatting>
  <conditionalFormatting sqref="P177:AA177 P179:AA179 P181:AA181">
    <cfRule type="expression" dxfId="1451" priority="1449">
      <formula>P$1=""</formula>
    </cfRule>
  </conditionalFormatting>
  <conditionalFormatting sqref="P177:AA177 P179:AA179 P181:AA181">
    <cfRule type="expression" dxfId="1450" priority="1448">
      <formula>P$1=""</formula>
    </cfRule>
  </conditionalFormatting>
  <conditionalFormatting sqref="P177:AA177 P179:AA179 P181:AA181">
    <cfRule type="expression" dxfId="1449" priority="1447">
      <formula>P$1=""</formula>
    </cfRule>
  </conditionalFormatting>
  <conditionalFormatting sqref="P177:AA177 P179:AA179 P181:AA181">
    <cfRule type="expression" dxfId="1448" priority="1446">
      <formula>P$1=""</formula>
    </cfRule>
  </conditionalFormatting>
  <conditionalFormatting sqref="P177:AA177 P179:AA179 P181:AA181">
    <cfRule type="expression" dxfId="1447" priority="1445">
      <formula>P$1=""</formula>
    </cfRule>
  </conditionalFormatting>
  <conditionalFormatting sqref="P179:AA179 P181:AA181">
    <cfRule type="expression" dxfId="1446" priority="1444">
      <formula>P$1=""</formula>
    </cfRule>
  </conditionalFormatting>
  <conditionalFormatting sqref="P177:AA177">
    <cfRule type="expression" dxfId="1445" priority="1443">
      <formula>P$1=""</formula>
    </cfRule>
  </conditionalFormatting>
  <conditionalFormatting sqref="P179:AA179 P181:AA181">
    <cfRule type="expression" dxfId="1444" priority="1442">
      <formula>P$1=""</formula>
    </cfRule>
  </conditionalFormatting>
  <conditionalFormatting sqref="P179:AA179 P181:AA181">
    <cfRule type="expression" dxfId="1443" priority="1441">
      <formula>P$1=""</formula>
    </cfRule>
  </conditionalFormatting>
  <conditionalFormatting sqref="P181:AA181">
    <cfRule type="expression" dxfId="1442" priority="1440">
      <formula>P$1=""</formula>
    </cfRule>
  </conditionalFormatting>
  <conditionalFormatting sqref="P181:AA181">
    <cfRule type="expression" dxfId="1441" priority="1439">
      <formula>P$1=""</formula>
    </cfRule>
  </conditionalFormatting>
  <conditionalFormatting sqref="P181:AA181">
    <cfRule type="expression" dxfId="1440" priority="1438">
      <formula>P$1=""</formula>
    </cfRule>
  </conditionalFormatting>
  <conditionalFormatting sqref="P181:AA181">
    <cfRule type="expression" dxfId="1439" priority="1437">
      <formula>P$1=""</formula>
    </cfRule>
  </conditionalFormatting>
  <conditionalFormatting sqref="P175:AA175">
    <cfRule type="expression" dxfId="1438" priority="1436">
      <formula>P$1=""</formula>
    </cfRule>
  </conditionalFormatting>
  <conditionalFormatting sqref="P175:AA175">
    <cfRule type="expression" dxfId="1437" priority="1435">
      <formula>P$1=""</formula>
    </cfRule>
  </conditionalFormatting>
  <conditionalFormatting sqref="P175:AA175">
    <cfRule type="expression" dxfId="1436" priority="1434">
      <formula>P$1=""</formula>
    </cfRule>
  </conditionalFormatting>
  <conditionalFormatting sqref="P175:AA175">
    <cfRule type="expression" dxfId="1435" priority="1433">
      <formula>P$1=""</formula>
    </cfRule>
  </conditionalFormatting>
  <conditionalFormatting sqref="P175:AA175">
    <cfRule type="expression" dxfId="1434" priority="1432">
      <formula>P$1=""</formula>
    </cfRule>
  </conditionalFormatting>
  <conditionalFormatting sqref="P175:AA175">
    <cfRule type="expression" dxfId="1433" priority="1431">
      <formula>P$1=""</formula>
    </cfRule>
  </conditionalFormatting>
  <conditionalFormatting sqref="P175:AA175">
    <cfRule type="expression" dxfId="1432" priority="1430">
      <formula>P$1=""</formula>
    </cfRule>
  </conditionalFormatting>
  <conditionalFormatting sqref="P179:AA179 P181:AA181">
    <cfRule type="expression" dxfId="1431" priority="1429">
      <formula>P$1=""</formula>
    </cfRule>
  </conditionalFormatting>
  <conditionalFormatting sqref="P179:AA179 P181:AA181">
    <cfRule type="expression" dxfId="1430" priority="1428">
      <formula>P$1=""</formula>
    </cfRule>
  </conditionalFormatting>
  <conditionalFormatting sqref="P179:AA179 P181:AA181">
    <cfRule type="expression" dxfId="1429" priority="1427">
      <formula>P$1=""</formula>
    </cfRule>
  </conditionalFormatting>
  <conditionalFormatting sqref="P179:AA179 P181:AA181">
    <cfRule type="expression" dxfId="1428" priority="1426">
      <formula>P$1=""</formula>
    </cfRule>
  </conditionalFormatting>
  <conditionalFormatting sqref="P177:AA177 P179:AA179 P181:AA181">
    <cfRule type="expression" dxfId="1427" priority="1425">
      <formula>P$1=""</formula>
    </cfRule>
  </conditionalFormatting>
  <conditionalFormatting sqref="P177:AA177 P179:AA179 P181:AA181">
    <cfRule type="expression" dxfId="1426" priority="1424">
      <formula>P$1=""</formula>
    </cfRule>
  </conditionalFormatting>
  <conditionalFormatting sqref="P177:AA177 P179:AA179 P181:AA181">
    <cfRule type="expression" dxfId="1425" priority="1423">
      <formula>P$1=""</formula>
    </cfRule>
  </conditionalFormatting>
  <conditionalFormatting sqref="P177:AA177 P179:AA179 P181:AA181">
    <cfRule type="expression" dxfId="1424" priority="1422">
      <formula>P$1=""</formula>
    </cfRule>
  </conditionalFormatting>
  <conditionalFormatting sqref="P177:AA177 P179:AA179 P181:AA181">
    <cfRule type="expression" dxfId="1423" priority="1421">
      <formula>P$1=""</formula>
    </cfRule>
  </conditionalFormatting>
  <conditionalFormatting sqref="P177:AA177 P179:AA179 P181:AA181">
    <cfRule type="expression" dxfId="1422" priority="1420">
      <formula>P$1=""</formula>
    </cfRule>
  </conditionalFormatting>
  <conditionalFormatting sqref="P177:AA177 P179:AA179 P181:AA181">
    <cfRule type="expression" dxfId="1421" priority="1419">
      <formula>P$1=""</formula>
    </cfRule>
  </conditionalFormatting>
  <conditionalFormatting sqref="P177:AA177 P179:AA179 P181:AA181">
    <cfRule type="expression" dxfId="1420" priority="1418">
      <formula>P$1=""</formula>
    </cfRule>
  </conditionalFormatting>
  <conditionalFormatting sqref="Q177:AA177">
    <cfRule type="expression" dxfId="1419" priority="1417">
      <formula>Q$1=""</formula>
    </cfRule>
  </conditionalFormatting>
  <conditionalFormatting sqref="Q177:AA177">
    <cfRule type="expression" dxfId="1418" priority="1416">
      <formula>Q$1=""</formula>
    </cfRule>
  </conditionalFormatting>
  <conditionalFormatting sqref="Q177:AA177">
    <cfRule type="expression" dxfId="1417" priority="1415">
      <formula>Q$1=""</formula>
    </cfRule>
  </conditionalFormatting>
  <conditionalFormatting sqref="Q177:AA177">
    <cfRule type="expression" dxfId="1416" priority="1414">
      <formula>Q$1=""</formula>
    </cfRule>
  </conditionalFormatting>
  <conditionalFormatting sqref="Q177:AA177">
    <cfRule type="expression" dxfId="1415" priority="1413">
      <formula>Q$1=""</formula>
    </cfRule>
  </conditionalFormatting>
  <conditionalFormatting sqref="Q177:AA177">
    <cfRule type="expression" dxfId="1414" priority="1412">
      <formula>Q$1=""</formula>
    </cfRule>
  </conditionalFormatting>
  <conditionalFormatting sqref="Q177:AA177">
    <cfRule type="expression" dxfId="1413" priority="1411">
      <formula>Q$1=""</formula>
    </cfRule>
  </conditionalFormatting>
  <conditionalFormatting sqref="Q177:AA177">
    <cfRule type="expression" dxfId="1412" priority="1410">
      <formula>Q$1=""</formula>
    </cfRule>
  </conditionalFormatting>
  <conditionalFormatting sqref="Q179:AA179 Q181:AA181">
    <cfRule type="expression" dxfId="1411" priority="1409">
      <formula>Q$1=""</formula>
    </cfRule>
  </conditionalFormatting>
  <conditionalFormatting sqref="Q179:AA179 Q181:AA181">
    <cfRule type="expression" dxfId="1410" priority="1408">
      <formula>Q$1=""</formula>
    </cfRule>
  </conditionalFormatting>
  <conditionalFormatting sqref="Q179:AA179 Q181:AA181">
    <cfRule type="expression" dxfId="1409" priority="1407">
      <formula>Q$1=""</formula>
    </cfRule>
  </conditionalFormatting>
  <conditionalFormatting sqref="Q179:AA179 Q181:AA181">
    <cfRule type="expression" dxfId="1408" priority="1406">
      <formula>Q$1=""</formula>
    </cfRule>
  </conditionalFormatting>
  <conditionalFormatting sqref="Q179:AA179 Q181:AA181">
    <cfRule type="expression" dxfId="1407" priority="1405">
      <formula>Q$1=""</formula>
    </cfRule>
  </conditionalFormatting>
  <conditionalFormatting sqref="Q179:AA179 Q181:AA181">
    <cfRule type="expression" dxfId="1406" priority="1404">
      <formula>Q$1=""</formula>
    </cfRule>
  </conditionalFormatting>
  <conditionalFormatting sqref="Q179:AA179 Q181:AA181">
    <cfRule type="expression" dxfId="1405" priority="1403">
      <formula>Q$1=""</formula>
    </cfRule>
  </conditionalFormatting>
  <conditionalFormatting sqref="Q179:AA179 Q181:AA181">
    <cfRule type="expression" dxfId="1404" priority="1402">
      <formula>Q$1=""</formula>
    </cfRule>
  </conditionalFormatting>
  <conditionalFormatting sqref="Q179:AA179 Q181:AA181">
    <cfRule type="expression" dxfId="1403" priority="1401">
      <formula>Q$1=""</formula>
    </cfRule>
  </conditionalFormatting>
  <conditionalFormatting sqref="Q179:AA179 Q181:AA181">
    <cfRule type="expression" dxfId="1402" priority="1400">
      <formula>Q$1=""</formula>
    </cfRule>
  </conditionalFormatting>
  <conditionalFormatting sqref="P175:AA175 P179:AA179 P181:AA181">
    <cfRule type="expression" dxfId="1401" priority="1399">
      <formula>P$1=""</formula>
    </cfRule>
  </conditionalFormatting>
  <conditionalFormatting sqref="P175:AA175">
    <cfRule type="expression" dxfId="1400" priority="1398">
      <formula>P$1=""</formula>
    </cfRule>
  </conditionalFormatting>
  <conditionalFormatting sqref="P175:AA175">
    <cfRule type="expression" dxfId="1399" priority="1397">
      <formula>P$1=""</formula>
    </cfRule>
  </conditionalFormatting>
  <conditionalFormatting sqref="P175:AA175">
    <cfRule type="expression" dxfId="1398" priority="1396">
      <formula>P$1=""</formula>
    </cfRule>
  </conditionalFormatting>
  <conditionalFormatting sqref="P175:AA175">
    <cfRule type="expression" dxfId="1397" priority="1395">
      <formula>P$1=""</formula>
    </cfRule>
  </conditionalFormatting>
  <conditionalFormatting sqref="P175:AA175">
    <cfRule type="expression" dxfId="1396" priority="1394">
      <formula>P$1=""</formula>
    </cfRule>
  </conditionalFormatting>
  <conditionalFormatting sqref="P175:AA175 P179:AA179 P181:AA181">
    <cfRule type="expression" dxfId="1395" priority="1393">
      <formula>P$1=""</formula>
    </cfRule>
  </conditionalFormatting>
  <conditionalFormatting sqref="P175:AA175">
    <cfRule type="expression" dxfId="1394" priority="1392">
      <formula>P$1=""</formula>
    </cfRule>
  </conditionalFormatting>
  <conditionalFormatting sqref="P175:AA175">
    <cfRule type="expression" dxfId="1393" priority="1391">
      <formula>P$1=""</formula>
    </cfRule>
  </conditionalFormatting>
  <conditionalFormatting sqref="P175:AA175">
    <cfRule type="expression" dxfId="1392" priority="1390">
      <formula>P$1=""</formula>
    </cfRule>
  </conditionalFormatting>
  <conditionalFormatting sqref="P175:AA175">
    <cfRule type="expression" dxfId="1391" priority="1389">
      <formula>P$1=""</formula>
    </cfRule>
  </conditionalFormatting>
  <conditionalFormatting sqref="P175:AA175">
    <cfRule type="expression" dxfId="1390" priority="1388">
      <formula>P$1=""</formula>
    </cfRule>
  </conditionalFormatting>
  <conditionalFormatting sqref="P175:AA175">
    <cfRule type="expression" dxfId="1389" priority="1387">
      <formula>P$1=""</formula>
    </cfRule>
  </conditionalFormatting>
  <conditionalFormatting sqref="P175:AA175">
    <cfRule type="expression" dxfId="1388" priority="1386">
      <formula>P$1=""</formula>
    </cfRule>
  </conditionalFormatting>
  <conditionalFormatting sqref="P175:AA175">
    <cfRule type="expression" dxfId="1387" priority="1385">
      <formula>P$1=""</formula>
    </cfRule>
  </conditionalFormatting>
  <conditionalFormatting sqref="P271:AA271">
    <cfRule type="expression" dxfId="1386" priority="1384">
      <formula>P$1=""</formula>
    </cfRule>
  </conditionalFormatting>
  <conditionalFormatting sqref="P273:AA273">
    <cfRule type="expression" dxfId="1385" priority="1383">
      <formula>P$1=""</formula>
    </cfRule>
  </conditionalFormatting>
  <conditionalFormatting sqref="P275:AA275">
    <cfRule type="expression" dxfId="1384" priority="1382">
      <formula>P$1=""</formula>
    </cfRule>
  </conditionalFormatting>
  <conditionalFormatting sqref="P277:AA277">
    <cfRule type="expression" dxfId="1383" priority="1381">
      <formula>P$1=""</formula>
    </cfRule>
  </conditionalFormatting>
  <conditionalFormatting sqref="P273:AA273 P275:AA275 P277:AA277">
    <cfRule type="expression" dxfId="1382" priority="1380">
      <formula>P$1=""</formula>
    </cfRule>
  </conditionalFormatting>
  <conditionalFormatting sqref="P273:AA273 P275:AA275 P277:AA277">
    <cfRule type="expression" dxfId="1381" priority="1379">
      <formula>P$1=""</formula>
    </cfRule>
  </conditionalFormatting>
  <conditionalFormatting sqref="P273:AA273 P275:AA275 P277:AA277">
    <cfRule type="expression" dxfId="1380" priority="1378">
      <formula>P$1=""</formula>
    </cfRule>
  </conditionalFormatting>
  <conditionalFormatting sqref="P273:AA273 P275:AA275 P277:AA277">
    <cfRule type="expression" dxfId="1379" priority="1377">
      <formula>P$1=""</formula>
    </cfRule>
  </conditionalFormatting>
  <conditionalFormatting sqref="P273:AA273 P275:AA275 P277:AA277">
    <cfRule type="expression" dxfId="1378" priority="1376">
      <formula>P$1=""</formula>
    </cfRule>
  </conditionalFormatting>
  <conditionalFormatting sqref="P275:AA275 P277:AA277">
    <cfRule type="expression" dxfId="1377" priority="1375">
      <formula>P$1=""</formula>
    </cfRule>
  </conditionalFormatting>
  <conditionalFormatting sqref="P273:AA273">
    <cfRule type="expression" dxfId="1376" priority="1374">
      <formula>P$1=""</formula>
    </cfRule>
  </conditionalFormatting>
  <conditionalFormatting sqref="P275:AA275 P277:AA277">
    <cfRule type="expression" dxfId="1375" priority="1373">
      <formula>P$1=""</formula>
    </cfRule>
  </conditionalFormatting>
  <conditionalFormatting sqref="P275:AA275 P277:AA277">
    <cfRule type="expression" dxfId="1374" priority="1372">
      <formula>P$1=""</formula>
    </cfRule>
  </conditionalFormatting>
  <conditionalFormatting sqref="P277:AA277">
    <cfRule type="expression" dxfId="1373" priority="1371">
      <formula>P$1=""</formula>
    </cfRule>
  </conditionalFormatting>
  <conditionalFormatting sqref="P277:AA277">
    <cfRule type="expression" dxfId="1372" priority="1370">
      <formula>P$1=""</formula>
    </cfRule>
  </conditionalFormatting>
  <conditionalFormatting sqref="P277:AA277">
    <cfRule type="expression" dxfId="1371" priority="1369">
      <formula>P$1=""</formula>
    </cfRule>
  </conditionalFormatting>
  <conditionalFormatting sqref="P277:AA277">
    <cfRule type="expression" dxfId="1370" priority="1368">
      <formula>P$1=""</formula>
    </cfRule>
  </conditionalFormatting>
  <conditionalFormatting sqref="P271:AA271">
    <cfRule type="expression" dxfId="1369" priority="1367">
      <formula>P$1=""</formula>
    </cfRule>
  </conditionalFormatting>
  <conditionalFormatting sqref="P271:AA271">
    <cfRule type="expression" dxfId="1368" priority="1366">
      <formula>P$1=""</formula>
    </cfRule>
  </conditionalFormatting>
  <conditionalFormatting sqref="P271:AA271">
    <cfRule type="expression" dxfId="1367" priority="1365">
      <formula>P$1=""</formula>
    </cfRule>
  </conditionalFormatting>
  <conditionalFormatting sqref="P271:AA271">
    <cfRule type="expression" dxfId="1366" priority="1364">
      <formula>P$1=""</formula>
    </cfRule>
  </conditionalFormatting>
  <conditionalFormatting sqref="P271:AA271">
    <cfRule type="expression" dxfId="1365" priority="1363">
      <formula>P$1=""</formula>
    </cfRule>
  </conditionalFormatting>
  <conditionalFormatting sqref="P271:AA271">
    <cfRule type="expression" dxfId="1364" priority="1362">
      <formula>P$1=""</formula>
    </cfRule>
  </conditionalFormatting>
  <conditionalFormatting sqref="P271:AA271">
    <cfRule type="expression" dxfId="1363" priority="1361">
      <formula>P$1=""</formula>
    </cfRule>
  </conditionalFormatting>
  <conditionalFormatting sqref="P277:AA277 P275:AA275">
    <cfRule type="expression" dxfId="1362" priority="1360">
      <formula>P$1=""</formula>
    </cfRule>
  </conditionalFormatting>
  <conditionalFormatting sqref="P277:AA277 P275:AA275">
    <cfRule type="expression" dxfId="1361" priority="1359">
      <formula>P$1=""</formula>
    </cfRule>
  </conditionalFormatting>
  <conditionalFormatting sqref="P277:AA277 P275:AA275">
    <cfRule type="expression" dxfId="1360" priority="1358">
      <formula>P$1=""</formula>
    </cfRule>
  </conditionalFormatting>
  <conditionalFormatting sqref="P277:AA277 P275:AA275">
    <cfRule type="expression" dxfId="1359" priority="1357">
      <formula>P$1=""</formula>
    </cfRule>
  </conditionalFormatting>
  <conditionalFormatting sqref="P281:AA281">
    <cfRule type="expression" dxfId="1358" priority="1356">
      <formula>P$1=""</formula>
    </cfRule>
  </conditionalFormatting>
  <conditionalFormatting sqref="P283:AA283">
    <cfRule type="expression" dxfId="1357" priority="1355">
      <formula>P$1=""</formula>
    </cfRule>
  </conditionalFormatting>
  <conditionalFormatting sqref="P285:AA285">
    <cfRule type="expression" dxfId="1356" priority="1354">
      <formula>P$1=""</formula>
    </cfRule>
  </conditionalFormatting>
  <conditionalFormatting sqref="P287:AA287">
    <cfRule type="expression" dxfId="1355" priority="1353">
      <formula>P$1=""</formula>
    </cfRule>
  </conditionalFormatting>
  <conditionalFormatting sqref="P283:AA283 P285:AA285 P287:AA287">
    <cfRule type="expression" dxfId="1354" priority="1352">
      <formula>P$1=""</formula>
    </cfRule>
  </conditionalFormatting>
  <conditionalFormatting sqref="P283:AA283 P285:AA285 P287:AA287">
    <cfRule type="expression" dxfId="1353" priority="1351">
      <formula>P$1=""</formula>
    </cfRule>
  </conditionalFormatting>
  <conditionalFormatting sqref="P283:AA283 P285:AA285 P287:AA287">
    <cfRule type="expression" dxfId="1352" priority="1350">
      <formula>P$1=""</formula>
    </cfRule>
  </conditionalFormatting>
  <conditionalFormatting sqref="P283:AA283 P285:AA285 P287:AA287">
    <cfRule type="expression" dxfId="1351" priority="1349">
      <formula>P$1=""</formula>
    </cfRule>
  </conditionalFormatting>
  <conditionalFormatting sqref="P283:AA283 P285:AA285 P287:AA287">
    <cfRule type="expression" dxfId="1350" priority="1348">
      <formula>P$1=""</formula>
    </cfRule>
  </conditionalFormatting>
  <conditionalFormatting sqref="P285:AA285 P287:AA287">
    <cfRule type="expression" dxfId="1349" priority="1347">
      <formula>P$1=""</formula>
    </cfRule>
  </conditionalFormatting>
  <conditionalFormatting sqref="P283:AA283">
    <cfRule type="expression" dxfId="1348" priority="1346">
      <formula>P$1=""</formula>
    </cfRule>
  </conditionalFormatting>
  <conditionalFormatting sqref="P285:AA285 P287:AA287">
    <cfRule type="expression" dxfId="1347" priority="1345">
      <formula>P$1=""</formula>
    </cfRule>
  </conditionalFormatting>
  <conditionalFormatting sqref="P285:AA285 P287:AA287">
    <cfRule type="expression" dxfId="1346" priority="1344">
      <formula>P$1=""</formula>
    </cfRule>
  </conditionalFormatting>
  <conditionalFormatting sqref="P287:AA287">
    <cfRule type="expression" dxfId="1345" priority="1343">
      <formula>P$1=""</formula>
    </cfRule>
  </conditionalFormatting>
  <conditionalFormatting sqref="P287:AA287">
    <cfRule type="expression" dxfId="1344" priority="1342">
      <formula>P$1=""</formula>
    </cfRule>
  </conditionalFormatting>
  <conditionalFormatting sqref="P287:AA287">
    <cfRule type="expression" dxfId="1343" priority="1341">
      <formula>P$1=""</formula>
    </cfRule>
  </conditionalFormatting>
  <conditionalFormatting sqref="P287:AA287">
    <cfRule type="expression" dxfId="1342" priority="1340">
      <formula>P$1=""</formula>
    </cfRule>
  </conditionalFormatting>
  <conditionalFormatting sqref="P281:AA281">
    <cfRule type="expression" dxfId="1341" priority="1339">
      <formula>P$1=""</formula>
    </cfRule>
  </conditionalFormatting>
  <conditionalFormatting sqref="P281:AA281">
    <cfRule type="expression" dxfId="1340" priority="1338">
      <formula>P$1=""</formula>
    </cfRule>
  </conditionalFormatting>
  <conditionalFormatting sqref="P281:AA281">
    <cfRule type="expression" dxfId="1339" priority="1337">
      <formula>P$1=""</formula>
    </cfRule>
  </conditionalFormatting>
  <conditionalFormatting sqref="P281:AA281">
    <cfRule type="expression" dxfId="1338" priority="1336">
      <formula>P$1=""</formula>
    </cfRule>
  </conditionalFormatting>
  <conditionalFormatting sqref="P281:AA281">
    <cfRule type="expression" dxfId="1337" priority="1335">
      <formula>P$1=""</formula>
    </cfRule>
  </conditionalFormatting>
  <conditionalFormatting sqref="P281:AA281">
    <cfRule type="expression" dxfId="1336" priority="1334">
      <formula>P$1=""</formula>
    </cfRule>
  </conditionalFormatting>
  <conditionalFormatting sqref="P281:AA281">
    <cfRule type="expression" dxfId="1335" priority="1333">
      <formula>P$1=""</formula>
    </cfRule>
  </conditionalFormatting>
  <conditionalFormatting sqref="P285:AA285 P287:AA287">
    <cfRule type="expression" dxfId="1334" priority="1332">
      <formula>P$1=""</formula>
    </cfRule>
  </conditionalFormatting>
  <conditionalFormatting sqref="P285:AA285 P287:AA287">
    <cfRule type="expression" dxfId="1333" priority="1331">
      <formula>P$1=""</formula>
    </cfRule>
  </conditionalFormatting>
  <conditionalFormatting sqref="P285:AA285 P287:AA287">
    <cfRule type="expression" dxfId="1332" priority="1330">
      <formula>P$1=""</formula>
    </cfRule>
  </conditionalFormatting>
  <conditionalFormatting sqref="P285:AA285 P287:AA287">
    <cfRule type="expression" dxfId="1331" priority="1329">
      <formula>P$1=""</formula>
    </cfRule>
  </conditionalFormatting>
  <conditionalFormatting sqref="P285 P287 P283:AA283">
    <cfRule type="expression" dxfId="1330" priority="1328">
      <formula>P$1=""</formula>
    </cfRule>
  </conditionalFormatting>
  <conditionalFormatting sqref="P285 P287 P283:AA283">
    <cfRule type="expression" dxfId="1329" priority="1327">
      <formula>P$1=""</formula>
    </cfRule>
  </conditionalFormatting>
  <conditionalFormatting sqref="P285 P287 P283:AA283">
    <cfRule type="expression" dxfId="1328" priority="1326">
      <formula>P$1=""</formula>
    </cfRule>
  </conditionalFormatting>
  <conditionalFormatting sqref="P285 P287 P283:AA283">
    <cfRule type="expression" dxfId="1327" priority="1325">
      <formula>P$1=""</formula>
    </cfRule>
  </conditionalFormatting>
  <conditionalFormatting sqref="P285 P287 P283:AA283">
    <cfRule type="expression" dxfId="1326" priority="1324">
      <formula>P$1=""</formula>
    </cfRule>
  </conditionalFormatting>
  <conditionalFormatting sqref="P285 P287 P283:AA283">
    <cfRule type="expression" dxfId="1325" priority="1323">
      <formula>P$1=""</formula>
    </cfRule>
  </conditionalFormatting>
  <conditionalFormatting sqref="P285 P287 P283:AA283">
    <cfRule type="expression" dxfId="1324" priority="1322">
      <formula>P$1=""</formula>
    </cfRule>
  </conditionalFormatting>
  <conditionalFormatting sqref="P285 P287 P283:AA283">
    <cfRule type="expression" dxfId="1323" priority="1321">
      <formula>P$1=""</formula>
    </cfRule>
  </conditionalFormatting>
  <conditionalFormatting sqref="Q283:AA283">
    <cfRule type="expression" dxfId="1322" priority="1320">
      <formula>Q$1=""</formula>
    </cfRule>
  </conditionalFormatting>
  <conditionalFormatting sqref="Q283:AA283">
    <cfRule type="expression" dxfId="1321" priority="1319">
      <formula>Q$1=""</formula>
    </cfRule>
  </conditionalFormatting>
  <conditionalFormatting sqref="Q283:AA283">
    <cfRule type="expression" dxfId="1320" priority="1318">
      <formula>Q$1=""</formula>
    </cfRule>
  </conditionalFormatting>
  <conditionalFormatting sqref="Q283:AA283">
    <cfRule type="expression" dxfId="1319" priority="1317">
      <formula>Q$1=""</formula>
    </cfRule>
  </conditionalFormatting>
  <conditionalFormatting sqref="Q283:AA283">
    <cfRule type="expression" dxfId="1318" priority="1316">
      <formula>Q$1=""</formula>
    </cfRule>
  </conditionalFormatting>
  <conditionalFormatting sqref="Q283:AA283">
    <cfRule type="expression" dxfId="1317" priority="1315">
      <formula>Q$1=""</formula>
    </cfRule>
  </conditionalFormatting>
  <conditionalFormatting sqref="Q283:AA283">
    <cfRule type="expression" dxfId="1316" priority="1314">
      <formula>Q$1=""</formula>
    </cfRule>
  </conditionalFormatting>
  <conditionalFormatting sqref="Q283:AA283">
    <cfRule type="expression" dxfId="1315" priority="1313">
      <formula>Q$1=""</formula>
    </cfRule>
  </conditionalFormatting>
  <conditionalFormatting sqref="Q285:AA285 Q287:AA287">
    <cfRule type="expression" dxfId="1314" priority="1312">
      <formula>Q$1=""</formula>
    </cfRule>
  </conditionalFormatting>
  <conditionalFormatting sqref="Q285:AA285 Q287:AA287">
    <cfRule type="expression" dxfId="1313" priority="1311">
      <formula>Q$1=""</formula>
    </cfRule>
  </conditionalFormatting>
  <conditionalFormatting sqref="Q285:AA285 Q287:AA287">
    <cfRule type="expression" dxfId="1312" priority="1310">
      <formula>Q$1=""</formula>
    </cfRule>
  </conditionalFormatting>
  <conditionalFormatting sqref="Q285:AA285 Q287:AA287">
    <cfRule type="expression" dxfId="1311" priority="1309">
      <formula>Q$1=""</formula>
    </cfRule>
  </conditionalFormatting>
  <conditionalFormatting sqref="Q285:AA285 Q287:AA287">
    <cfRule type="expression" dxfId="1310" priority="1308">
      <formula>Q$1=""</formula>
    </cfRule>
  </conditionalFormatting>
  <conditionalFormatting sqref="Q285:AA285 Q287:AA287">
    <cfRule type="expression" dxfId="1309" priority="1307">
      <formula>Q$1=""</formula>
    </cfRule>
  </conditionalFormatting>
  <conditionalFormatting sqref="Q285:AA285 Q287:AA287">
    <cfRule type="expression" dxfId="1308" priority="1306">
      <formula>Q$1=""</formula>
    </cfRule>
  </conditionalFormatting>
  <conditionalFormatting sqref="Q285:AA285 Q287:AA287">
    <cfRule type="expression" dxfId="1307" priority="1305">
      <formula>Q$1=""</formula>
    </cfRule>
  </conditionalFormatting>
  <conditionalFormatting sqref="Q285:AA285 Q287:AA287">
    <cfRule type="expression" dxfId="1306" priority="1304">
      <formula>Q$1=""</formula>
    </cfRule>
  </conditionalFormatting>
  <conditionalFormatting sqref="Q285:AA285 Q287:AA287">
    <cfRule type="expression" dxfId="1305" priority="1303">
      <formula>Q$1=""</formula>
    </cfRule>
  </conditionalFormatting>
  <conditionalFormatting sqref="P291:AA291">
    <cfRule type="expression" dxfId="1304" priority="1302">
      <formula>P$1=""</formula>
    </cfRule>
  </conditionalFormatting>
  <conditionalFormatting sqref="P293:AA293">
    <cfRule type="expression" dxfId="1303" priority="1301">
      <formula>P$1=""</formula>
    </cfRule>
  </conditionalFormatting>
  <conditionalFormatting sqref="P295:AA295">
    <cfRule type="expression" dxfId="1302" priority="1300">
      <formula>P$1=""</formula>
    </cfRule>
  </conditionalFormatting>
  <conditionalFormatting sqref="P297:AA297">
    <cfRule type="expression" dxfId="1301" priority="1299">
      <formula>P$1=""</formula>
    </cfRule>
  </conditionalFormatting>
  <conditionalFormatting sqref="P293:AA293 P295:AA295 P297:AA297">
    <cfRule type="expression" dxfId="1300" priority="1298">
      <formula>P$1=""</formula>
    </cfRule>
  </conditionalFormatting>
  <conditionalFormatting sqref="P293:AA293 P295:AA295 P297:AA297">
    <cfRule type="expression" dxfId="1299" priority="1297">
      <formula>P$1=""</formula>
    </cfRule>
  </conditionalFormatting>
  <conditionalFormatting sqref="P293:AA293 P295:AA295 P297:AA297">
    <cfRule type="expression" dxfId="1298" priority="1296">
      <formula>P$1=""</formula>
    </cfRule>
  </conditionalFormatting>
  <conditionalFormatting sqref="P293:AA293 P295:AA295 P297:AA297">
    <cfRule type="expression" dxfId="1297" priority="1295">
      <formula>P$1=""</formula>
    </cfRule>
  </conditionalFormatting>
  <conditionalFormatting sqref="P293:AA293 P295:AA295 P297:AA297">
    <cfRule type="expression" dxfId="1296" priority="1294">
      <formula>P$1=""</formula>
    </cfRule>
  </conditionalFormatting>
  <conditionalFormatting sqref="P295:AA295 P297:AA297">
    <cfRule type="expression" dxfId="1295" priority="1293">
      <formula>P$1=""</formula>
    </cfRule>
  </conditionalFormatting>
  <conditionalFormatting sqref="P293:AA293">
    <cfRule type="expression" dxfId="1294" priority="1292">
      <formula>P$1=""</formula>
    </cfRule>
  </conditionalFormatting>
  <conditionalFormatting sqref="P295:AA295 P297:AA297">
    <cfRule type="expression" dxfId="1293" priority="1291">
      <formula>P$1=""</formula>
    </cfRule>
  </conditionalFormatting>
  <conditionalFormatting sqref="P295:AA295 P297:AA297">
    <cfRule type="expression" dxfId="1292" priority="1290">
      <formula>P$1=""</formula>
    </cfRule>
  </conditionalFormatting>
  <conditionalFormatting sqref="P297:AA297">
    <cfRule type="expression" dxfId="1291" priority="1289">
      <formula>P$1=""</formula>
    </cfRule>
  </conditionalFormatting>
  <conditionalFormatting sqref="P297:AA297">
    <cfRule type="expression" dxfId="1290" priority="1288">
      <formula>P$1=""</formula>
    </cfRule>
  </conditionalFormatting>
  <conditionalFormatting sqref="P297:AA297">
    <cfRule type="expression" dxfId="1289" priority="1287">
      <formula>P$1=""</formula>
    </cfRule>
  </conditionalFormatting>
  <conditionalFormatting sqref="P297:AA297">
    <cfRule type="expression" dxfId="1288" priority="1286">
      <formula>P$1=""</formula>
    </cfRule>
  </conditionalFormatting>
  <conditionalFormatting sqref="P291:AA291">
    <cfRule type="expression" dxfId="1287" priority="1285">
      <formula>P$1=""</formula>
    </cfRule>
  </conditionalFormatting>
  <conditionalFormatting sqref="P291:AA291">
    <cfRule type="expression" dxfId="1286" priority="1284">
      <formula>P$1=""</formula>
    </cfRule>
  </conditionalFormatting>
  <conditionalFormatting sqref="P291:AA291">
    <cfRule type="expression" dxfId="1285" priority="1283">
      <formula>P$1=""</formula>
    </cfRule>
  </conditionalFormatting>
  <conditionalFormatting sqref="P291:AA291">
    <cfRule type="expression" dxfId="1284" priority="1282">
      <formula>P$1=""</formula>
    </cfRule>
  </conditionalFormatting>
  <conditionalFormatting sqref="P291:AA291">
    <cfRule type="expression" dxfId="1283" priority="1281">
      <formula>P$1=""</formula>
    </cfRule>
  </conditionalFormatting>
  <conditionalFormatting sqref="P291:AA291">
    <cfRule type="expression" dxfId="1282" priority="1280">
      <formula>P$1=""</formula>
    </cfRule>
  </conditionalFormatting>
  <conditionalFormatting sqref="P291:AA291">
    <cfRule type="expression" dxfId="1281" priority="1279">
      <formula>P$1=""</formula>
    </cfRule>
  </conditionalFormatting>
  <conditionalFormatting sqref="P295:AA295 P297:AA297">
    <cfRule type="expression" dxfId="1280" priority="1278">
      <formula>P$1=""</formula>
    </cfRule>
  </conditionalFormatting>
  <conditionalFormatting sqref="P295:AA295 P297:AA297">
    <cfRule type="expression" dxfId="1279" priority="1277">
      <formula>P$1=""</formula>
    </cfRule>
  </conditionalFormatting>
  <conditionalFormatting sqref="P295:AA295 P297:AA297">
    <cfRule type="expression" dxfId="1278" priority="1276">
      <formula>P$1=""</formula>
    </cfRule>
  </conditionalFormatting>
  <conditionalFormatting sqref="P295:AA295 P297:AA297">
    <cfRule type="expression" dxfId="1277" priority="1275">
      <formula>P$1=""</formula>
    </cfRule>
  </conditionalFormatting>
  <conditionalFormatting sqref="P293:AA293 P295:AA295 P297:AA297">
    <cfRule type="expression" dxfId="1276" priority="1274">
      <formula>P$1=""</formula>
    </cfRule>
  </conditionalFormatting>
  <conditionalFormatting sqref="P293:AA293 P295:AA295 P297:AA297">
    <cfRule type="expression" dxfId="1275" priority="1273">
      <formula>P$1=""</formula>
    </cfRule>
  </conditionalFormatting>
  <conditionalFormatting sqref="P293:AA293 P295:AA295 P297:AA297">
    <cfRule type="expression" dxfId="1274" priority="1272">
      <formula>P$1=""</formula>
    </cfRule>
  </conditionalFormatting>
  <conditionalFormatting sqref="P293:AA293 P295:AA295 P297:AA297">
    <cfRule type="expression" dxfId="1273" priority="1271">
      <formula>P$1=""</formula>
    </cfRule>
  </conditionalFormatting>
  <conditionalFormatting sqref="P293:AA293 P295:AA295 P297:AA297">
    <cfRule type="expression" dxfId="1272" priority="1270">
      <formula>P$1=""</formula>
    </cfRule>
  </conditionalFormatting>
  <conditionalFormatting sqref="P293:AA293 P295:AA295 P297:AA297">
    <cfRule type="expression" dxfId="1271" priority="1269">
      <formula>P$1=""</formula>
    </cfRule>
  </conditionalFormatting>
  <conditionalFormatting sqref="P293:AA293 P295:AA295 P297:AA297">
    <cfRule type="expression" dxfId="1270" priority="1268">
      <formula>P$1=""</formula>
    </cfRule>
  </conditionalFormatting>
  <conditionalFormatting sqref="P293:AA293 P295:AA295 P297:AA297">
    <cfRule type="expression" dxfId="1269" priority="1267">
      <formula>P$1=""</formula>
    </cfRule>
  </conditionalFormatting>
  <conditionalFormatting sqref="Q293:AA293">
    <cfRule type="expression" dxfId="1268" priority="1266">
      <formula>Q$1=""</formula>
    </cfRule>
  </conditionalFormatting>
  <conditionalFormatting sqref="Q293:AA293">
    <cfRule type="expression" dxfId="1267" priority="1265">
      <formula>Q$1=""</formula>
    </cfRule>
  </conditionalFormatting>
  <conditionalFormatting sqref="Q293:AA293">
    <cfRule type="expression" dxfId="1266" priority="1264">
      <formula>Q$1=""</formula>
    </cfRule>
  </conditionalFormatting>
  <conditionalFormatting sqref="Q293:AA293">
    <cfRule type="expression" dxfId="1265" priority="1263">
      <formula>Q$1=""</formula>
    </cfRule>
  </conditionalFormatting>
  <conditionalFormatting sqref="Q293:AA293">
    <cfRule type="expression" dxfId="1264" priority="1262">
      <formula>Q$1=""</formula>
    </cfRule>
  </conditionalFormatting>
  <conditionalFormatting sqref="Q293:AA293">
    <cfRule type="expression" dxfId="1263" priority="1261">
      <formula>Q$1=""</formula>
    </cfRule>
  </conditionalFormatting>
  <conditionalFormatting sqref="Q293:AA293">
    <cfRule type="expression" dxfId="1262" priority="1260">
      <formula>Q$1=""</formula>
    </cfRule>
  </conditionalFormatting>
  <conditionalFormatting sqref="Q293:AA293">
    <cfRule type="expression" dxfId="1261" priority="1259">
      <formula>Q$1=""</formula>
    </cfRule>
  </conditionalFormatting>
  <conditionalFormatting sqref="Q295:AA295 Q297:AA297">
    <cfRule type="expression" dxfId="1260" priority="1258">
      <formula>Q$1=""</formula>
    </cfRule>
  </conditionalFormatting>
  <conditionalFormatting sqref="Q295:AA295 Q297:AA297">
    <cfRule type="expression" dxfId="1259" priority="1257">
      <formula>Q$1=""</formula>
    </cfRule>
  </conditionalFormatting>
  <conditionalFormatting sqref="Q295:AA295 Q297:AA297">
    <cfRule type="expression" dxfId="1258" priority="1256">
      <formula>Q$1=""</formula>
    </cfRule>
  </conditionalFormatting>
  <conditionalFormatting sqref="Q295:AA295 Q297:AA297">
    <cfRule type="expression" dxfId="1257" priority="1255">
      <formula>Q$1=""</formula>
    </cfRule>
  </conditionalFormatting>
  <conditionalFormatting sqref="Q295:AA295 Q297:AA297">
    <cfRule type="expression" dxfId="1256" priority="1254">
      <formula>Q$1=""</formula>
    </cfRule>
  </conditionalFormatting>
  <conditionalFormatting sqref="Q295:AA295 Q297:AA297">
    <cfRule type="expression" dxfId="1255" priority="1253">
      <formula>Q$1=""</formula>
    </cfRule>
  </conditionalFormatting>
  <conditionalFormatting sqref="Q295:AA295 Q297:AA297">
    <cfRule type="expression" dxfId="1254" priority="1252">
      <formula>Q$1=""</formula>
    </cfRule>
  </conditionalFormatting>
  <conditionalFormatting sqref="Q295:AA295 Q297:AA297">
    <cfRule type="expression" dxfId="1253" priority="1251">
      <formula>Q$1=""</formula>
    </cfRule>
  </conditionalFormatting>
  <conditionalFormatting sqref="Q295:AA295 Q297:AA297">
    <cfRule type="expression" dxfId="1252" priority="1250">
      <formula>Q$1=""</formula>
    </cfRule>
  </conditionalFormatting>
  <conditionalFormatting sqref="Q295:AA295 Q297:AA297">
    <cfRule type="expression" dxfId="1251" priority="1249">
      <formula>Q$1=""</formula>
    </cfRule>
  </conditionalFormatting>
  <conditionalFormatting sqref="P295:AA295 P297:AA297 P291:AA291">
    <cfRule type="expression" dxfId="1250" priority="1248">
      <formula>P$1=""</formula>
    </cfRule>
  </conditionalFormatting>
  <conditionalFormatting sqref="P291:AA291">
    <cfRule type="expression" dxfId="1249" priority="1247">
      <formula>P$1=""</formula>
    </cfRule>
  </conditionalFormatting>
  <conditionalFormatting sqref="P291:AA291">
    <cfRule type="expression" dxfId="1248" priority="1246">
      <formula>P$1=""</formula>
    </cfRule>
  </conditionalFormatting>
  <conditionalFormatting sqref="P291:AA291">
    <cfRule type="expression" dxfId="1247" priority="1245">
      <formula>P$1=""</formula>
    </cfRule>
  </conditionalFormatting>
  <conditionalFormatting sqref="P291:AA291">
    <cfRule type="expression" dxfId="1246" priority="1244">
      <formula>P$1=""</formula>
    </cfRule>
  </conditionalFormatting>
  <conditionalFormatting sqref="P291:AA291">
    <cfRule type="expression" dxfId="1245" priority="1243">
      <formula>P$1=""</formula>
    </cfRule>
  </conditionalFormatting>
  <conditionalFormatting sqref="P295:AA295 P297:AA297 P291:AA291">
    <cfRule type="expression" dxfId="1244" priority="1242">
      <formula>P$1=""</formula>
    </cfRule>
  </conditionalFormatting>
  <conditionalFormatting sqref="P291:AA291">
    <cfRule type="expression" dxfId="1243" priority="1241">
      <formula>P$1=""</formula>
    </cfRule>
  </conditionalFormatting>
  <conditionalFormatting sqref="P291:AA291">
    <cfRule type="expression" dxfId="1242" priority="1240">
      <formula>P$1=""</formula>
    </cfRule>
  </conditionalFormatting>
  <conditionalFormatting sqref="P291:AA291">
    <cfRule type="expression" dxfId="1241" priority="1239">
      <formula>P$1=""</formula>
    </cfRule>
  </conditionalFormatting>
  <conditionalFormatting sqref="P291:AA291">
    <cfRule type="expression" dxfId="1240" priority="1238">
      <formula>P$1=""</formula>
    </cfRule>
  </conditionalFormatting>
  <conditionalFormatting sqref="P291:AA291">
    <cfRule type="expression" dxfId="1239" priority="1237">
      <formula>P$1=""</formula>
    </cfRule>
  </conditionalFormatting>
  <conditionalFormatting sqref="P291:AA291">
    <cfRule type="expression" dxfId="1238" priority="1236">
      <formula>P$1=""</formula>
    </cfRule>
  </conditionalFormatting>
  <conditionalFormatting sqref="P291:AA291">
    <cfRule type="expression" dxfId="1237" priority="1235">
      <formula>P$1=""</formula>
    </cfRule>
  </conditionalFormatting>
  <conditionalFormatting sqref="P291:AA291">
    <cfRule type="expression" dxfId="1236" priority="1234">
      <formula>P$1=""</formula>
    </cfRule>
  </conditionalFormatting>
  <conditionalFormatting sqref="P152:AA152">
    <cfRule type="expression" dxfId="1235" priority="1233">
      <formula>P$1=""</formula>
    </cfRule>
  </conditionalFormatting>
  <conditionalFormatting sqref="P152:AA152">
    <cfRule type="expression" dxfId="1234" priority="1232">
      <formula>P$1=""</formula>
    </cfRule>
  </conditionalFormatting>
  <conditionalFormatting sqref="P152:AA152">
    <cfRule type="expression" dxfId="1233" priority="1231">
      <formula>P$1=""</formula>
    </cfRule>
  </conditionalFormatting>
  <conditionalFormatting sqref="P152:AA152">
    <cfRule type="expression" dxfId="1232" priority="1230">
      <formula>P$1=""</formula>
    </cfRule>
  </conditionalFormatting>
  <conditionalFormatting sqref="P152:AA152">
    <cfRule type="expression" dxfId="1231" priority="1229">
      <formula>P$1=""</formula>
    </cfRule>
  </conditionalFormatting>
  <conditionalFormatting sqref="P152:AA152">
    <cfRule type="expression" dxfId="1230" priority="1228">
      <formula>P$1=""</formula>
    </cfRule>
  </conditionalFormatting>
  <conditionalFormatting sqref="P152:AA152">
    <cfRule type="expression" dxfId="1229" priority="1227">
      <formula>P$1=""</formula>
    </cfRule>
  </conditionalFormatting>
  <conditionalFormatting sqref="P152:AA152">
    <cfRule type="expression" dxfId="1228" priority="1226">
      <formula>P$1=""</formula>
    </cfRule>
  </conditionalFormatting>
  <conditionalFormatting sqref="P281:AA281">
    <cfRule type="expression" dxfId="1227" priority="1225">
      <formula>P$1=""</formula>
    </cfRule>
  </conditionalFormatting>
  <conditionalFormatting sqref="P281:AA281">
    <cfRule type="expression" dxfId="1226" priority="1224">
      <formula>P$1=""</formula>
    </cfRule>
  </conditionalFormatting>
  <conditionalFormatting sqref="P281:AA281">
    <cfRule type="expression" dxfId="1225" priority="1223">
      <formula>P$1=""</formula>
    </cfRule>
  </conditionalFormatting>
  <conditionalFormatting sqref="P281:AA281">
    <cfRule type="expression" dxfId="1224" priority="1222">
      <formula>P$1=""</formula>
    </cfRule>
  </conditionalFormatting>
  <conditionalFormatting sqref="P281:AA281">
    <cfRule type="expression" dxfId="1223" priority="1221">
      <formula>P$1=""</formula>
    </cfRule>
  </conditionalFormatting>
  <conditionalFormatting sqref="P281:AA281">
    <cfRule type="expression" dxfId="1222" priority="1220">
      <formula>P$1=""</formula>
    </cfRule>
  </conditionalFormatting>
  <conditionalFormatting sqref="P281:AA281">
    <cfRule type="expression" dxfId="1221" priority="1219">
      <formula>P$1=""</formula>
    </cfRule>
  </conditionalFormatting>
  <conditionalFormatting sqref="P281:AA281">
    <cfRule type="expression" dxfId="1220" priority="1218">
      <formula>P$1=""</formula>
    </cfRule>
  </conditionalFormatting>
  <conditionalFormatting sqref="P283:AA283">
    <cfRule type="expression" dxfId="1219" priority="1217">
      <formula>P$1=""</formula>
    </cfRule>
  </conditionalFormatting>
  <conditionalFormatting sqref="P283:AA283">
    <cfRule type="expression" dxfId="1218" priority="1216">
      <formula>P$1=""</formula>
    </cfRule>
  </conditionalFormatting>
  <conditionalFormatting sqref="P283:AA283">
    <cfRule type="expression" dxfId="1217" priority="1215">
      <formula>P$1=""</formula>
    </cfRule>
  </conditionalFormatting>
  <conditionalFormatting sqref="P283:AA283">
    <cfRule type="expression" dxfId="1216" priority="1214">
      <formula>P$1=""</formula>
    </cfRule>
  </conditionalFormatting>
  <conditionalFormatting sqref="P283:AA283">
    <cfRule type="expression" dxfId="1215" priority="1213">
      <formula>P$1=""</formula>
    </cfRule>
  </conditionalFormatting>
  <conditionalFormatting sqref="P283:AA283">
    <cfRule type="expression" dxfId="1214" priority="1212">
      <formula>P$1=""</formula>
    </cfRule>
  </conditionalFormatting>
  <conditionalFormatting sqref="P283:AA283">
    <cfRule type="expression" dxfId="1213" priority="1211">
      <formula>P$1=""</formula>
    </cfRule>
  </conditionalFormatting>
  <conditionalFormatting sqref="P283:AA283">
    <cfRule type="expression" dxfId="1212" priority="1210">
      <formula>P$1=""</formula>
    </cfRule>
  </conditionalFormatting>
  <conditionalFormatting sqref="P283:AA283">
    <cfRule type="expression" dxfId="1211" priority="1209">
      <formula>P$1=""</formula>
    </cfRule>
  </conditionalFormatting>
  <conditionalFormatting sqref="P283:AA283">
    <cfRule type="expression" dxfId="1210" priority="1208">
      <formula>P$1=""</formula>
    </cfRule>
  </conditionalFormatting>
  <conditionalFormatting sqref="P283:AA283">
    <cfRule type="expression" dxfId="1209" priority="1207">
      <formula>P$1=""</formula>
    </cfRule>
  </conditionalFormatting>
  <conditionalFormatting sqref="P283:AA283">
    <cfRule type="expression" dxfId="1208" priority="1206">
      <formula>P$1=""</formula>
    </cfRule>
  </conditionalFormatting>
  <conditionalFormatting sqref="P283:AA283">
    <cfRule type="expression" dxfId="1207" priority="1205">
      <formula>P$1=""</formula>
    </cfRule>
  </conditionalFormatting>
  <conditionalFormatting sqref="P283:AA283">
    <cfRule type="expression" dxfId="1206" priority="1204">
      <formula>P$1=""</formula>
    </cfRule>
  </conditionalFormatting>
  <conditionalFormatting sqref="P283:AA283">
    <cfRule type="expression" dxfId="1205" priority="1203">
      <formula>P$1=""</formula>
    </cfRule>
  </conditionalFormatting>
  <conditionalFormatting sqref="P283:AA283">
    <cfRule type="expression" dxfId="1204" priority="1202">
      <formula>P$1=""</formula>
    </cfRule>
  </conditionalFormatting>
  <conditionalFormatting sqref="P287 P285">
    <cfRule type="expression" dxfId="1203" priority="1201">
      <formula>P$1=""</formula>
    </cfRule>
  </conditionalFormatting>
  <conditionalFormatting sqref="P287 P285">
    <cfRule type="expression" dxfId="1202" priority="1200">
      <formula>P$1=""</formula>
    </cfRule>
  </conditionalFormatting>
  <conditionalFormatting sqref="P287 P285">
    <cfRule type="expression" dxfId="1201" priority="1199">
      <formula>P$1=""</formula>
    </cfRule>
  </conditionalFormatting>
  <conditionalFormatting sqref="P287 P285">
    <cfRule type="expression" dxfId="1200" priority="1198">
      <formula>P$1=""</formula>
    </cfRule>
  </conditionalFormatting>
  <conditionalFormatting sqref="P287 P285">
    <cfRule type="expression" dxfId="1199" priority="1197">
      <formula>P$1=""</formula>
    </cfRule>
  </conditionalFormatting>
  <conditionalFormatting sqref="P287 P285">
    <cfRule type="expression" dxfId="1198" priority="1196">
      <formula>P$1=""</formula>
    </cfRule>
  </conditionalFormatting>
  <conditionalFormatting sqref="P287 P285">
    <cfRule type="expression" dxfId="1197" priority="1195">
      <formula>P$1=""</formula>
    </cfRule>
  </conditionalFormatting>
  <conditionalFormatting sqref="P287 P285">
    <cfRule type="expression" dxfId="1196" priority="1194">
      <formula>P$1=""</formula>
    </cfRule>
  </conditionalFormatting>
  <conditionalFormatting sqref="P287 P285">
    <cfRule type="expression" dxfId="1195" priority="1193">
      <formula>P$1=""</formula>
    </cfRule>
  </conditionalFormatting>
  <conditionalFormatting sqref="P287 P285">
    <cfRule type="expression" dxfId="1194" priority="1192">
      <formula>P$1=""</formula>
    </cfRule>
  </conditionalFormatting>
  <conditionalFormatting sqref="P287 P285">
    <cfRule type="expression" dxfId="1193" priority="1191">
      <formula>P$1=""</formula>
    </cfRule>
  </conditionalFormatting>
  <conditionalFormatting sqref="P287 P285">
    <cfRule type="expression" dxfId="1192" priority="1190">
      <formula>P$1=""</formula>
    </cfRule>
  </conditionalFormatting>
  <conditionalFormatting sqref="P287 P285">
    <cfRule type="expression" dxfId="1191" priority="1189">
      <formula>P$1=""</formula>
    </cfRule>
  </conditionalFormatting>
  <conditionalFormatting sqref="P287 P285">
    <cfRule type="expression" dxfId="1190" priority="1188">
      <formula>P$1=""</formula>
    </cfRule>
  </conditionalFormatting>
  <conditionalFormatting sqref="P287 P285">
    <cfRule type="expression" dxfId="1189" priority="1187">
      <formula>P$1=""</formula>
    </cfRule>
  </conditionalFormatting>
  <conditionalFormatting sqref="P287 P285">
    <cfRule type="expression" dxfId="1188" priority="1186">
      <formula>P$1=""</formula>
    </cfRule>
  </conditionalFormatting>
  <conditionalFormatting sqref="P287 P285">
    <cfRule type="expression" dxfId="1187" priority="1185">
      <formula>P$1=""</formula>
    </cfRule>
  </conditionalFormatting>
  <conditionalFormatting sqref="P287 P285">
    <cfRule type="expression" dxfId="1186" priority="1184">
      <formula>P$1=""</formula>
    </cfRule>
  </conditionalFormatting>
  <conditionalFormatting sqref="Q287:AA287 Q285:AA285">
    <cfRule type="expression" dxfId="1185" priority="1183">
      <formula>Q$1=""</formula>
    </cfRule>
  </conditionalFormatting>
  <conditionalFormatting sqref="Q287:AA287 Q285:AA285">
    <cfRule type="expression" dxfId="1184" priority="1182">
      <formula>Q$1=""</formula>
    </cfRule>
  </conditionalFormatting>
  <conditionalFormatting sqref="Q287:AA287 Q285:AA285">
    <cfRule type="expression" dxfId="1183" priority="1181">
      <formula>Q$1=""</formula>
    </cfRule>
  </conditionalFormatting>
  <conditionalFormatting sqref="Q287:AA287 Q285:AA285">
    <cfRule type="expression" dxfId="1182" priority="1180">
      <formula>Q$1=""</formula>
    </cfRule>
  </conditionalFormatting>
  <conditionalFormatting sqref="Q287:AA287 Q285:AA285">
    <cfRule type="expression" dxfId="1181" priority="1179">
      <formula>Q$1=""</formula>
    </cfRule>
  </conditionalFormatting>
  <conditionalFormatting sqref="Q287:AA287 Q285:AA285">
    <cfRule type="expression" dxfId="1180" priority="1178">
      <formula>Q$1=""</formula>
    </cfRule>
  </conditionalFormatting>
  <conditionalFormatting sqref="Q287:AA287 Q285:AA285">
    <cfRule type="expression" dxfId="1179" priority="1177">
      <formula>Q$1=""</formula>
    </cfRule>
  </conditionalFormatting>
  <conditionalFormatting sqref="Q287:AA287 Q285:AA285">
    <cfRule type="expression" dxfId="1178" priority="1176">
      <formula>Q$1=""</formula>
    </cfRule>
  </conditionalFormatting>
  <conditionalFormatting sqref="Q287:AA287 Q285:AA285">
    <cfRule type="expression" dxfId="1177" priority="1175">
      <formula>Q$1=""</formula>
    </cfRule>
  </conditionalFormatting>
  <conditionalFormatting sqref="Q287:AA287 Q285:AA285">
    <cfRule type="expression" dxfId="1176" priority="1174">
      <formula>Q$1=""</formula>
    </cfRule>
  </conditionalFormatting>
  <conditionalFormatting sqref="Q287:AA287 Q285:AA285">
    <cfRule type="expression" dxfId="1175" priority="1173">
      <formula>Q$1=""</formula>
    </cfRule>
  </conditionalFormatting>
  <conditionalFormatting sqref="Q287:AA287 Q285:AA285">
    <cfRule type="expression" dxfId="1174" priority="1172">
      <formula>Q$1=""</formula>
    </cfRule>
  </conditionalFormatting>
  <conditionalFormatting sqref="Q287:AA287 Q285:AA285">
    <cfRule type="expression" dxfId="1173" priority="1171">
      <formula>Q$1=""</formula>
    </cfRule>
  </conditionalFormatting>
  <conditionalFormatting sqref="Q287:AA287 Q285:AA285">
    <cfRule type="expression" dxfId="1172" priority="1170">
      <formula>Q$1=""</formula>
    </cfRule>
  </conditionalFormatting>
  <conditionalFormatting sqref="Q287:AA287 Q285:AA285">
    <cfRule type="expression" dxfId="1171" priority="1169">
      <formula>Q$1=""</formula>
    </cfRule>
  </conditionalFormatting>
  <conditionalFormatting sqref="Q287:AA287 Q285:AA285">
    <cfRule type="expression" dxfId="1170" priority="1168">
      <formula>Q$1=""</formula>
    </cfRule>
  </conditionalFormatting>
  <conditionalFormatting sqref="Q287:AA287 Q285:AA285">
    <cfRule type="expression" dxfId="1169" priority="1167">
      <formula>Q$1=""</formula>
    </cfRule>
  </conditionalFormatting>
  <conditionalFormatting sqref="Q287:AA287 Q285:AA285">
    <cfRule type="expression" dxfId="1168" priority="1166">
      <formula>Q$1=""</formula>
    </cfRule>
  </conditionalFormatting>
  <conditionalFormatting sqref="Q287:AA287 Q285:AA285">
    <cfRule type="expression" dxfId="1167" priority="1165">
      <formula>Q$1=""</formula>
    </cfRule>
  </conditionalFormatting>
  <conditionalFormatting sqref="Q287:AA287 Q285:AA285">
    <cfRule type="expression" dxfId="1166" priority="1164">
      <formula>Q$1=""</formula>
    </cfRule>
  </conditionalFormatting>
  <conditionalFormatting sqref="Q287:AA287 Q285:AA285">
    <cfRule type="expression" dxfId="1165" priority="1163">
      <formula>Q$1=""</formula>
    </cfRule>
  </conditionalFormatting>
  <conditionalFormatting sqref="Q287:AA287 Q285:AA285">
    <cfRule type="expression" dxfId="1164" priority="1162">
      <formula>Q$1=""</formula>
    </cfRule>
  </conditionalFormatting>
  <conditionalFormatting sqref="Q287:AA287 Q285:AA285">
    <cfRule type="expression" dxfId="1163" priority="1161">
      <formula>Q$1=""</formula>
    </cfRule>
  </conditionalFormatting>
  <conditionalFormatting sqref="Q287:AA287 Q285:AA285">
    <cfRule type="expression" dxfId="1162" priority="1160">
      <formula>Q$1=""</formula>
    </cfRule>
  </conditionalFormatting>
  <conditionalFormatting sqref="Q287:AA287 Q285:AA285">
    <cfRule type="expression" dxfId="1161" priority="1159">
      <formula>Q$1=""</formula>
    </cfRule>
  </conditionalFormatting>
  <conditionalFormatting sqref="Q287:AA287 Q285:AA285">
    <cfRule type="expression" dxfId="1160" priority="1158">
      <formula>Q$1=""</formula>
    </cfRule>
  </conditionalFormatting>
  <conditionalFormatting sqref="Q287:AA287 Q285:AA285">
    <cfRule type="expression" dxfId="1159" priority="1157">
      <formula>Q$1=""</formula>
    </cfRule>
  </conditionalFormatting>
  <conditionalFormatting sqref="Q287:AA287 Q285:AA285">
    <cfRule type="expression" dxfId="1158" priority="1156">
      <formula>Q$1=""</formula>
    </cfRule>
  </conditionalFormatting>
  <conditionalFormatting sqref="Q287:AA287 Q285:AA285">
    <cfRule type="expression" dxfId="1157" priority="1155">
      <formula>Q$1=""</formula>
    </cfRule>
  </conditionalFormatting>
  <conditionalFormatting sqref="Q287:AA287 Q285:AA285">
    <cfRule type="expression" dxfId="1156" priority="1154">
      <formula>Q$1=""</formula>
    </cfRule>
  </conditionalFormatting>
  <conditionalFormatting sqref="Q287:AA287 Q285:AA285">
    <cfRule type="expression" dxfId="1155" priority="1153">
      <formula>Q$1=""</formula>
    </cfRule>
  </conditionalFormatting>
  <conditionalFormatting sqref="Q287:AA287 Q285:AA285">
    <cfRule type="expression" dxfId="1154" priority="1152">
      <formula>Q$1=""</formula>
    </cfRule>
  </conditionalFormatting>
  <conditionalFormatting sqref="Q287:AA287 Q285:AA285">
    <cfRule type="expression" dxfId="1153" priority="1151">
      <formula>Q$1=""</formula>
    </cfRule>
  </conditionalFormatting>
  <conditionalFormatting sqref="Q287:AA287 Q285:AA285">
    <cfRule type="expression" dxfId="1152" priority="1150">
      <formula>Q$1=""</formula>
    </cfRule>
  </conditionalFormatting>
  <conditionalFormatting sqref="P297 P295 P293">
    <cfRule type="expression" dxfId="1151" priority="1149">
      <formula>P$1=""</formula>
    </cfRule>
  </conditionalFormatting>
  <conditionalFormatting sqref="P297 P295 P293">
    <cfRule type="expression" dxfId="1150" priority="1148">
      <formula>P$1=""</formula>
    </cfRule>
  </conditionalFormatting>
  <conditionalFormatting sqref="P297 P295 P293">
    <cfRule type="expression" dxfId="1149" priority="1147">
      <formula>P$1=""</formula>
    </cfRule>
  </conditionalFormatting>
  <conditionalFormatting sqref="P297 P295 P293">
    <cfRule type="expression" dxfId="1148" priority="1146">
      <formula>P$1=""</formula>
    </cfRule>
  </conditionalFormatting>
  <conditionalFormatting sqref="P297 P295 P293">
    <cfRule type="expression" dxfId="1147" priority="1145">
      <formula>P$1=""</formula>
    </cfRule>
  </conditionalFormatting>
  <conditionalFormatting sqref="P297 P295 P293">
    <cfRule type="expression" dxfId="1146" priority="1144">
      <formula>P$1=""</formula>
    </cfRule>
  </conditionalFormatting>
  <conditionalFormatting sqref="P297 P295 P293">
    <cfRule type="expression" dxfId="1145" priority="1143">
      <formula>P$1=""</formula>
    </cfRule>
  </conditionalFormatting>
  <conditionalFormatting sqref="P297 P295 P293">
    <cfRule type="expression" dxfId="1144" priority="1142">
      <formula>P$1=""</formula>
    </cfRule>
  </conditionalFormatting>
  <conditionalFormatting sqref="P293">
    <cfRule type="expression" dxfId="1143" priority="1141">
      <formula>P$1=""</formula>
    </cfRule>
  </conditionalFormatting>
  <conditionalFormatting sqref="P297 P295 P293">
    <cfRule type="expression" dxfId="1142" priority="1140">
      <formula>P$1=""</formula>
    </cfRule>
  </conditionalFormatting>
  <conditionalFormatting sqref="P297 P295 P293">
    <cfRule type="expression" dxfId="1141" priority="1139">
      <formula>P$1=""</formula>
    </cfRule>
  </conditionalFormatting>
  <conditionalFormatting sqref="P297 P295 P293">
    <cfRule type="expression" dxfId="1140" priority="1138">
      <formula>P$1=""</formula>
    </cfRule>
  </conditionalFormatting>
  <conditionalFormatting sqref="P297 P295 P293">
    <cfRule type="expression" dxfId="1139" priority="1137">
      <formula>P$1=""</formula>
    </cfRule>
  </conditionalFormatting>
  <conditionalFormatting sqref="P297 P295 P293">
    <cfRule type="expression" dxfId="1138" priority="1136">
      <formula>P$1=""</formula>
    </cfRule>
  </conditionalFormatting>
  <conditionalFormatting sqref="P293">
    <cfRule type="expression" dxfId="1137" priority="1135">
      <formula>P$1=""</formula>
    </cfRule>
  </conditionalFormatting>
  <conditionalFormatting sqref="P297 P295 P293">
    <cfRule type="expression" dxfId="1136" priority="1134">
      <formula>P$1=""</formula>
    </cfRule>
  </conditionalFormatting>
  <conditionalFormatting sqref="P297 P295 P293">
    <cfRule type="expression" dxfId="1135" priority="1133">
      <formula>P$1=""</formula>
    </cfRule>
  </conditionalFormatting>
  <conditionalFormatting sqref="P297 P295 P293">
    <cfRule type="expression" dxfId="1134" priority="1132">
      <formula>P$1=""</formula>
    </cfRule>
  </conditionalFormatting>
  <conditionalFormatting sqref="P297 P295 P293">
    <cfRule type="expression" dxfId="1133" priority="1131">
      <formula>P$1=""</formula>
    </cfRule>
  </conditionalFormatting>
  <conditionalFormatting sqref="P297 P295 P293">
    <cfRule type="expression" dxfId="1132" priority="1130">
      <formula>P$1=""</formula>
    </cfRule>
  </conditionalFormatting>
  <conditionalFormatting sqref="P297 P295 P293">
    <cfRule type="expression" dxfId="1131" priority="1129">
      <formula>P$1=""</formula>
    </cfRule>
  </conditionalFormatting>
  <conditionalFormatting sqref="P297 P295 P293">
    <cfRule type="expression" dxfId="1130" priority="1128">
      <formula>P$1=""</formula>
    </cfRule>
  </conditionalFormatting>
  <conditionalFormatting sqref="P297 P295 P293">
    <cfRule type="expression" dxfId="1129" priority="1127">
      <formula>P$1=""</formula>
    </cfRule>
  </conditionalFormatting>
  <conditionalFormatting sqref="Q297:AA297 Q295:AA295 Q293:AA293">
    <cfRule type="expression" dxfId="1128" priority="1126">
      <formula>Q$1=""</formula>
    </cfRule>
  </conditionalFormatting>
  <conditionalFormatting sqref="Q297:AA297 Q295:AA295 Q293:AA293">
    <cfRule type="expression" dxfId="1127" priority="1125">
      <formula>Q$1=""</formula>
    </cfRule>
  </conditionalFormatting>
  <conditionalFormatting sqref="Q297:AA297 Q295:AA295 Q293:AA293">
    <cfRule type="expression" dxfId="1126" priority="1124">
      <formula>Q$1=""</formula>
    </cfRule>
  </conditionalFormatting>
  <conditionalFormatting sqref="Q297:AA297 Q295:AA295 Q293:AA293">
    <cfRule type="expression" dxfId="1125" priority="1123">
      <formula>Q$1=""</formula>
    </cfRule>
  </conditionalFormatting>
  <conditionalFormatting sqref="Q297:AA297 Q295:AA295 Q293:AA293">
    <cfRule type="expression" dxfId="1124" priority="1122">
      <formula>Q$1=""</formula>
    </cfRule>
  </conditionalFormatting>
  <conditionalFormatting sqref="Q297:AA297 Q295:AA295 Q293:AA293">
    <cfRule type="expression" dxfId="1123" priority="1121">
      <formula>Q$1=""</formula>
    </cfRule>
  </conditionalFormatting>
  <conditionalFormatting sqref="Q297:AA297 Q295:AA295 Q293:AA293">
    <cfRule type="expression" dxfId="1122" priority="1120">
      <formula>Q$1=""</formula>
    </cfRule>
  </conditionalFormatting>
  <conditionalFormatting sqref="Q297:AA297 Q295:AA295 Q293:AA293">
    <cfRule type="expression" dxfId="1121" priority="1119">
      <formula>Q$1=""</formula>
    </cfRule>
  </conditionalFormatting>
  <conditionalFormatting sqref="Q293:AA293">
    <cfRule type="expression" dxfId="1120" priority="1118">
      <formula>Q$1=""</formula>
    </cfRule>
  </conditionalFormatting>
  <conditionalFormatting sqref="Q297:AA297 Q295:AA295 Q293:AA293">
    <cfRule type="expression" dxfId="1119" priority="1117">
      <formula>Q$1=""</formula>
    </cfRule>
  </conditionalFormatting>
  <conditionalFormatting sqref="Q297:AA297 Q295:AA295 Q293:AA293">
    <cfRule type="expression" dxfId="1118" priority="1116">
      <formula>Q$1=""</formula>
    </cfRule>
  </conditionalFormatting>
  <conditionalFormatting sqref="Q297:AA297 Q295:AA295 Q293:AA293">
    <cfRule type="expression" dxfId="1117" priority="1115">
      <formula>Q$1=""</formula>
    </cfRule>
  </conditionalFormatting>
  <conditionalFormatting sqref="Q297:AA297 Q295:AA295 Q293:AA293">
    <cfRule type="expression" dxfId="1116" priority="1114">
      <formula>Q$1=""</formula>
    </cfRule>
  </conditionalFormatting>
  <conditionalFormatting sqref="Q297:AA297 Q295:AA295 Q293:AA293">
    <cfRule type="expression" dxfId="1115" priority="1113">
      <formula>Q$1=""</formula>
    </cfRule>
  </conditionalFormatting>
  <conditionalFormatting sqref="Q293:AA293">
    <cfRule type="expression" dxfId="1114" priority="1112">
      <formula>Q$1=""</formula>
    </cfRule>
  </conditionalFormatting>
  <conditionalFormatting sqref="Q297:AA297 Q295:AA295 Q293:AA293">
    <cfRule type="expression" dxfId="1113" priority="1111">
      <formula>Q$1=""</formula>
    </cfRule>
  </conditionalFormatting>
  <conditionalFormatting sqref="Q297:AA297 Q295:AA295 Q293:AA293">
    <cfRule type="expression" dxfId="1112" priority="1110">
      <formula>Q$1=""</formula>
    </cfRule>
  </conditionalFormatting>
  <conditionalFormatting sqref="Q297:AA297 Q295:AA295 Q293:AA293">
    <cfRule type="expression" dxfId="1111" priority="1109">
      <formula>Q$1=""</formula>
    </cfRule>
  </conditionalFormatting>
  <conditionalFormatting sqref="Q297:AA297 Q295:AA295 Q293:AA293">
    <cfRule type="expression" dxfId="1110" priority="1108">
      <formula>Q$1=""</formula>
    </cfRule>
  </conditionalFormatting>
  <conditionalFormatting sqref="Q297:AA297 Q295:AA295 Q293:AA293">
    <cfRule type="expression" dxfId="1109" priority="1107">
      <formula>Q$1=""</formula>
    </cfRule>
  </conditionalFormatting>
  <conditionalFormatting sqref="Q297:AA297 Q295:AA295 Q293:AA293">
    <cfRule type="expression" dxfId="1108" priority="1106">
      <formula>Q$1=""</formula>
    </cfRule>
  </conditionalFormatting>
  <conditionalFormatting sqref="Q297:AA297 Q295:AA295 Q293:AA293">
    <cfRule type="expression" dxfId="1107" priority="1105">
      <formula>Q$1=""</formula>
    </cfRule>
  </conditionalFormatting>
  <conditionalFormatting sqref="Q297:AA297 Q295:AA295 Q293:AA293">
    <cfRule type="expression" dxfId="1106" priority="1104">
      <formula>Q$1=""</formula>
    </cfRule>
  </conditionalFormatting>
  <conditionalFormatting sqref="Q297:AA297 Q295:AA295 Q293:AA293">
    <cfRule type="expression" dxfId="1105" priority="1103">
      <formula>Q$1=""</formula>
    </cfRule>
  </conditionalFormatting>
  <conditionalFormatting sqref="Q297:AA297 Q295:AA295 Q293:AA293">
    <cfRule type="expression" dxfId="1104" priority="1102">
      <formula>Q$1=""</formula>
    </cfRule>
  </conditionalFormatting>
  <conditionalFormatting sqref="Q297:AA297 Q295:AA295 Q293:AA293">
    <cfRule type="expression" dxfId="1103" priority="1101">
      <formula>Q$1=""</formula>
    </cfRule>
  </conditionalFormatting>
  <conditionalFormatting sqref="Q297:AA297 Q295:AA295 Q293:AA293">
    <cfRule type="expression" dxfId="1102" priority="1100">
      <formula>Q$1=""</formula>
    </cfRule>
  </conditionalFormatting>
  <conditionalFormatting sqref="Q297:AA297 Q295:AA295 Q293:AA293">
    <cfRule type="expression" dxfId="1101" priority="1099">
      <formula>Q$1=""</formula>
    </cfRule>
  </conditionalFormatting>
  <conditionalFormatting sqref="Q297:AA297 Q295:AA295 Q293:AA293">
    <cfRule type="expression" dxfId="1100" priority="1098">
      <formula>Q$1=""</formula>
    </cfRule>
  </conditionalFormatting>
  <conditionalFormatting sqref="Q297:AA297 Q295:AA295 Q293:AA293">
    <cfRule type="expression" dxfId="1099" priority="1097">
      <formula>Q$1=""</formula>
    </cfRule>
  </conditionalFormatting>
  <conditionalFormatting sqref="Q297:AA297 Q295:AA295 Q293:AA293">
    <cfRule type="expression" dxfId="1098" priority="1096">
      <formula>Q$1=""</formula>
    </cfRule>
  </conditionalFormatting>
  <conditionalFormatting sqref="Q293:AA293">
    <cfRule type="expression" dxfId="1097" priority="1095">
      <formula>Q$1=""</formula>
    </cfRule>
  </conditionalFormatting>
  <conditionalFormatting sqref="Q297:AA297 Q295:AA295 Q293:AA293">
    <cfRule type="expression" dxfId="1096" priority="1094">
      <formula>Q$1=""</formula>
    </cfRule>
  </conditionalFormatting>
  <conditionalFormatting sqref="Q297:AA297 Q295:AA295 Q293:AA293">
    <cfRule type="expression" dxfId="1095" priority="1093">
      <formula>Q$1=""</formula>
    </cfRule>
  </conditionalFormatting>
  <conditionalFormatting sqref="Q297:AA297 Q295:AA295 Q293:AA293">
    <cfRule type="expression" dxfId="1094" priority="1092">
      <formula>Q$1=""</formula>
    </cfRule>
  </conditionalFormatting>
  <conditionalFormatting sqref="Q297:AA297 Q295:AA295 Q293:AA293">
    <cfRule type="expression" dxfId="1093" priority="1091">
      <formula>Q$1=""</formula>
    </cfRule>
  </conditionalFormatting>
  <conditionalFormatting sqref="Q297:AA297 Q295:AA295 Q293:AA293">
    <cfRule type="expression" dxfId="1092" priority="1090">
      <formula>Q$1=""</formula>
    </cfRule>
  </conditionalFormatting>
  <conditionalFormatting sqref="Q293:AA293">
    <cfRule type="expression" dxfId="1091" priority="1089">
      <formula>Q$1=""</formula>
    </cfRule>
  </conditionalFormatting>
  <conditionalFormatting sqref="Q297:AA297 Q295:AA295 Q293:AA293">
    <cfRule type="expression" dxfId="1090" priority="1088">
      <formula>Q$1=""</formula>
    </cfRule>
  </conditionalFormatting>
  <conditionalFormatting sqref="Q297:AA297 Q295:AA295 Q293:AA293">
    <cfRule type="expression" dxfId="1089" priority="1087">
      <formula>Q$1=""</formula>
    </cfRule>
  </conditionalFormatting>
  <conditionalFormatting sqref="Q297:AA297 Q295:AA295 Q293:AA293">
    <cfRule type="expression" dxfId="1088" priority="1086">
      <formula>Q$1=""</formula>
    </cfRule>
  </conditionalFormatting>
  <conditionalFormatting sqref="Q297:AA297 Q295:AA295 Q293:AA293">
    <cfRule type="expression" dxfId="1087" priority="1085">
      <formula>Q$1=""</formula>
    </cfRule>
  </conditionalFormatting>
  <conditionalFormatting sqref="Q297:AA297 Q295:AA295 Q293:AA293">
    <cfRule type="expression" dxfId="1086" priority="1084">
      <formula>Q$1=""</formula>
    </cfRule>
  </conditionalFormatting>
  <conditionalFormatting sqref="Q297:AA297 Q295:AA295 Q293:AA293">
    <cfRule type="expression" dxfId="1085" priority="1083">
      <formula>Q$1=""</formula>
    </cfRule>
  </conditionalFormatting>
  <conditionalFormatting sqref="Q297:AA297 Q295:AA295 Q293:AA293">
    <cfRule type="expression" dxfId="1084" priority="1082">
      <formula>Q$1=""</formula>
    </cfRule>
  </conditionalFormatting>
  <conditionalFormatting sqref="Q297:AA297 Q295:AA295 Q293:AA293">
    <cfRule type="expression" dxfId="1083" priority="1081">
      <formula>Q$1=""</formula>
    </cfRule>
  </conditionalFormatting>
  <conditionalFormatting sqref="P297 P295 P293">
    <cfRule type="expression" dxfId="1082" priority="1080">
      <formula>P$1=""</formula>
    </cfRule>
  </conditionalFormatting>
  <conditionalFormatting sqref="P297 P295 P293">
    <cfRule type="expression" dxfId="1081" priority="1079">
      <formula>P$1=""</formula>
    </cfRule>
  </conditionalFormatting>
  <conditionalFormatting sqref="P297 P295 P293">
    <cfRule type="expression" dxfId="1080" priority="1078">
      <formula>P$1=""</formula>
    </cfRule>
  </conditionalFormatting>
  <conditionalFormatting sqref="P297 P295 P293">
    <cfRule type="expression" dxfId="1079" priority="1077">
      <formula>P$1=""</formula>
    </cfRule>
  </conditionalFormatting>
  <conditionalFormatting sqref="P297 P295 P293">
    <cfRule type="expression" dxfId="1078" priority="1076">
      <formula>P$1=""</formula>
    </cfRule>
  </conditionalFormatting>
  <conditionalFormatting sqref="P297 P295 P293">
    <cfRule type="expression" dxfId="1077" priority="1075">
      <formula>P$1=""</formula>
    </cfRule>
  </conditionalFormatting>
  <conditionalFormatting sqref="P297 P295 P293">
    <cfRule type="expression" dxfId="1076" priority="1074">
      <formula>P$1=""</formula>
    </cfRule>
  </conditionalFormatting>
  <conditionalFormatting sqref="P297 P295 P293">
    <cfRule type="expression" dxfId="1075" priority="1073">
      <formula>P$1=""</formula>
    </cfRule>
  </conditionalFormatting>
  <conditionalFormatting sqref="P293">
    <cfRule type="expression" dxfId="1074" priority="1072">
      <formula>P$1=""</formula>
    </cfRule>
  </conditionalFormatting>
  <conditionalFormatting sqref="P297 P295 P293">
    <cfRule type="expression" dxfId="1073" priority="1071">
      <formula>P$1=""</formula>
    </cfRule>
  </conditionalFormatting>
  <conditionalFormatting sqref="P297 P295 P293">
    <cfRule type="expression" dxfId="1072" priority="1070">
      <formula>P$1=""</formula>
    </cfRule>
  </conditionalFormatting>
  <conditionalFormatting sqref="P297 P295 P293">
    <cfRule type="expression" dxfId="1071" priority="1069">
      <formula>P$1=""</formula>
    </cfRule>
  </conditionalFormatting>
  <conditionalFormatting sqref="P297 P295 P293">
    <cfRule type="expression" dxfId="1070" priority="1068">
      <formula>P$1=""</formula>
    </cfRule>
  </conditionalFormatting>
  <conditionalFormatting sqref="P297 P295 P293">
    <cfRule type="expression" dxfId="1069" priority="1067">
      <formula>P$1=""</formula>
    </cfRule>
  </conditionalFormatting>
  <conditionalFormatting sqref="P293">
    <cfRule type="expression" dxfId="1068" priority="1066">
      <formula>P$1=""</formula>
    </cfRule>
  </conditionalFormatting>
  <conditionalFormatting sqref="P297 P295 P293">
    <cfRule type="expression" dxfId="1067" priority="1065">
      <formula>P$1=""</formula>
    </cfRule>
  </conditionalFormatting>
  <conditionalFormatting sqref="P297 P295 P293">
    <cfRule type="expression" dxfId="1066" priority="1064">
      <formula>P$1=""</formula>
    </cfRule>
  </conditionalFormatting>
  <conditionalFormatting sqref="P297 P295 P293">
    <cfRule type="expression" dxfId="1065" priority="1063">
      <formula>P$1=""</formula>
    </cfRule>
  </conditionalFormatting>
  <conditionalFormatting sqref="P297 P295 P293">
    <cfRule type="expression" dxfId="1064" priority="1062">
      <formula>P$1=""</formula>
    </cfRule>
  </conditionalFormatting>
  <conditionalFormatting sqref="P297 P295 P293">
    <cfRule type="expression" dxfId="1063" priority="1061">
      <formula>P$1=""</formula>
    </cfRule>
  </conditionalFormatting>
  <conditionalFormatting sqref="P297 P295 P293">
    <cfRule type="expression" dxfId="1062" priority="1060">
      <formula>P$1=""</formula>
    </cfRule>
  </conditionalFormatting>
  <conditionalFormatting sqref="P297 P295 P293">
    <cfRule type="expression" dxfId="1061" priority="1059">
      <formula>P$1=""</formula>
    </cfRule>
  </conditionalFormatting>
  <conditionalFormatting sqref="P297 P295 P293">
    <cfRule type="expression" dxfId="1060" priority="1058">
      <formula>P$1=""</formula>
    </cfRule>
  </conditionalFormatting>
  <conditionalFormatting sqref="Q297:AA297 Q295:AA295 Q293:AA293">
    <cfRule type="expression" dxfId="1059" priority="1057">
      <formula>Q$1=""</formula>
    </cfRule>
  </conditionalFormatting>
  <conditionalFormatting sqref="Q297:AA297 Q295:AA295 Q293:AA293">
    <cfRule type="expression" dxfId="1058" priority="1056">
      <formula>Q$1=""</formula>
    </cfRule>
  </conditionalFormatting>
  <conditionalFormatting sqref="Q297:AA297 Q295:AA295 Q293:AA293">
    <cfRule type="expression" dxfId="1057" priority="1055">
      <formula>Q$1=""</formula>
    </cfRule>
  </conditionalFormatting>
  <conditionalFormatting sqref="Q297:AA297 Q295:AA295 Q293:AA293">
    <cfRule type="expression" dxfId="1056" priority="1054">
      <formula>Q$1=""</formula>
    </cfRule>
  </conditionalFormatting>
  <conditionalFormatting sqref="Q297:AA297 Q295:AA295 Q293:AA293">
    <cfRule type="expression" dxfId="1055" priority="1053">
      <formula>Q$1=""</formula>
    </cfRule>
  </conditionalFormatting>
  <conditionalFormatting sqref="Q297:AA297 Q295:AA295 Q293:AA293">
    <cfRule type="expression" dxfId="1054" priority="1052">
      <formula>Q$1=""</formula>
    </cfRule>
  </conditionalFormatting>
  <conditionalFormatting sqref="Q297:AA297 Q295:AA295 Q293:AA293">
    <cfRule type="expression" dxfId="1053" priority="1051">
      <formula>Q$1=""</formula>
    </cfRule>
  </conditionalFormatting>
  <conditionalFormatting sqref="Q297:AA297 Q295:AA295 Q293:AA293">
    <cfRule type="expression" dxfId="1052" priority="1050">
      <formula>Q$1=""</formula>
    </cfRule>
  </conditionalFormatting>
  <conditionalFormatting sqref="Q293:AA293">
    <cfRule type="expression" dxfId="1051" priority="1049">
      <formula>Q$1=""</formula>
    </cfRule>
  </conditionalFormatting>
  <conditionalFormatting sqref="Q297:AA297 Q295:AA295 Q293:AA293">
    <cfRule type="expression" dxfId="1050" priority="1048">
      <formula>Q$1=""</formula>
    </cfRule>
  </conditionalFormatting>
  <conditionalFormatting sqref="Q297:AA297 Q295:AA295 Q293:AA293">
    <cfRule type="expression" dxfId="1049" priority="1047">
      <formula>Q$1=""</formula>
    </cfRule>
  </conditionalFormatting>
  <conditionalFormatting sqref="Q297:AA297 Q295:AA295 Q293:AA293">
    <cfRule type="expression" dxfId="1048" priority="1046">
      <formula>Q$1=""</formula>
    </cfRule>
  </conditionalFormatting>
  <conditionalFormatting sqref="Q297:AA297 Q295:AA295 Q293:AA293">
    <cfRule type="expression" dxfId="1047" priority="1045">
      <formula>Q$1=""</formula>
    </cfRule>
  </conditionalFormatting>
  <conditionalFormatting sqref="Q297:AA297 Q295:AA295 Q293:AA293">
    <cfRule type="expression" dxfId="1046" priority="1044">
      <formula>Q$1=""</formula>
    </cfRule>
  </conditionalFormatting>
  <conditionalFormatting sqref="Q293:AA293">
    <cfRule type="expression" dxfId="1045" priority="1043">
      <formula>Q$1=""</formula>
    </cfRule>
  </conditionalFormatting>
  <conditionalFormatting sqref="Q297:AA297 Q295:AA295 Q293:AA293">
    <cfRule type="expression" dxfId="1044" priority="1042">
      <formula>Q$1=""</formula>
    </cfRule>
  </conditionalFormatting>
  <conditionalFormatting sqref="Q297:AA297 Q295:AA295 Q293:AA293">
    <cfRule type="expression" dxfId="1043" priority="1041">
      <formula>Q$1=""</formula>
    </cfRule>
  </conditionalFormatting>
  <conditionalFormatting sqref="Q297:AA297 Q295:AA295 Q293:AA293">
    <cfRule type="expression" dxfId="1042" priority="1040">
      <formula>Q$1=""</formula>
    </cfRule>
  </conditionalFormatting>
  <conditionalFormatting sqref="Q297:AA297 Q295:AA295 Q293:AA293">
    <cfRule type="expression" dxfId="1041" priority="1039">
      <formula>Q$1=""</formula>
    </cfRule>
  </conditionalFormatting>
  <conditionalFormatting sqref="Q297:AA297 Q295:AA295 Q293:AA293">
    <cfRule type="expression" dxfId="1040" priority="1038">
      <formula>Q$1=""</formula>
    </cfRule>
  </conditionalFormatting>
  <conditionalFormatting sqref="Q297:AA297 Q295:AA295 Q293:AA293">
    <cfRule type="expression" dxfId="1039" priority="1037">
      <formula>Q$1=""</formula>
    </cfRule>
  </conditionalFormatting>
  <conditionalFormatting sqref="Q297:AA297 Q295:AA295 Q293:AA293">
    <cfRule type="expression" dxfId="1038" priority="1036">
      <formula>Q$1=""</formula>
    </cfRule>
  </conditionalFormatting>
  <conditionalFormatting sqref="Q297:AA297 Q295:AA295 Q293:AA293">
    <cfRule type="expression" dxfId="1037" priority="1035">
      <formula>Q$1=""</formula>
    </cfRule>
  </conditionalFormatting>
  <conditionalFormatting sqref="Q297:AA297 Q295:AA295 Q293:AA293">
    <cfRule type="expression" dxfId="1036" priority="1034">
      <formula>Q$1=""</formula>
    </cfRule>
  </conditionalFormatting>
  <conditionalFormatting sqref="Q297:AA297 Q295:AA295 Q293:AA293">
    <cfRule type="expression" dxfId="1035" priority="1033">
      <formula>Q$1=""</formula>
    </cfRule>
  </conditionalFormatting>
  <conditionalFormatting sqref="Q297:AA297 Q295:AA295 Q293:AA293">
    <cfRule type="expression" dxfId="1034" priority="1032">
      <formula>Q$1=""</formula>
    </cfRule>
  </conditionalFormatting>
  <conditionalFormatting sqref="Q297:AA297 Q295:AA295 Q293:AA293">
    <cfRule type="expression" dxfId="1033" priority="1031">
      <formula>Q$1=""</formula>
    </cfRule>
  </conditionalFormatting>
  <conditionalFormatting sqref="Q297:AA297 Q295:AA295 Q293:AA293">
    <cfRule type="expression" dxfId="1032" priority="1030">
      <formula>Q$1=""</formula>
    </cfRule>
  </conditionalFormatting>
  <conditionalFormatting sqref="Q297:AA297 Q295:AA295 Q293:AA293">
    <cfRule type="expression" dxfId="1031" priority="1029">
      <formula>Q$1=""</formula>
    </cfRule>
  </conditionalFormatting>
  <conditionalFormatting sqref="Q297:AA297 Q295:AA295 Q293:AA293">
    <cfRule type="expression" dxfId="1030" priority="1028">
      <formula>Q$1=""</formula>
    </cfRule>
  </conditionalFormatting>
  <conditionalFormatting sqref="Q297:AA297 Q295:AA295 Q293:AA293">
    <cfRule type="expression" dxfId="1029" priority="1027">
      <formula>Q$1=""</formula>
    </cfRule>
  </conditionalFormatting>
  <conditionalFormatting sqref="Q293:AA293">
    <cfRule type="expression" dxfId="1028" priority="1026">
      <formula>Q$1=""</formula>
    </cfRule>
  </conditionalFormatting>
  <conditionalFormatting sqref="Q297:AA297 Q295:AA295 Q293:AA293">
    <cfRule type="expression" dxfId="1027" priority="1025">
      <formula>Q$1=""</formula>
    </cfRule>
  </conditionalFormatting>
  <conditionalFormatting sqref="Q297:AA297 Q295:AA295 Q293:AA293">
    <cfRule type="expression" dxfId="1026" priority="1024">
      <formula>Q$1=""</formula>
    </cfRule>
  </conditionalFormatting>
  <conditionalFormatting sqref="Q297:AA297 Q295:AA295 Q293:AA293">
    <cfRule type="expression" dxfId="1025" priority="1023">
      <formula>Q$1=""</formula>
    </cfRule>
  </conditionalFormatting>
  <conditionalFormatting sqref="Q297:AA297 Q295:AA295 Q293:AA293">
    <cfRule type="expression" dxfId="1024" priority="1022">
      <formula>Q$1=""</formula>
    </cfRule>
  </conditionalFormatting>
  <conditionalFormatting sqref="Q297:AA297 Q295:AA295 Q293:AA293">
    <cfRule type="expression" dxfId="1023" priority="1021">
      <formula>Q$1=""</formula>
    </cfRule>
  </conditionalFormatting>
  <conditionalFormatting sqref="Q293:AA293">
    <cfRule type="expression" dxfId="1022" priority="1020">
      <formula>Q$1=""</formula>
    </cfRule>
  </conditionalFormatting>
  <conditionalFormatting sqref="Q297:AA297 Q295:AA295 Q293:AA293">
    <cfRule type="expression" dxfId="1021" priority="1019">
      <formula>Q$1=""</formula>
    </cfRule>
  </conditionalFormatting>
  <conditionalFormatting sqref="Q297:AA297 Q295:AA295 Q293:AA293">
    <cfRule type="expression" dxfId="1020" priority="1018">
      <formula>Q$1=""</formula>
    </cfRule>
  </conditionalFormatting>
  <conditionalFormatting sqref="Q297:AA297 Q295:AA295 Q293:AA293">
    <cfRule type="expression" dxfId="1019" priority="1017">
      <formula>Q$1=""</formula>
    </cfRule>
  </conditionalFormatting>
  <conditionalFormatting sqref="Q297:AA297 Q295:AA295 Q293:AA293">
    <cfRule type="expression" dxfId="1018" priority="1016">
      <formula>Q$1=""</formula>
    </cfRule>
  </conditionalFormatting>
  <conditionalFormatting sqref="Q297:AA297 Q295:AA295 Q293:AA293">
    <cfRule type="expression" dxfId="1017" priority="1015">
      <formula>Q$1=""</formula>
    </cfRule>
  </conditionalFormatting>
  <conditionalFormatting sqref="Q297:AA297 Q295:AA295 Q293:AA293">
    <cfRule type="expression" dxfId="1016" priority="1014">
      <formula>Q$1=""</formula>
    </cfRule>
  </conditionalFormatting>
  <conditionalFormatting sqref="Q297:AA297 Q295:AA295 Q293:AA293">
    <cfRule type="expression" dxfId="1015" priority="1013">
      <formula>Q$1=""</formula>
    </cfRule>
  </conditionalFormatting>
  <conditionalFormatting sqref="Q297:AA297 Q295:AA295 Q293:AA293">
    <cfRule type="expression" dxfId="1014" priority="1012">
      <formula>Q$1=""</formula>
    </cfRule>
  </conditionalFormatting>
  <conditionalFormatting sqref="P301:AA301">
    <cfRule type="expression" dxfId="1013" priority="1011">
      <formula>P$1=""</formula>
    </cfRule>
  </conditionalFormatting>
  <conditionalFormatting sqref="P303:AA303">
    <cfRule type="expression" dxfId="1012" priority="1010">
      <formula>P$1=""</formula>
    </cfRule>
  </conditionalFormatting>
  <conditionalFormatting sqref="P305:AA305">
    <cfRule type="expression" dxfId="1011" priority="1009">
      <formula>P$1=""</formula>
    </cfRule>
  </conditionalFormatting>
  <conditionalFormatting sqref="P307:AA307">
    <cfRule type="expression" dxfId="1010" priority="1008">
      <formula>P$1=""</formula>
    </cfRule>
  </conditionalFormatting>
  <conditionalFormatting sqref="P303:AA303 P305:AA305 P307:AA307">
    <cfRule type="expression" dxfId="1009" priority="1007">
      <formula>P$1=""</formula>
    </cfRule>
  </conditionalFormatting>
  <conditionalFormatting sqref="P303:AA303 P305:AA305 P307:AA307">
    <cfRule type="expression" dxfId="1008" priority="1006">
      <formula>P$1=""</formula>
    </cfRule>
  </conditionalFormatting>
  <conditionalFormatting sqref="P303:AA303 P305:AA305 P307:AA307">
    <cfRule type="expression" dxfId="1007" priority="1005">
      <formula>P$1=""</formula>
    </cfRule>
  </conditionalFormatting>
  <conditionalFormatting sqref="P303:AA303 P305:AA305 P307:AA307">
    <cfRule type="expression" dxfId="1006" priority="1004">
      <formula>P$1=""</formula>
    </cfRule>
  </conditionalFormatting>
  <conditionalFormatting sqref="P303:AA303 P305:AA305 P307:AA307">
    <cfRule type="expression" dxfId="1005" priority="1003">
      <formula>P$1=""</formula>
    </cfRule>
  </conditionalFormatting>
  <conditionalFormatting sqref="P305:AA305 P307:AA307">
    <cfRule type="expression" dxfId="1004" priority="1002">
      <formula>P$1=""</formula>
    </cfRule>
  </conditionalFormatting>
  <conditionalFormatting sqref="P303:AA303">
    <cfRule type="expression" dxfId="1003" priority="1001">
      <formula>P$1=""</formula>
    </cfRule>
  </conditionalFormatting>
  <conditionalFormatting sqref="P305:AA305 P307:AA307">
    <cfRule type="expression" dxfId="1002" priority="1000">
      <formula>P$1=""</formula>
    </cfRule>
  </conditionalFormatting>
  <conditionalFormatting sqref="P305:AA305 P307:AA307">
    <cfRule type="expression" dxfId="1001" priority="999">
      <formula>P$1=""</formula>
    </cfRule>
  </conditionalFormatting>
  <conditionalFormatting sqref="P307:AA307">
    <cfRule type="expression" dxfId="1000" priority="998">
      <formula>P$1=""</formula>
    </cfRule>
  </conditionalFormatting>
  <conditionalFormatting sqref="P307:AA307">
    <cfRule type="expression" dxfId="999" priority="997">
      <formula>P$1=""</formula>
    </cfRule>
  </conditionalFormatting>
  <conditionalFormatting sqref="P307:AA307">
    <cfRule type="expression" dxfId="998" priority="996">
      <formula>P$1=""</formula>
    </cfRule>
  </conditionalFormatting>
  <conditionalFormatting sqref="P307:AA307">
    <cfRule type="expression" dxfId="997" priority="995">
      <formula>P$1=""</formula>
    </cfRule>
  </conditionalFormatting>
  <conditionalFormatting sqref="P301:AA301">
    <cfRule type="expression" dxfId="996" priority="994">
      <formula>P$1=""</formula>
    </cfRule>
  </conditionalFormatting>
  <conditionalFormatting sqref="P301:AA301">
    <cfRule type="expression" dxfId="995" priority="993">
      <formula>P$1=""</formula>
    </cfRule>
  </conditionalFormatting>
  <conditionalFormatting sqref="P301:AA301">
    <cfRule type="expression" dxfId="994" priority="992">
      <formula>P$1=""</formula>
    </cfRule>
  </conditionalFormatting>
  <conditionalFormatting sqref="P301:AA301">
    <cfRule type="expression" dxfId="993" priority="991">
      <formula>P$1=""</formula>
    </cfRule>
  </conditionalFormatting>
  <conditionalFormatting sqref="P301:AA301">
    <cfRule type="expression" dxfId="992" priority="990">
      <formula>P$1=""</formula>
    </cfRule>
  </conditionalFormatting>
  <conditionalFormatting sqref="P301:AA301">
    <cfRule type="expression" dxfId="991" priority="989">
      <formula>P$1=""</formula>
    </cfRule>
  </conditionalFormatting>
  <conditionalFormatting sqref="P301:AA301">
    <cfRule type="expression" dxfId="990" priority="988">
      <formula>P$1=""</formula>
    </cfRule>
  </conditionalFormatting>
  <conditionalFormatting sqref="P305:AA305 P307:AA307">
    <cfRule type="expression" dxfId="989" priority="987">
      <formula>P$1=""</formula>
    </cfRule>
  </conditionalFormatting>
  <conditionalFormatting sqref="P305:AA305 P307:AA307">
    <cfRule type="expression" dxfId="988" priority="986">
      <formula>P$1=""</formula>
    </cfRule>
  </conditionalFormatting>
  <conditionalFormatting sqref="P305:AA305 P307:AA307">
    <cfRule type="expression" dxfId="987" priority="985">
      <formula>P$1=""</formula>
    </cfRule>
  </conditionalFormatting>
  <conditionalFormatting sqref="P305:AA305 P307:AA307">
    <cfRule type="expression" dxfId="986" priority="984">
      <formula>P$1=""</formula>
    </cfRule>
  </conditionalFormatting>
  <conditionalFormatting sqref="P303:AA303 P305 P307">
    <cfRule type="expression" dxfId="985" priority="983">
      <formula>P$1=""</formula>
    </cfRule>
  </conditionalFormatting>
  <conditionalFormatting sqref="P303:AA303 P305 P307">
    <cfRule type="expression" dxfId="984" priority="982">
      <formula>P$1=""</formula>
    </cfRule>
  </conditionalFormatting>
  <conditionalFormatting sqref="P303:AA303 P305 P307">
    <cfRule type="expression" dxfId="983" priority="981">
      <formula>P$1=""</formula>
    </cfRule>
  </conditionalFormatting>
  <conditionalFormatting sqref="P303:AA303 P305 P307">
    <cfRule type="expression" dxfId="982" priority="980">
      <formula>P$1=""</formula>
    </cfRule>
  </conditionalFormatting>
  <conditionalFormatting sqref="P303:AA303 P305 P307">
    <cfRule type="expression" dxfId="981" priority="979">
      <formula>P$1=""</formula>
    </cfRule>
  </conditionalFormatting>
  <conditionalFormatting sqref="P303:AA303 P305 P307">
    <cfRule type="expression" dxfId="980" priority="978">
      <formula>P$1=""</formula>
    </cfRule>
  </conditionalFormatting>
  <conditionalFormatting sqref="P303:AA303 P305 P307">
    <cfRule type="expression" dxfId="979" priority="977">
      <formula>P$1=""</formula>
    </cfRule>
  </conditionalFormatting>
  <conditionalFormatting sqref="P303:AA303 P305 P307">
    <cfRule type="expression" dxfId="978" priority="976">
      <formula>P$1=""</formula>
    </cfRule>
  </conditionalFormatting>
  <conditionalFormatting sqref="Q303:AA303">
    <cfRule type="expression" dxfId="977" priority="975">
      <formula>Q$1=""</formula>
    </cfRule>
  </conditionalFormatting>
  <conditionalFormatting sqref="Q303:AA303">
    <cfRule type="expression" dxfId="976" priority="974">
      <formula>Q$1=""</formula>
    </cfRule>
  </conditionalFormatting>
  <conditionalFormatting sqref="Q303:AA303">
    <cfRule type="expression" dxfId="975" priority="973">
      <formula>Q$1=""</formula>
    </cfRule>
  </conditionalFormatting>
  <conditionalFormatting sqref="Q303:AA303">
    <cfRule type="expression" dxfId="974" priority="972">
      <formula>Q$1=""</formula>
    </cfRule>
  </conditionalFormatting>
  <conditionalFormatting sqref="Q303:AA303">
    <cfRule type="expression" dxfId="973" priority="971">
      <formula>Q$1=""</formula>
    </cfRule>
  </conditionalFormatting>
  <conditionalFormatting sqref="Q303:AA303">
    <cfRule type="expression" dxfId="972" priority="970">
      <formula>Q$1=""</formula>
    </cfRule>
  </conditionalFormatting>
  <conditionalFormatting sqref="Q303:AA303">
    <cfRule type="expression" dxfId="971" priority="969">
      <formula>Q$1=""</formula>
    </cfRule>
  </conditionalFormatting>
  <conditionalFormatting sqref="Q303:AA303">
    <cfRule type="expression" dxfId="970" priority="968">
      <formula>Q$1=""</formula>
    </cfRule>
  </conditionalFormatting>
  <conditionalFormatting sqref="Q305:AA305 Q307:AA307">
    <cfRule type="expression" dxfId="969" priority="967">
      <formula>Q$1=""</formula>
    </cfRule>
  </conditionalFormatting>
  <conditionalFormatting sqref="Q305:AA305 Q307:AA307">
    <cfRule type="expression" dxfId="968" priority="966">
      <formula>Q$1=""</formula>
    </cfRule>
  </conditionalFormatting>
  <conditionalFormatting sqref="Q305:AA305 Q307:AA307">
    <cfRule type="expression" dxfId="967" priority="965">
      <formula>Q$1=""</formula>
    </cfRule>
  </conditionalFormatting>
  <conditionalFormatting sqref="Q305:AA305 Q307:AA307">
    <cfRule type="expression" dxfId="966" priority="964">
      <formula>Q$1=""</formula>
    </cfRule>
  </conditionalFormatting>
  <conditionalFormatting sqref="Q305:AA305 Q307:AA307">
    <cfRule type="expression" dxfId="965" priority="963">
      <formula>Q$1=""</formula>
    </cfRule>
  </conditionalFormatting>
  <conditionalFormatting sqref="Q305:AA305 Q307:AA307">
    <cfRule type="expression" dxfId="964" priority="962">
      <formula>Q$1=""</formula>
    </cfRule>
  </conditionalFormatting>
  <conditionalFormatting sqref="Q305:AA305 Q307:AA307">
    <cfRule type="expression" dxfId="963" priority="961">
      <formula>Q$1=""</formula>
    </cfRule>
  </conditionalFormatting>
  <conditionalFormatting sqref="Q305:AA305 Q307:AA307">
    <cfRule type="expression" dxfId="962" priority="960">
      <formula>Q$1=""</formula>
    </cfRule>
  </conditionalFormatting>
  <conditionalFormatting sqref="Q305:AA305 Q307:AA307">
    <cfRule type="expression" dxfId="961" priority="959">
      <formula>Q$1=""</formula>
    </cfRule>
  </conditionalFormatting>
  <conditionalFormatting sqref="Q305:AA305 Q307:AA307">
    <cfRule type="expression" dxfId="960" priority="958">
      <formula>Q$1=""</formula>
    </cfRule>
  </conditionalFormatting>
  <conditionalFormatting sqref="P301:AA301">
    <cfRule type="expression" dxfId="959" priority="957">
      <formula>P$1=""</formula>
    </cfRule>
  </conditionalFormatting>
  <conditionalFormatting sqref="P301:AA301">
    <cfRule type="expression" dxfId="958" priority="956">
      <formula>P$1=""</formula>
    </cfRule>
  </conditionalFormatting>
  <conditionalFormatting sqref="P301:AA301">
    <cfRule type="expression" dxfId="957" priority="955">
      <formula>P$1=""</formula>
    </cfRule>
  </conditionalFormatting>
  <conditionalFormatting sqref="P301:AA301">
    <cfRule type="expression" dxfId="956" priority="954">
      <formula>P$1=""</formula>
    </cfRule>
  </conditionalFormatting>
  <conditionalFormatting sqref="P301:AA301">
    <cfRule type="expression" dxfId="955" priority="953">
      <formula>P$1=""</formula>
    </cfRule>
  </conditionalFormatting>
  <conditionalFormatting sqref="P301:AA301">
    <cfRule type="expression" dxfId="954" priority="952">
      <formula>P$1=""</formula>
    </cfRule>
  </conditionalFormatting>
  <conditionalFormatting sqref="P301:AA301">
    <cfRule type="expression" dxfId="953" priority="951">
      <formula>P$1=""</formula>
    </cfRule>
  </conditionalFormatting>
  <conditionalFormatting sqref="P301:AA301">
    <cfRule type="expression" dxfId="952" priority="950">
      <formula>P$1=""</formula>
    </cfRule>
  </conditionalFormatting>
  <conditionalFormatting sqref="P303:AA303">
    <cfRule type="expression" dxfId="951" priority="949">
      <formula>P$1=""</formula>
    </cfRule>
  </conditionalFormatting>
  <conditionalFormatting sqref="P303:AA303">
    <cfRule type="expression" dxfId="950" priority="948">
      <formula>P$1=""</formula>
    </cfRule>
  </conditionalFormatting>
  <conditionalFormatting sqref="P303:AA303">
    <cfRule type="expression" dxfId="949" priority="947">
      <formula>P$1=""</formula>
    </cfRule>
  </conditionalFormatting>
  <conditionalFormatting sqref="P303:AA303">
    <cfRule type="expression" dxfId="948" priority="946">
      <formula>P$1=""</formula>
    </cfRule>
  </conditionalFormatting>
  <conditionalFormatting sqref="P303:AA303">
    <cfRule type="expression" dxfId="947" priority="945">
      <formula>P$1=""</formula>
    </cfRule>
  </conditionalFormatting>
  <conditionalFormatting sqref="P303:AA303">
    <cfRule type="expression" dxfId="946" priority="944">
      <formula>P$1=""</formula>
    </cfRule>
  </conditionalFormatting>
  <conditionalFormatting sqref="P303:AA303">
    <cfRule type="expression" dxfId="945" priority="943">
      <formula>P$1=""</formula>
    </cfRule>
  </conditionalFormatting>
  <conditionalFormatting sqref="P303:AA303">
    <cfRule type="expression" dxfId="944" priority="942">
      <formula>P$1=""</formula>
    </cfRule>
  </conditionalFormatting>
  <conditionalFormatting sqref="P303:AA303">
    <cfRule type="expression" dxfId="943" priority="941">
      <formula>P$1=""</formula>
    </cfRule>
  </conditionalFormatting>
  <conditionalFormatting sqref="P303:AA303">
    <cfRule type="expression" dxfId="942" priority="940">
      <formula>P$1=""</formula>
    </cfRule>
  </conditionalFormatting>
  <conditionalFormatting sqref="P303:AA303">
    <cfRule type="expression" dxfId="941" priority="939">
      <formula>P$1=""</formula>
    </cfRule>
  </conditionalFormatting>
  <conditionalFormatting sqref="P303:AA303">
    <cfRule type="expression" dxfId="940" priority="938">
      <formula>P$1=""</formula>
    </cfRule>
  </conditionalFormatting>
  <conditionalFormatting sqref="P303:AA303">
    <cfRule type="expression" dxfId="939" priority="937">
      <formula>P$1=""</formula>
    </cfRule>
  </conditionalFormatting>
  <conditionalFormatting sqref="P303:AA303">
    <cfRule type="expression" dxfId="938" priority="936">
      <formula>P$1=""</formula>
    </cfRule>
  </conditionalFormatting>
  <conditionalFormatting sqref="P303:AA303">
    <cfRule type="expression" dxfId="937" priority="935">
      <formula>P$1=""</formula>
    </cfRule>
  </conditionalFormatting>
  <conditionalFormatting sqref="P303:AA303">
    <cfRule type="expression" dxfId="936" priority="934">
      <formula>P$1=""</formula>
    </cfRule>
  </conditionalFormatting>
  <conditionalFormatting sqref="P307 P305">
    <cfRule type="expression" dxfId="935" priority="933">
      <formula>P$1=""</formula>
    </cfRule>
  </conditionalFormatting>
  <conditionalFormatting sqref="P307 P305">
    <cfRule type="expression" dxfId="934" priority="932">
      <formula>P$1=""</formula>
    </cfRule>
  </conditionalFormatting>
  <conditionalFormatting sqref="P307 P305">
    <cfRule type="expression" dxfId="933" priority="931">
      <formula>P$1=""</formula>
    </cfRule>
  </conditionalFormatting>
  <conditionalFormatting sqref="P307 P305">
    <cfRule type="expression" dxfId="932" priority="930">
      <formula>P$1=""</formula>
    </cfRule>
  </conditionalFormatting>
  <conditionalFormatting sqref="P307 P305">
    <cfRule type="expression" dxfId="931" priority="929">
      <formula>P$1=""</formula>
    </cfRule>
  </conditionalFormatting>
  <conditionalFormatting sqref="P307 P305">
    <cfRule type="expression" dxfId="930" priority="928">
      <formula>P$1=""</formula>
    </cfRule>
  </conditionalFormatting>
  <conditionalFormatting sqref="P307 P305">
    <cfRule type="expression" dxfId="929" priority="927">
      <formula>P$1=""</formula>
    </cfRule>
  </conditionalFormatting>
  <conditionalFormatting sqref="P307 P305">
    <cfRule type="expression" dxfId="928" priority="926">
      <formula>P$1=""</formula>
    </cfRule>
  </conditionalFormatting>
  <conditionalFormatting sqref="P307 P305">
    <cfRule type="expression" dxfId="927" priority="925">
      <formula>P$1=""</formula>
    </cfRule>
  </conditionalFormatting>
  <conditionalFormatting sqref="P307 P305">
    <cfRule type="expression" dxfId="926" priority="924">
      <formula>P$1=""</formula>
    </cfRule>
  </conditionalFormatting>
  <conditionalFormatting sqref="P307 P305">
    <cfRule type="expression" dxfId="925" priority="923">
      <formula>P$1=""</formula>
    </cfRule>
  </conditionalFormatting>
  <conditionalFormatting sqref="P307 P305">
    <cfRule type="expression" dxfId="924" priority="922">
      <formula>P$1=""</formula>
    </cfRule>
  </conditionalFormatting>
  <conditionalFormatting sqref="P307 P305">
    <cfRule type="expression" dxfId="923" priority="921">
      <formula>P$1=""</formula>
    </cfRule>
  </conditionalFormatting>
  <conditionalFormatting sqref="P307 P305">
    <cfRule type="expression" dxfId="922" priority="920">
      <formula>P$1=""</formula>
    </cfRule>
  </conditionalFormatting>
  <conditionalFormatting sqref="P307 P305">
    <cfRule type="expression" dxfId="921" priority="919">
      <formula>P$1=""</formula>
    </cfRule>
  </conditionalFormatting>
  <conditionalFormatting sqref="P307 P305">
    <cfRule type="expression" dxfId="920" priority="918">
      <formula>P$1=""</formula>
    </cfRule>
  </conditionalFormatting>
  <conditionalFormatting sqref="P307 P305">
    <cfRule type="expression" dxfId="919" priority="917">
      <formula>P$1=""</formula>
    </cfRule>
  </conditionalFormatting>
  <conditionalFormatting sqref="P307 P305">
    <cfRule type="expression" dxfId="918" priority="916">
      <formula>P$1=""</formula>
    </cfRule>
  </conditionalFormatting>
  <conditionalFormatting sqref="Q307:AA307 Q305:AA305">
    <cfRule type="expression" dxfId="917" priority="915">
      <formula>Q$1=""</formula>
    </cfRule>
  </conditionalFormatting>
  <conditionalFormatting sqref="Q307:AA307 Q305:AA305">
    <cfRule type="expression" dxfId="916" priority="914">
      <formula>Q$1=""</formula>
    </cfRule>
  </conditionalFormatting>
  <conditionalFormatting sqref="Q307:AA307 Q305:AA305">
    <cfRule type="expression" dxfId="915" priority="913">
      <formula>Q$1=""</formula>
    </cfRule>
  </conditionalFormatting>
  <conditionalFormatting sqref="Q307:AA307 Q305:AA305">
    <cfRule type="expression" dxfId="914" priority="912">
      <formula>Q$1=""</formula>
    </cfRule>
  </conditionalFormatting>
  <conditionalFormatting sqref="Q307:AA307 Q305:AA305">
    <cfRule type="expression" dxfId="913" priority="911">
      <formula>Q$1=""</formula>
    </cfRule>
  </conditionalFormatting>
  <conditionalFormatting sqref="Q307:AA307 Q305:AA305">
    <cfRule type="expression" dxfId="912" priority="910">
      <formula>Q$1=""</formula>
    </cfRule>
  </conditionalFormatting>
  <conditionalFormatting sqref="Q307:AA307 Q305:AA305">
    <cfRule type="expression" dxfId="911" priority="909">
      <formula>Q$1=""</formula>
    </cfRule>
  </conditionalFormatting>
  <conditionalFormatting sqref="Q307:AA307 Q305:AA305">
    <cfRule type="expression" dxfId="910" priority="908">
      <formula>Q$1=""</formula>
    </cfRule>
  </conditionalFormatting>
  <conditionalFormatting sqref="Q307:AA307 Q305:AA305">
    <cfRule type="expression" dxfId="909" priority="907">
      <formula>Q$1=""</formula>
    </cfRule>
  </conditionalFormatting>
  <conditionalFormatting sqref="Q307:AA307 Q305:AA305">
    <cfRule type="expression" dxfId="908" priority="906">
      <formula>Q$1=""</formula>
    </cfRule>
  </conditionalFormatting>
  <conditionalFormatting sqref="Q307:AA307 Q305:AA305">
    <cfRule type="expression" dxfId="907" priority="905">
      <formula>Q$1=""</formula>
    </cfRule>
  </conditionalFormatting>
  <conditionalFormatting sqref="Q307:AA307 Q305:AA305">
    <cfRule type="expression" dxfId="906" priority="904">
      <formula>Q$1=""</formula>
    </cfRule>
  </conditionalFormatting>
  <conditionalFormatting sqref="Q307:AA307 Q305:AA305">
    <cfRule type="expression" dxfId="905" priority="903">
      <formula>Q$1=""</formula>
    </cfRule>
  </conditionalFormatting>
  <conditionalFormatting sqref="Q307:AA307 Q305:AA305">
    <cfRule type="expression" dxfId="904" priority="902">
      <formula>Q$1=""</formula>
    </cfRule>
  </conditionalFormatting>
  <conditionalFormatting sqref="Q307:AA307 Q305:AA305">
    <cfRule type="expression" dxfId="903" priority="901">
      <formula>Q$1=""</formula>
    </cfRule>
  </conditionalFormatting>
  <conditionalFormatting sqref="Q307:AA307 Q305:AA305">
    <cfRule type="expression" dxfId="902" priority="900">
      <formula>Q$1=""</formula>
    </cfRule>
  </conditionalFormatting>
  <conditionalFormatting sqref="Q307:AA307 Q305:AA305">
    <cfRule type="expression" dxfId="901" priority="899">
      <formula>Q$1=""</formula>
    </cfRule>
  </conditionalFormatting>
  <conditionalFormatting sqref="Q307:AA307 Q305:AA305">
    <cfRule type="expression" dxfId="900" priority="898">
      <formula>Q$1=""</formula>
    </cfRule>
  </conditionalFormatting>
  <conditionalFormatting sqref="Q307:AA307 Q305:AA305">
    <cfRule type="expression" dxfId="899" priority="897">
      <formula>Q$1=""</formula>
    </cfRule>
  </conditionalFormatting>
  <conditionalFormatting sqref="Q307:AA307 Q305:AA305">
    <cfRule type="expression" dxfId="898" priority="896">
      <formula>Q$1=""</formula>
    </cfRule>
  </conditionalFormatting>
  <conditionalFormatting sqref="Q307:AA307 Q305:AA305">
    <cfRule type="expression" dxfId="897" priority="895">
      <formula>Q$1=""</formula>
    </cfRule>
  </conditionalFormatting>
  <conditionalFormatting sqref="Q307:AA307 Q305:AA305">
    <cfRule type="expression" dxfId="896" priority="894">
      <formula>Q$1=""</formula>
    </cfRule>
  </conditionalFormatting>
  <conditionalFormatting sqref="Q307:AA307 Q305:AA305">
    <cfRule type="expression" dxfId="895" priority="893">
      <formula>Q$1=""</formula>
    </cfRule>
  </conditionalFormatting>
  <conditionalFormatting sqref="Q307:AA307 Q305:AA305">
    <cfRule type="expression" dxfId="894" priority="892">
      <formula>Q$1=""</formula>
    </cfRule>
  </conditionalFormatting>
  <conditionalFormatting sqref="Q307:AA307 Q305:AA305">
    <cfRule type="expression" dxfId="893" priority="891">
      <formula>Q$1=""</formula>
    </cfRule>
  </conditionalFormatting>
  <conditionalFormatting sqref="Q307:AA307 Q305:AA305">
    <cfRule type="expression" dxfId="892" priority="890">
      <formula>Q$1=""</formula>
    </cfRule>
  </conditionalFormatting>
  <conditionalFormatting sqref="Q307:AA307 Q305:AA305">
    <cfRule type="expression" dxfId="891" priority="889">
      <formula>Q$1=""</formula>
    </cfRule>
  </conditionalFormatting>
  <conditionalFormatting sqref="Q307:AA307 Q305:AA305">
    <cfRule type="expression" dxfId="890" priority="888">
      <formula>Q$1=""</formula>
    </cfRule>
  </conditionalFormatting>
  <conditionalFormatting sqref="Q307:AA307 Q305:AA305">
    <cfRule type="expression" dxfId="889" priority="887">
      <formula>Q$1=""</formula>
    </cfRule>
  </conditionalFormatting>
  <conditionalFormatting sqref="Q307:AA307 Q305:AA305">
    <cfRule type="expression" dxfId="888" priority="886">
      <formula>Q$1=""</formula>
    </cfRule>
  </conditionalFormatting>
  <conditionalFormatting sqref="Q307:AA307 Q305:AA305">
    <cfRule type="expression" dxfId="887" priority="885">
      <formula>Q$1=""</formula>
    </cfRule>
  </conditionalFormatting>
  <conditionalFormatting sqref="Q307:AA307 Q305:AA305">
    <cfRule type="expression" dxfId="886" priority="884">
      <formula>Q$1=""</formula>
    </cfRule>
  </conditionalFormatting>
  <conditionalFormatting sqref="Q307:AA307 Q305:AA305">
    <cfRule type="expression" dxfId="885" priority="883">
      <formula>Q$1=""</formula>
    </cfRule>
  </conditionalFormatting>
  <conditionalFormatting sqref="Q307:AA307 Q305:AA305">
    <cfRule type="expression" dxfId="884" priority="882">
      <formula>Q$1=""</formula>
    </cfRule>
  </conditionalFormatting>
  <conditionalFormatting sqref="P301:AA301">
    <cfRule type="expression" dxfId="883" priority="881">
      <formula>P$1=""</formula>
    </cfRule>
  </conditionalFormatting>
  <conditionalFormatting sqref="P301:AA301">
    <cfRule type="expression" dxfId="882" priority="880">
      <formula>P$1=""</formula>
    </cfRule>
  </conditionalFormatting>
  <conditionalFormatting sqref="P301:AA301">
    <cfRule type="expression" dxfId="881" priority="879">
      <formula>P$1=""</formula>
    </cfRule>
  </conditionalFormatting>
  <conditionalFormatting sqref="P301:AA301">
    <cfRule type="expression" dxfId="880" priority="878">
      <formula>P$1=""</formula>
    </cfRule>
  </conditionalFormatting>
  <conditionalFormatting sqref="P301:AA301">
    <cfRule type="expression" dxfId="879" priority="877">
      <formula>P$1=""</formula>
    </cfRule>
  </conditionalFormatting>
  <conditionalFormatting sqref="P301:AA301">
    <cfRule type="expression" dxfId="878" priority="876">
      <formula>P$1=""</formula>
    </cfRule>
  </conditionalFormatting>
  <conditionalFormatting sqref="P301:AA301">
    <cfRule type="expression" dxfId="877" priority="875">
      <formula>P$1=""</formula>
    </cfRule>
  </conditionalFormatting>
  <conditionalFormatting sqref="P301:AA301">
    <cfRule type="expression" dxfId="876" priority="874">
      <formula>P$1=""</formula>
    </cfRule>
  </conditionalFormatting>
  <conditionalFormatting sqref="P301:AA301">
    <cfRule type="expression" dxfId="875" priority="873">
      <formula>P$1=""</formula>
    </cfRule>
  </conditionalFormatting>
  <conditionalFormatting sqref="P301:AA301">
    <cfRule type="expression" dxfId="874" priority="872">
      <formula>P$1=""</formula>
    </cfRule>
  </conditionalFormatting>
  <conditionalFormatting sqref="P301:AA301">
    <cfRule type="expression" dxfId="873" priority="871">
      <formula>P$1=""</formula>
    </cfRule>
  </conditionalFormatting>
  <conditionalFormatting sqref="P301:AA301">
    <cfRule type="expression" dxfId="872" priority="870">
      <formula>P$1=""</formula>
    </cfRule>
  </conditionalFormatting>
  <conditionalFormatting sqref="P301:AA301">
    <cfRule type="expression" dxfId="871" priority="869">
      <formula>P$1=""</formula>
    </cfRule>
  </conditionalFormatting>
  <conditionalFormatting sqref="P301:AA301">
    <cfRule type="expression" dxfId="870" priority="868">
      <formula>P$1=""</formula>
    </cfRule>
  </conditionalFormatting>
  <conditionalFormatting sqref="P301:AA301">
    <cfRule type="expression" dxfId="869" priority="867">
      <formula>P$1=""</formula>
    </cfRule>
  </conditionalFormatting>
  <conditionalFormatting sqref="P301:AA301">
    <cfRule type="expression" dxfId="868" priority="866">
      <formula>P$1=""</formula>
    </cfRule>
  </conditionalFormatting>
  <conditionalFormatting sqref="P311:AA311">
    <cfRule type="expression" dxfId="867" priority="865">
      <formula>P$1=""</formula>
    </cfRule>
  </conditionalFormatting>
  <conditionalFormatting sqref="P313:AA313">
    <cfRule type="expression" dxfId="866" priority="864">
      <formula>P$1=""</formula>
    </cfRule>
  </conditionalFormatting>
  <conditionalFormatting sqref="P315:AA315">
    <cfRule type="expression" dxfId="865" priority="863">
      <formula>P$1=""</formula>
    </cfRule>
  </conditionalFormatting>
  <conditionalFormatting sqref="P317:AA317">
    <cfRule type="expression" dxfId="864" priority="862">
      <formula>P$1=""</formula>
    </cfRule>
  </conditionalFormatting>
  <conditionalFormatting sqref="P313:AA313 P315:AA315 P317:AA317">
    <cfRule type="expression" dxfId="863" priority="861">
      <formula>P$1=""</formula>
    </cfRule>
  </conditionalFormatting>
  <conditionalFormatting sqref="P313:AA313 P315:AA315 P317:AA317">
    <cfRule type="expression" dxfId="862" priority="860">
      <formula>P$1=""</formula>
    </cfRule>
  </conditionalFormatting>
  <conditionalFormatting sqref="P313:AA313 P315:AA315 P317:AA317">
    <cfRule type="expression" dxfId="861" priority="859">
      <formula>P$1=""</formula>
    </cfRule>
  </conditionalFormatting>
  <conditionalFormatting sqref="P313:AA313 P315:AA315 P317:AA317">
    <cfRule type="expression" dxfId="860" priority="858">
      <formula>P$1=""</formula>
    </cfRule>
  </conditionalFormatting>
  <conditionalFormatting sqref="P313:AA313 P315:AA315 P317:AA317">
    <cfRule type="expression" dxfId="859" priority="857">
      <formula>P$1=""</formula>
    </cfRule>
  </conditionalFormatting>
  <conditionalFormatting sqref="P315:AA315 P317:AA317">
    <cfRule type="expression" dxfId="858" priority="856">
      <formula>P$1=""</formula>
    </cfRule>
  </conditionalFormatting>
  <conditionalFormatting sqref="P313:AA313">
    <cfRule type="expression" dxfId="857" priority="855">
      <formula>P$1=""</formula>
    </cfRule>
  </conditionalFormatting>
  <conditionalFormatting sqref="P315:AA315 P317:AA317">
    <cfRule type="expression" dxfId="856" priority="854">
      <formula>P$1=""</formula>
    </cfRule>
  </conditionalFormatting>
  <conditionalFormatting sqref="P315:AA315 P317:AA317">
    <cfRule type="expression" dxfId="855" priority="853">
      <formula>P$1=""</formula>
    </cfRule>
  </conditionalFormatting>
  <conditionalFormatting sqref="P317:AA317">
    <cfRule type="expression" dxfId="854" priority="852">
      <formula>P$1=""</formula>
    </cfRule>
  </conditionalFormatting>
  <conditionalFormatting sqref="P317:AA317">
    <cfRule type="expression" dxfId="853" priority="851">
      <formula>P$1=""</formula>
    </cfRule>
  </conditionalFormatting>
  <conditionalFormatting sqref="P317:AA317">
    <cfRule type="expression" dxfId="852" priority="850">
      <formula>P$1=""</formula>
    </cfRule>
  </conditionalFormatting>
  <conditionalFormatting sqref="P317:AA317">
    <cfRule type="expression" dxfId="851" priority="849">
      <formula>P$1=""</formula>
    </cfRule>
  </conditionalFormatting>
  <conditionalFormatting sqref="P311:AA311">
    <cfRule type="expression" dxfId="850" priority="848">
      <formula>P$1=""</formula>
    </cfRule>
  </conditionalFormatting>
  <conditionalFormatting sqref="P311:AA311">
    <cfRule type="expression" dxfId="849" priority="847">
      <formula>P$1=""</formula>
    </cfRule>
  </conditionalFormatting>
  <conditionalFormatting sqref="P311:AA311">
    <cfRule type="expression" dxfId="848" priority="846">
      <formula>P$1=""</formula>
    </cfRule>
  </conditionalFormatting>
  <conditionalFormatting sqref="P311:AA311">
    <cfRule type="expression" dxfId="847" priority="845">
      <formula>P$1=""</formula>
    </cfRule>
  </conditionalFormatting>
  <conditionalFormatting sqref="P311:AA311">
    <cfRule type="expression" dxfId="846" priority="844">
      <formula>P$1=""</formula>
    </cfRule>
  </conditionalFormatting>
  <conditionalFormatting sqref="P311:AA311">
    <cfRule type="expression" dxfId="845" priority="843">
      <formula>P$1=""</formula>
    </cfRule>
  </conditionalFormatting>
  <conditionalFormatting sqref="P311:AA311">
    <cfRule type="expression" dxfId="844" priority="842">
      <formula>P$1=""</formula>
    </cfRule>
  </conditionalFormatting>
  <conditionalFormatting sqref="P315:AA315 P317:AA317">
    <cfRule type="expression" dxfId="843" priority="841">
      <formula>P$1=""</formula>
    </cfRule>
  </conditionalFormatting>
  <conditionalFormatting sqref="P315:AA315 P317:AA317">
    <cfRule type="expression" dxfId="842" priority="840">
      <formula>P$1=""</formula>
    </cfRule>
  </conditionalFormatting>
  <conditionalFormatting sqref="P315:AA315 P317:AA317">
    <cfRule type="expression" dxfId="841" priority="839">
      <formula>P$1=""</formula>
    </cfRule>
  </conditionalFormatting>
  <conditionalFormatting sqref="P315:AA315 P317:AA317">
    <cfRule type="expression" dxfId="840" priority="838">
      <formula>P$1=""</formula>
    </cfRule>
  </conditionalFormatting>
  <conditionalFormatting sqref="P313:AA313 P315:AA315 P317:AA317">
    <cfRule type="expression" dxfId="839" priority="837">
      <formula>P$1=""</formula>
    </cfRule>
  </conditionalFormatting>
  <conditionalFormatting sqref="P313:AA313 P315:AA315 P317:AA317">
    <cfRule type="expression" dxfId="838" priority="836">
      <formula>P$1=""</formula>
    </cfRule>
  </conditionalFormatting>
  <conditionalFormatting sqref="P313:AA313 P315:AA315 P317:AA317">
    <cfRule type="expression" dxfId="837" priority="835">
      <formula>P$1=""</formula>
    </cfRule>
  </conditionalFormatting>
  <conditionalFormatting sqref="P313:AA313 P315:AA315 P317:AA317">
    <cfRule type="expression" dxfId="836" priority="834">
      <formula>P$1=""</formula>
    </cfRule>
  </conditionalFormatting>
  <conditionalFormatting sqref="P313:AA313 P315:AA315 P317:AA317">
    <cfRule type="expression" dxfId="835" priority="833">
      <formula>P$1=""</formula>
    </cfRule>
  </conditionalFormatting>
  <conditionalFormatting sqref="P313:AA313 P315:AA315 P317:AA317">
    <cfRule type="expression" dxfId="834" priority="832">
      <formula>P$1=""</formula>
    </cfRule>
  </conditionalFormatting>
  <conditionalFormatting sqref="P313:AA313 P315:AA315 P317:AA317">
    <cfRule type="expression" dxfId="833" priority="831">
      <formula>P$1=""</formula>
    </cfRule>
  </conditionalFormatting>
  <conditionalFormatting sqref="P313:AA313 P315:AA315 P317:AA317">
    <cfRule type="expression" dxfId="832" priority="830">
      <formula>P$1=""</formula>
    </cfRule>
  </conditionalFormatting>
  <conditionalFormatting sqref="Q313:AA313">
    <cfRule type="expression" dxfId="831" priority="829">
      <formula>Q$1=""</formula>
    </cfRule>
  </conditionalFormatting>
  <conditionalFormatting sqref="Q313:AA313">
    <cfRule type="expression" dxfId="830" priority="828">
      <formula>Q$1=""</formula>
    </cfRule>
  </conditionalFormatting>
  <conditionalFormatting sqref="Q313:AA313">
    <cfRule type="expression" dxfId="829" priority="827">
      <formula>Q$1=""</formula>
    </cfRule>
  </conditionalFormatting>
  <conditionalFormatting sqref="Q313:AA313">
    <cfRule type="expression" dxfId="828" priority="826">
      <formula>Q$1=""</formula>
    </cfRule>
  </conditionalFormatting>
  <conditionalFormatting sqref="Q313:AA313">
    <cfRule type="expression" dxfId="827" priority="825">
      <formula>Q$1=""</formula>
    </cfRule>
  </conditionalFormatting>
  <conditionalFormatting sqref="Q313:AA313">
    <cfRule type="expression" dxfId="826" priority="824">
      <formula>Q$1=""</formula>
    </cfRule>
  </conditionalFormatting>
  <conditionalFormatting sqref="Q313:AA313">
    <cfRule type="expression" dxfId="825" priority="823">
      <formula>Q$1=""</formula>
    </cfRule>
  </conditionalFormatting>
  <conditionalFormatting sqref="Q313:AA313">
    <cfRule type="expression" dxfId="824" priority="822">
      <formula>Q$1=""</formula>
    </cfRule>
  </conditionalFormatting>
  <conditionalFormatting sqref="Q315:AA315 Q317:AA317">
    <cfRule type="expression" dxfId="823" priority="821">
      <formula>Q$1=""</formula>
    </cfRule>
  </conditionalFormatting>
  <conditionalFormatting sqref="Q315:AA315 Q317:AA317">
    <cfRule type="expression" dxfId="822" priority="820">
      <formula>Q$1=""</formula>
    </cfRule>
  </conditionalFormatting>
  <conditionalFormatting sqref="Q315:AA315 Q317:AA317">
    <cfRule type="expression" dxfId="821" priority="819">
      <formula>Q$1=""</formula>
    </cfRule>
  </conditionalFormatting>
  <conditionalFormatting sqref="Q315:AA315 Q317:AA317">
    <cfRule type="expression" dxfId="820" priority="818">
      <formula>Q$1=""</formula>
    </cfRule>
  </conditionalFormatting>
  <conditionalFormatting sqref="Q315:AA315 Q317:AA317">
    <cfRule type="expression" dxfId="819" priority="817">
      <formula>Q$1=""</formula>
    </cfRule>
  </conditionalFormatting>
  <conditionalFormatting sqref="Q315:AA315 Q317:AA317">
    <cfRule type="expression" dxfId="818" priority="816">
      <formula>Q$1=""</formula>
    </cfRule>
  </conditionalFormatting>
  <conditionalFormatting sqref="Q315:AA315 Q317:AA317">
    <cfRule type="expression" dxfId="817" priority="815">
      <formula>Q$1=""</formula>
    </cfRule>
  </conditionalFormatting>
  <conditionalFormatting sqref="Q315:AA315 Q317:AA317">
    <cfRule type="expression" dxfId="816" priority="814">
      <formula>Q$1=""</formula>
    </cfRule>
  </conditionalFormatting>
  <conditionalFormatting sqref="Q315:AA315 Q317:AA317">
    <cfRule type="expression" dxfId="815" priority="813">
      <formula>Q$1=""</formula>
    </cfRule>
  </conditionalFormatting>
  <conditionalFormatting sqref="Q315:AA315 Q317:AA317">
    <cfRule type="expression" dxfId="814" priority="812">
      <formula>Q$1=""</formula>
    </cfRule>
  </conditionalFormatting>
  <conditionalFormatting sqref="P311:AA311">
    <cfRule type="expression" dxfId="813" priority="811">
      <formula>P$1=""</formula>
    </cfRule>
  </conditionalFormatting>
  <conditionalFormatting sqref="P311:AA311">
    <cfRule type="expression" dxfId="812" priority="810">
      <formula>P$1=""</formula>
    </cfRule>
  </conditionalFormatting>
  <conditionalFormatting sqref="P311:AA311">
    <cfRule type="expression" dxfId="811" priority="809">
      <formula>P$1=""</formula>
    </cfRule>
  </conditionalFormatting>
  <conditionalFormatting sqref="P311:AA311">
    <cfRule type="expression" dxfId="810" priority="808">
      <formula>P$1=""</formula>
    </cfRule>
  </conditionalFormatting>
  <conditionalFormatting sqref="P311:AA311">
    <cfRule type="expression" dxfId="809" priority="807">
      <formula>P$1=""</formula>
    </cfRule>
  </conditionalFormatting>
  <conditionalFormatting sqref="P311:AA311">
    <cfRule type="expression" dxfId="808" priority="806">
      <formula>P$1=""</formula>
    </cfRule>
  </conditionalFormatting>
  <conditionalFormatting sqref="P311:AA311">
    <cfRule type="expression" dxfId="807" priority="805">
      <formula>P$1=""</formula>
    </cfRule>
  </conditionalFormatting>
  <conditionalFormatting sqref="P311:AA311">
    <cfRule type="expression" dxfId="806" priority="804">
      <formula>P$1=""</formula>
    </cfRule>
  </conditionalFormatting>
  <conditionalFormatting sqref="P313:AA313">
    <cfRule type="expression" dxfId="805" priority="803">
      <formula>P$1=""</formula>
    </cfRule>
  </conditionalFormatting>
  <conditionalFormatting sqref="P313:AA313">
    <cfRule type="expression" dxfId="804" priority="802">
      <formula>P$1=""</formula>
    </cfRule>
  </conditionalFormatting>
  <conditionalFormatting sqref="P313:AA313">
    <cfRule type="expression" dxfId="803" priority="801">
      <formula>P$1=""</formula>
    </cfRule>
  </conditionalFormatting>
  <conditionalFormatting sqref="P313:AA313">
    <cfRule type="expression" dxfId="802" priority="800">
      <formula>P$1=""</formula>
    </cfRule>
  </conditionalFormatting>
  <conditionalFormatting sqref="P313:AA313">
    <cfRule type="expression" dxfId="801" priority="799">
      <formula>P$1=""</formula>
    </cfRule>
  </conditionalFormatting>
  <conditionalFormatting sqref="P313:AA313">
    <cfRule type="expression" dxfId="800" priority="798">
      <formula>P$1=""</formula>
    </cfRule>
  </conditionalFormatting>
  <conditionalFormatting sqref="P313:AA313">
    <cfRule type="expression" dxfId="799" priority="797">
      <formula>P$1=""</formula>
    </cfRule>
  </conditionalFormatting>
  <conditionalFormatting sqref="P313:AA313">
    <cfRule type="expression" dxfId="798" priority="796">
      <formula>P$1=""</formula>
    </cfRule>
  </conditionalFormatting>
  <conditionalFormatting sqref="P313:AA313">
    <cfRule type="expression" dxfId="797" priority="795">
      <formula>P$1=""</formula>
    </cfRule>
  </conditionalFormatting>
  <conditionalFormatting sqref="P313:AA313">
    <cfRule type="expression" dxfId="796" priority="794">
      <formula>P$1=""</formula>
    </cfRule>
  </conditionalFormatting>
  <conditionalFormatting sqref="P313:AA313">
    <cfRule type="expression" dxfId="795" priority="793">
      <formula>P$1=""</formula>
    </cfRule>
  </conditionalFormatting>
  <conditionalFormatting sqref="P313:AA313">
    <cfRule type="expression" dxfId="794" priority="792">
      <formula>P$1=""</formula>
    </cfRule>
  </conditionalFormatting>
  <conditionalFormatting sqref="P313:AA313">
    <cfRule type="expression" dxfId="793" priority="791">
      <formula>P$1=""</formula>
    </cfRule>
  </conditionalFormatting>
  <conditionalFormatting sqref="P313:AA313">
    <cfRule type="expression" dxfId="792" priority="790">
      <formula>P$1=""</formula>
    </cfRule>
  </conditionalFormatting>
  <conditionalFormatting sqref="P313:AA313">
    <cfRule type="expression" dxfId="791" priority="789">
      <formula>P$1=""</formula>
    </cfRule>
  </conditionalFormatting>
  <conditionalFormatting sqref="P313:AA313">
    <cfRule type="expression" dxfId="790" priority="788">
      <formula>P$1=""</formula>
    </cfRule>
  </conditionalFormatting>
  <conditionalFormatting sqref="P317 P315">
    <cfRule type="expression" dxfId="789" priority="787">
      <formula>P$1=""</formula>
    </cfRule>
  </conditionalFormatting>
  <conditionalFormatting sqref="P317 P315">
    <cfRule type="expression" dxfId="788" priority="786">
      <formula>P$1=""</formula>
    </cfRule>
  </conditionalFormatting>
  <conditionalFormatting sqref="P317 P315">
    <cfRule type="expression" dxfId="787" priority="785">
      <formula>P$1=""</formula>
    </cfRule>
  </conditionalFormatting>
  <conditionalFormatting sqref="P317 P315">
    <cfRule type="expression" dxfId="786" priority="784">
      <formula>P$1=""</formula>
    </cfRule>
  </conditionalFormatting>
  <conditionalFormatting sqref="P317 P315">
    <cfRule type="expression" dxfId="785" priority="783">
      <formula>P$1=""</formula>
    </cfRule>
  </conditionalFormatting>
  <conditionalFormatting sqref="P317 P315">
    <cfRule type="expression" dxfId="784" priority="782">
      <formula>P$1=""</formula>
    </cfRule>
  </conditionalFormatting>
  <conditionalFormatting sqref="P317 P315">
    <cfRule type="expression" dxfId="783" priority="781">
      <formula>P$1=""</formula>
    </cfRule>
  </conditionalFormatting>
  <conditionalFormatting sqref="P317 P315">
    <cfRule type="expression" dxfId="782" priority="780">
      <formula>P$1=""</formula>
    </cfRule>
  </conditionalFormatting>
  <conditionalFormatting sqref="P317 P315">
    <cfRule type="expression" dxfId="781" priority="779">
      <formula>P$1=""</formula>
    </cfRule>
  </conditionalFormatting>
  <conditionalFormatting sqref="P317 P315">
    <cfRule type="expression" dxfId="780" priority="778">
      <formula>P$1=""</formula>
    </cfRule>
  </conditionalFormatting>
  <conditionalFormatting sqref="P317 P315">
    <cfRule type="expression" dxfId="779" priority="777">
      <formula>P$1=""</formula>
    </cfRule>
  </conditionalFormatting>
  <conditionalFormatting sqref="P317 P315">
    <cfRule type="expression" dxfId="778" priority="776">
      <formula>P$1=""</formula>
    </cfRule>
  </conditionalFormatting>
  <conditionalFormatting sqref="P317 P315">
    <cfRule type="expression" dxfId="777" priority="775">
      <formula>P$1=""</formula>
    </cfRule>
  </conditionalFormatting>
  <conditionalFormatting sqref="P317 P315">
    <cfRule type="expression" dxfId="776" priority="774">
      <formula>P$1=""</formula>
    </cfRule>
  </conditionalFormatting>
  <conditionalFormatting sqref="P317 P315">
    <cfRule type="expression" dxfId="775" priority="773">
      <formula>P$1=""</formula>
    </cfRule>
  </conditionalFormatting>
  <conditionalFormatting sqref="P317 P315">
    <cfRule type="expression" dxfId="774" priority="772">
      <formula>P$1=""</formula>
    </cfRule>
  </conditionalFormatting>
  <conditionalFormatting sqref="P317 P315">
    <cfRule type="expression" dxfId="773" priority="771">
      <formula>P$1=""</formula>
    </cfRule>
  </conditionalFormatting>
  <conditionalFormatting sqref="P317 P315">
    <cfRule type="expression" dxfId="772" priority="770">
      <formula>P$1=""</formula>
    </cfRule>
  </conditionalFormatting>
  <conditionalFormatting sqref="Q317:AA317 Q315:AA315">
    <cfRule type="expression" dxfId="771" priority="769">
      <formula>Q$1=""</formula>
    </cfRule>
  </conditionalFormatting>
  <conditionalFormatting sqref="Q317:AA317 Q315:AA315">
    <cfRule type="expression" dxfId="770" priority="768">
      <formula>Q$1=""</formula>
    </cfRule>
  </conditionalFormatting>
  <conditionalFormatting sqref="Q317:AA317 Q315:AA315">
    <cfRule type="expression" dxfId="769" priority="767">
      <formula>Q$1=""</formula>
    </cfRule>
  </conditionalFormatting>
  <conditionalFormatting sqref="Q317:AA317 Q315:AA315">
    <cfRule type="expression" dxfId="768" priority="766">
      <formula>Q$1=""</formula>
    </cfRule>
  </conditionalFormatting>
  <conditionalFormatting sqref="Q317:AA317 Q315:AA315">
    <cfRule type="expression" dxfId="767" priority="765">
      <formula>Q$1=""</formula>
    </cfRule>
  </conditionalFormatting>
  <conditionalFormatting sqref="Q317:AA317 Q315:AA315">
    <cfRule type="expression" dxfId="766" priority="764">
      <formula>Q$1=""</formula>
    </cfRule>
  </conditionalFormatting>
  <conditionalFormatting sqref="Q317:AA317 Q315:AA315">
    <cfRule type="expression" dxfId="765" priority="763">
      <formula>Q$1=""</formula>
    </cfRule>
  </conditionalFormatting>
  <conditionalFormatting sqref="Q317:AA317 Q315:AA315">
    <cfRule type="expression" dxfId="764" priority="762">
      <formula>Q$1=""</formula>
    </cfRule>
  </conditionalFormatting>
  <conditionalFormatting sqref="Q317:AA317 Q315:AA315">
    <cfRule type="expression" dxfId="763" priority="761">
      <formula>Q$1=""</formula>
    </cfRule>
  </conditionalFormatting>
  <conditionalFormatting sqref="Q317:AA317 Q315:AA315">
    <cfRule type="expression" dxfId="762" priority="760">
      <formula>Q$1=""</formula>
    </cfRule>
  </conditionalFormatting>
  <conditionalFormatting sqref="Q317:AA317 Q315:AA315">
    <cfRule type="expression" dxfId="761" priority="759">
      <formula>Q$1=""</formula>
    </cfRule>
  </conditionalFormatting>
  <conditionalFormatting sqref="Q317:AA317 Q315:AA315">
    <cfRule type="expression" dxfId="760" priority="758">
      <formula>Q$1=""</formula>
    </cfRule>
  </conditionalFormatting>
  <conditionalFormatting sqref="Q317:AA317 Q315:AA315">
    <cfRule type="expression" dxfId="759" priority="757">
      <formula>Q$1=""</formula>
    </cfRule>
  </conditionalFormatting>
  <conditionalFormatting sqref="Q317:AA317 Q315:AA315">
    <cfRule type="expression" dxfId="758" priority="756">
      <formula>Q$1=""</formula>
    </cfRule>
  </conditionalFormatting>
  <conditionalFormatting sqref="Q317:AA317 Q315:AA315">
    <cfRule type="expression" dxfId="757" priority="755">
      <formula>Q$1=""</formula>
    </cfRule>
  </conditionalFormatting>
  <conditionalFormatting sqref="Q317:AA317 Q315:AA315">
    <cfRule type="expression" dxfId="756" priority="754">
      <formula>Q$1=""</formula>
    </cfRule>
  </conditionalFormatting>
  <conditionalFormatting sqref="Q317:AA317 Q315:AA315">
    <cfRule type="expression" dxfId="755" priority="753">
      <formula>Q$1=""</formula>
    </cfRule>
  </conditionalFormatting>
  <conditionalFormatting sqref="Q317:AA317 Q315:AA315">
    <cfRule type="expression" dxfId="754" priority="752">
      <formula>Q$1=""</formula>
    </cfRule>
  </conditionalFormatting>
  <conditionalFormatting sqref="Q317:AA317 Q315:AA315">
    <cfRule type="expression" dxfId="753" priority="751">
      <formula>Q$1=""</formula>
    </cfRule>
  </conditionalFormatting>
  <conditionalFormatting sqref="Q317:AA317 Q315:AA315">
    <cfRule type="expression" dxfId="752" priority="750">
      <formula>Q$1=""</formula>
    </cfRule>
  </conditionalFormatting>
  <conditionalFormatting sqref="Q317:AA317 Q315:AA315">
    <cfRule type="expression" dxfId="751" priority="749">
      <formula>Q$1=""</formula>
    </cfRule>
  </conditionalFormatting>
  <conditionalFormatting sqref="Q317:AA317 Q315:AA315">
    <cfRule type="expression" dxfId="750" priority="748">
      <formula>Q$1=""</formula>
    </cfRule>
  </conditionalFormatting>
  <conditionalFormatting sqref="Q317:AA317 Q315:AA315">
    <cfRule type="expression" dxfId="749" priority="747">
      <formula>Q$1=""</formula>
    </cfRule>
  </conditionalFormatting>
  <conditionalFormatting sqref="Q317:AA317 Q315:AA315">
    <cfRule type="expression" dxfId="748" priority="746">
      <formula>Q$1=""</formula>
    </cfRule>
  </conditionalFormatting>
  <conditionalFormatting sqref="Q317:AA317 Q315:AA315">
    <cfRule type="expression" dxfId="747" priority="745">
      <formula>Q$1=""</formula>
    </cfRule>
  </conditionalFormatting>
  <conditionalFormatting sqref="Q317:AA317 Q315:AA315">
    <cfRule type="expression" dxfId="746" priority="744">
      <formula>Q$1=""</formula>
    </cfRule>
  </conditionalFormatting>
  <conditionalFormatting sqref="Q317:AA317 Q315:AA315">
    <cfRule type="expression" dxfId="745" priority="743">
      <formula>Q$1=""</formula>
    </cfRule>
  </conditionalFormatting>
  <conditionalFormatting sqref="Q317:AA317 Q315:AA315">
    <cfRule type="expression" dxfId="744" priority="742">
      <formula>Q$1=""</formula>
    </cfRule>
  </conditionalFormatting>
  <conditionalFormatting sqref="Q317:AA317 Q315:AA315">
    <cfRule type="expression" dxfId="743" priority="741">
      <formula>Q$1=""</formula>
    </cfRule>
  </conditionalFormatting>
  <conditionalFormatting sqref="Q317:AA317 Q315:AA315">
    <cfRule type="expression" dxfId="742" priority="740">
      <formula>Q$1=""</formula>
    </cfRule>
  </conditionalFormatting>
  <conditionalFormatting sqref="Q317:AA317 Q315:AA315">
    <cfRule type="expression" dxfId="741" priority="739">
      <formula>Q$1=""</formula>
    </cfRule>
  </conditionalFormatting>
  <conditionalFormatting sqref="Q317:AA317 Q315:AA315">
    <cfRule type="expression" dxfId="740" priority="738">
      <formula>Q$1=""</formula>
    </cfRule>
  </conditionalFormatting>
  <conditionalFormatting sqref="Q317:AA317 Q315:AA315">
    <cfRule type="expression" dxfId="739" priority="737">
      <formula>Q$1=""</formula>
    </cfRule>
  </conditionalFormatting>
  <conditionalFormatting sqref="Q317:AA317 Q315:AA315">
    <cfRule type="expression" dxfId="738" priority="736">
      <formula>Q$1=""</formula>
    </cfRule>
  </conditionalFormatting>
  <conditionalFormatting sqref="P311:AA311">
    <cfRule type="expression" dxfId="737" priority="735">
      <formula>P$1=""</formula>
    </cfRule>
  </conditionalFormatting>
  <conditionalFormatting sqref="P311:AA311">
    <cfRule type="expression" dxfId="736" priority="734">
      <formula>P$1=""</formula>
    </cfRule>
  </conditionalFormatting>
  <conditionalFormatting sqref="P311:AA311">
    <cfRule type="expression" dxfId="735" priority="733">
      <formula>P$1=""</formula>
    </cfRule>
  </conditionalFormatting>
  <conditionalFormatting sqref="P311:AA311">
    <cfRule type="expression" dxfId="734" priority="732">
      <formula>P$1=""</formula>
    </cfRule>
  </conditionalFormatting>
  <conditionalFormatting sqref="P311:AA311">
    <cfRule type="expression" dxfId="733" priority="731">
      <formula>P$1=""</formula>
    </cfRule>
  </conditionalFormatting>
  <conditionalFormatting sqref="P311:AA311">
    <cfRule type="expression" dxfId="732" priority="730">
      <formula>P$1=""</formula>
    </cfRule>
  </conditionalFormatting>
  <conditionalFormatting sqref="P311:AA311">
    <cfRule type="expression" dxfId="731" priority="729">
      <formula>P$1=""</formula>
    </cfRule>
  </conditionalFormatting>
  <conditionalFormatting sqref="P311:AA311">
    <cfRule type="expression" dxfId="730" priority="728">
      <formula>P$1=""</formula>
    </cfRule>
  </conditionalFormatting>
  <conditionalFormatting sqref="P311:AA311">
    <cfRule type="expression" dxfId="729" priority="727">
      <formula>P$1=""</formula>
    </cfRule>
  </conditionalFormatting>
  <conditionalFormatting sqref="P311:AA311">
    <cfRule type="expression" dxfId="728" priority="726">
      <formula>P$1=""</formula>
    </cfRule>
  </conditionalFormatting>
  <conditionalFormatting sqref="P311:AA311">
    <cfRule type="expression" dxfId="727" priority="725">
      <formula>P$1=""</formula>
    </cfRule>
  </conditionalFormatting>
  <conditionalFormatting sqref="P311:AA311">
    <cfRule type="expression" dxfId="726" priority="724">
      <formula>P$1=""</formula>
    </cfRule>
  </conditionalFormatting>
  <conditionalFormatting sqref="P311:AA311">
    <cfRule type="expression" dxfId="725" priority="723">
      <formula>P$1=""</formula>
    </cfRule>
  </conditionalFormatting>
  <conditionalFormatting sqref="P311:AA311">
    <cfRule type="expression" dxfId="724" priority="722">
      <formula>P$1=""</formula>
    </cfRule>
  </conditionalFormatting>
  <conditionalFormatting sqref="P311:AA311">
    <cfRule type="expression" dxfId="723" priority="721">
      <formula>P$1=""</formula>
    </cfRule>
  </conditionalFormatting>
  <conditionalFormatting sqref="P311:AA311">
    <cfRule type="expression" dxfId="722" priority="720">
      <formula>P$1=""</formula>
    </cfRule>
  </conditionalFormatting>
  <conditionalFormatting sqref="P277:AA277 P275:AA275 P273:AA273">
    <cfRule type="expression" dxfId="721" priority="719">
      <formula>P$1=""</formula>
    </cfRule>
  </conditionalFormatting>
  <conditionalFormatting sqref="P277:AA277 P275:AA275 P273:AA273">
    <cfRule type="expression" dxfId="720" priority="718">
      <formula>P$1=""</formula>
    </cfRule>
  </conditionalFormatting>
  <conditionalFormatting sqref="P277:AA277 P275:AA275 P273:AA273">
    <cfRule type="expression" dxfId="719" priority="717">
      <formula>P$1=""</formula>
    </cfRule>
  </conditionalFormatting>
  <conditionalFormatting sqref="P277:AA277 P275:AA275 P273:AA273">
    <cfRule type="expression" dxfId="718" priority="716">
      <formula>P$1=""</formula>
    </cfRule>
  </conditionalFormatting>
  <conditionalFormatting sqref="P277:AA277 P275:AA275 P273:AA273">
    <cfRule type="expression" dxfId="717" priority="715">
      <formula>P$1=""</formula>
    </cfRule>
  </conditionalFormatting>
  <conditionalFormatting sqref="P277:AA277 P275:AA275 P273:AA273">
    <cfRule type="expression" dxfId="716" priority="714">
      <formula>P$1=""</formula>
    </cfRule>
  </conditionalFormatting>
  <conditionalFormatting sqref="P277:AA277 P275:AA275 P273:AA273">
    <cfRule type="expression" dxfId="715" priority="713">
      <formula>P$1=""</formula>
    </cfRule>
  </conditionalFormatting>
  <conditionalFormatting sqref="P277:AA277 P275:AA275 P273:AA273">
    <cfRule type="expression" dxfId="714" priority="712">
      <formula>P$1=""</formula>
    </cfRule>
  </conditionalFormatting>
  <conditionalFormatting sqref="Q307:AA307 Q305:AA305 Q303:AA303">
    <cfRule type="expression" dxfId="713" priority="711">
      <formula>Q$1=""</formula>
    </cfRule>
  </conditionalFormatting>
  <conditionalFormatting sqref="Q307:AA307 Q305:AA305 Q303:AA303">
    <cfRule type="expression" dxfId="712" priority="710">
      <formula>Q$1=""</formula>
    </cfRule>
  </conditionalFormatting>
  <conditionalFormatting sqref="Q307:AA307 Q305:AA305 Q303:AA303">
    <cfRule type="expression" dxfId="711" priority="709">
      <formula>Q$1=""</formula>
    </cfRule>
  </conditionalFormatting>
  <conditionalFormatting sqref="Q307:AA307 Q305:AA305 Q303:AA303">
    <cfRule type="expression" dxfId="710" priority="708">
      <formula>Q$1=""</formula>
    </cfRule>
  </conditionalFormatting>
  <conditionalFormatting sqref="Q307:AA307 Q305:AA305 Q303:AA303">
    <cfRule type="expression" dxfId="709" priority="707">
      <formula>Q$1=""</formula>
    </cfRule>
  </conditionalFormatting>
  <conditionalFormatting sqref="Q307:AA307 Q305:AA305 Q303:AA303">
    <cfRule type="expression" dxfId="708" priority="706">
      <formula>Q$1=""</formula>
    </cfRule>
  </conditionalFormatting>
  <conditionalFormatting sqref="Q307:AA307 Q305:AA305 Q303:AA303">
    <cfRule type="expression" dxfId="707" priority="705">
      <formula>Q$1=""</formula>
    </cfRule>
  </conditionalFormatting>
  <conditionalFormatting sqref="Q307:AA307 Q305:AA305 Q303:AA303">
    <cfRule type="expression" dxfId="706" priority="704">
      <formula>Q$1=""</formula>
    </cfRule>
  </conditionalFormatting>
  <conditionalFormatting sqref="Q307:AA307 Q305:AA305 Q303:AA303">
    <cfRule type="expression" dxfId="705" priority="703">
      <formula>Q$1=""</formula>
    </cfRule>
  </conditionalFormatting>
  <conditionalFormatting sqref="Q307:AA307 Q305:AA305 Q303:AA303">
    <cfRule type="expression" dxfId="704" priority="702">
      <formula>Q$1=""</formula>
    </cfRule>
  </conditionalFormatting>
  <conditionalFormatting sqref="Q307:AA307 Q305:AA305 Q303:AA303">
    <cfRule type="expression" dxfId="703" priority="701">
      <formula>Q$1=""</formula>
    </cfRule>
  </conditionalFormatting>
  <conditionalFormatting sqref="Q307:AA307 Q305:AA305 Q303:AA303">
    <cfRule type="expression" dxfId="702" priority="700">
      <formula>Q$1=""</formula>
    </cfRule>
  </conditionalFormatting>
  <conditionalFormatting sqref="Q307:AA307 Q305:AA305 Q303:AA303">
    <cfRule type="expression" dxfId="701" priority="699">
      <formula>Q$1=""</formula>
    </cfRule>
  </conditionalFormatting>
  <conditionalFormatting sqref="Q307:AA307 Q305:AA305 Q303:AA303">
    <cfRule type="expression" dxfId="700" priority="698">
      <formula>Q$1=""</formula>
    </cfRule>
  </conditionalFormatting>
  <conditionalFormatting sqref="Q307:AA307 Q305:AA305 Q303:AA303">
    <cfRule type="expression" dxfId="699" priority="697">
      <formula>Q$1=""</formula>
    </cfRule>
  </conditionalFormatting>
  <conditionalFormatting sqref="Q307:AA307 Q305:AA305 Q303:AA303">
    <cfRule type="expression" dxfId="698" priority="696">
      <formula>Q$1=""</formula>
    </cfRule>
  </conditionalFormatting>
  <conditionalFormatting sqref="Q307:AA307 Q305:AA305 Q303:AA303">
    <cfRule type="expression" dxfId="697" priority="695">
      <formula>Q$1=""</formula>
    </cfRule>
  </conditionalFormatting>
  <conditionalFormatting sqref="Q307:AA307 Q305:AA305 Q303:AA303">
    <cfRule type="expression" dxfId="696" priority="694">
      <formula>Q$1=""</formula>
    </cfRule>
  </conditionalFormatting>
  <conditionalFormatting sqref="Q307:AA307 Q305:AA305 Q303:AA303">
    <cfRule type="expression" dxfId="695" priority="693">
      <formula>Q$1=""</formula>
    </cfRule>
  </conditionalFormatting>
  <conditionalFormatting sqref="Q307:AA307 Q305:AA305 Q303:AA303">
    <cfRule type="expression" dxfId="694" priority="692">
      <formula>Q$1=""</formula>
    </cfRule>
  </conditionalFormatting>
  <conditionalFormatting sqref="Q307:AA307 Q305:AA305 Q303:AA303">
    <cfRule type="expression" dxfId="693" priority="691">
      <formula>Q$1=""</formula>
    </cfRule>
  </conditionalFormatting>
  <conditionalFormatting sqref="Q307:AA307 Q305:AA305 Q303:AA303">
    <cfRule type="expression" dxfId="692" priority="690">
      <formula>Q$1=""</formula>
    </cfRule>
  </conditionalFormatting>
  <conditionalFormatting sqref="Q307:AA307 Q305:AA305 Q303:AA303">
    <cfRule type="expression" dxfId="691" priority="689">
      <formula>Q$1=""</formula>
    </cfRule>
  </conditionalFormatting>
  <conditionalFormatting sqref="Q307:AA307 Q305:AA305 Q303:AA303">
    <cfRule type="expression" dxfId="690" priority="688">
      <formula>Q$1=""</formula>
    </cfRule>
  </conditionalFormatting>
  <conditionalFormatting sqref="Q307:AA307 Q305:AA305 Q303:AA303">
    <cfRule type="expression" dxfId="689" priority="687">
      <formula>Q$1=""</formula>
    </cfRule>
  </conditionalFormatting>
  <conditionalFormatting sqref="Q307:AA307 Q305:AA305 Q303:AA303">
    <cfRule type="expression" dxfId="688" priority="686">
      <formula>Q$1=""</formula>
    </cfRule>
  </conditionalFormatting>
  <conditionalFormatting sqref="Q307:AA307 Q305:AA305 Q303:AA303">
    <cfRule type="expression" dxfId="687" priority="685">
      <formula>Q$1=""</formula>
    </cfRule>
  </conditionalFormatting>
  <conditionalFormatting sqref="Q307:AA307 Q305:AA305 Q303:AA303">
    <cfRule type="expression" dxfId="686" priority="684">
      <formula>Q$1=""</formula>
    </cfRule>
  </conditionalFormatting>
  <conditionalFormatting sqref="Q307:AA307 Q305:AA305 Q303:AA303">
    <cfRule type="expression" dxfId="685" priority="683">
      <formula>Q$1=""</formula>
    </cfRule>
  </conditionalFormatting>
  <conditionalFormatting sqref="Q307:AA307 Q305:AA305 Q303:AA303">
    <cfRule type="expression" dxfId="684" priority="682">
      <formula>Q$1=""</formula>
    </cfRule>
  </conditionalFormatting>
  <conditionalFormatting sqref="Q307:AA307 Q305:AA305 Q303:AA303">
    <cfRule type="expression" dxfId="683" priority="681">
      <formula>Q$1=""</formula>
    </cfRule>
  </conditionalFormatting>
  <conditionalFormatting sqref="Q307:AA307 Q305:AA305 Q303:AA303">
    <cfRule type="expression" dxfId="682" priority="680">
      <formula>Q$1=""</formula>
    </cfRule>
  </conditionalFormatting>
  <conditionalFormatting sqref="P307 P305">
    <cfRule type="expression" dxfId="681" priority="679">
      <formula>P$1=""</formula>
    </cfRule>
  </conditionalFormatting>
  <conditionalFormatting sqref="P307 P305">
    <cfRule type="expression" dxfId="680" priority="678">
      <formula>P$1=""</formula>
    </cfRule>
  </conditionalFormatting>
  <conditionalFormatting sqref="P307 P305">
    <cfRule type="expression" dxfId="679" priority="677">
      <formula>P$1=""</formula>
    </cfRule>
  </conditionalFormatting>
  <conditionalFormatting sqref="P307 P305">
    <cfRule type="expression" dxfId="678" priority="676">
      <formula>P$1=""</formula>
    </cfRule>
  </conditionalFormatting>
  <conditionalFormatting sqref="P307 P305">
    <cfRule type="expression" dxfId="677" priority="675">
      <formula>P$1=""</formula>
    </cfRule>
  </conditionalFormatting>
  <conditionalFormatting sqref="P307 P305">
    <cfRule type="expression" dxfId="676" priority="674">
      <formula>P$1=""</formula>
    </cfRule>
  </conditionalFormatting>
  <conditionalFormatting sqref="P307 P305">
    <cfRule type="expression" dxfId="675" priority="673">
      <formula>P$1=""</formula>
    </cfRule>
  </conditionalFormatting>
  <conditionalFormatting sqref="P307 P305">
    <cfRule type="expression" dxfId="674" priority="672">
      <formula>P$1=""</formula>
    </cfRule>
  </conditionalFormatting>
  <conditionalFormatting sqref="P307 P305">
    <cfRule type="expression" dxfId="673" priority="671">
      <formula>P$1=""</formula>
    </cfRule>
  </conditionalFormatting>
  <conditionalFormatting sqref="P307 P305">
    <cfRule type="expression" dxfId="672" priority="670">
      <formula>P$1=""</formula>
    </cfRule>
  </conditionalFormatting>
  <conditionalFormatting sqref="P307 P305">
    <cfRule type="expression" dxfId="671" priority="669">
      <formula>P$1=""</formula>
    </cfRule>
  </conditionalFormatting>
  <conditionalFormatting sqref="P307 P305">
    <cfRule type="expression" dxfId="670" priority="668">
      <formula>P$1=""</formula>
    </cfRule>
  </conditionalFormatting>
  <conditionalFormatting sqref="P307 P305">
    <cfRule type="expression" dxfId="669" priority="667">
      <formula>P$1=""</formula>
    </cfRule>
  </conditionalFormatting>
  <conditionalFormatting sqref="P307 P305">
    <cfRule type="expression" dxfId="668" priority="666">
      <formula>P$1=""</formula>
    </cfRule>
  </conditionalFormatting>
  <conditionalFormatting sqref="P307 P305">
    <cfRule type="expression" dxfId="667" priority="665">
      <formula>P$1=""</formula>
    </cfRule>
  </conditionalFormatting>
  <conditionalFormatting sqref="P307 P305">
    <cfRule type="expression" dxfId="666" priority="664">
      <formula>P$1=""</formula>
    </cfRule>
  </conditionalFormatting>
  <conditionalFormatting sqref="P307 P305">
    <cfRule type="expression" dxfId="665" priority="663">
      <formula>P$1=""</formula>
    </cfRule>
  </conditionalFormatting>
  <conditionalFormatting sqref="P307 P305">
    <cfRule type="expression" dxfId="664" priority="662">
      <formula>P$1=""</formula>
    </cfRule>
  </conditionalFormatting>
  <conditionalFormatting sqref="P313:AA313">
    <cfRule type="expression" dxfId="663" priority="661">
      <formula>P$1=""</formula>
    </cfRule>
  </conditionalFormatting>
  <conditionalFormatting sqref="P313:AA313">
    <cfRule type="expression" dxfId="662" priority="660">
      <formula>P$1=""</formula>
    </cfRule>
  </conditionalFormatting>
  <conditionalFormatting sqref="P313:AA313">
    <cfRule type="expression" dxfId="661" priority="659">
      <formula>P$1=""</formula>
    </cfRule>
  </conditionalFormatting>
  <conditionalFormatting sqref="P313:AA313">
    <cfRule type="expression" dxfId="660" priority="658">
      <formula>P$1=""</formula>
    </cfRule>
  </conditionalFormatting>
  <conditionalFormatting sqref="P313:AA313">
    <cfRule type="expression" dxfId="659" priority="657">
      <formula>P$1=""</formula>
    </cfRule>
  </conditionalFormatting>
  <conditionalFormatting sqref="P313:AA313">
    <cfRule type="expression" dxfId="658" priority="656">
      <formula>P$1=""</formula>
    </cfRule>
  </conditionalFormatting>
  <conditionalFormatting sqref="P313:AA313">
    <cfRule type="expression" dxfId="657" priority="655">
      <formula>P$1=""</formula>
    </cfRule>
  </conditionalFormatting>
  <conditionalFormatting sqref="P313:AA313">
    <cfRule type="expression" dxfId="656" priority="654">
      <formula>P$1=""</formula>
    </cfRule>
  </conditionalFormatting>
  <conditionalFormatting sqref="P313:AA313">
    <cfRule type="expression" dxfId="655" priority="653">
      <formula>P$1=""</formula>
    </cfRule>
  </conditionalFormatting>
  <conditionalFormatting sqref="P313:AA313">
    <cfRule type="expression" dxfId="654" priority="652">
      <formula>P$1=""</formula>
    </cfRule>
  </conditionalFormatting>
  <conditionalFormatting sqref="P313:AA313">
    <cfRule type="expression" dxfId="653" priority="651">
      <formula>P$1=""</formula>
    </cfRule>
  </conditionalFormatting>
  <conditionalFormatting sqref="P313:AA313">
    <cfRule type="expression" dxfId="652" priority="650">
      <formula>P$1=""</formula>
    </cfRule>
  </conditionalFormatting>
  <conditionalFormatting sqref="P313:AA313">
    <cfRule type="expression" dxfId="651" priority="649">
      <formula>P$1=""</formula>
    </cfRule>
  </conditionalFormatting>
  <conditionalFormatting sqref="P313:AA313">
    <cfRule type="expression" dxfId="650" priority="648">
      <formula>P$1=""</formula>
    </cfRule>
  </conditionalFormatting>
  <conditionalFormatting sqref="P313:AA313">
    <cfRule type="expression" dxfId="649" priority="647">
      <formula>P$1=""</formula>
    </cfRule>
  </conditionalFormatting>
  <conditionalFormatting sqref="P313:AA313">
    <cfRule type="expression" dxfId="648" priority="646">
      <formula>P$1=""</formula>
    </cfRule>
  </conditionalFormatting>
  <conditionalFormatting sqref="P313:AA313">
    <cfRule type="expression" dxfId="647" priority="645">
      <formula>P$1=""</formula>
    </cfRule>
  </conditionalFormatting>
  <conditionalFormatting sqref="P313:AA313">
    <cfRule type="expression" dxfId="646" priority="644">
      <formula>P$1=""</formula>
    </cfRule>
  </conditionalFormatting>
  <conditionalFormatting sqref="P313:AA313">
    <cfRule type="expression" dxfId="645" priority="643">
      <formula>P$1=""</formula>
    </cfRule>
  </conditionalFormatting>
  <conditionalFormatting sqref="P313:AA313">
    <cfRule type="expression" dxfId="644" priority="642">
      <formula>P$1=""</formula>
    </cfRule>
  </conditionalFormatting>
  <conditionalFormatting sqref="P313:AA313">
    <cfRule type="expression" dxfId="643" priority="641">
      <formula>P$1=""</formula>
    </cfRule>
  </conditionalFormatting>
  <conditionalFormatting sqref="P313:AA313">
    <cfRule type="expression" dxfId="642" priority="640">
      <formula>P$1=""</formula>
    </cfRule>
  </conditionalFormatting>
  <conditionalFormatting sqref="P313:AA313">
    <cfRule type="expression" dxfId="641" priority="639">
      <formula>P$1=""</formula>
    </cfRule>
  </conditionalFormatting>
  <conditionalFormatting sqref="P313:AA313">
    <cfRule type="expression" dxfId="640" priority="638">
      <formula>P$1=""</formula>
    </cfRule>
  </conditionalFormatting>
  <conditionalFormatting sqref="P313:AA313">
    <cfRule type="expression" dxfId="639" priority="637">
      <formula>P$1=""</formula>
    </cfRule>
  </conditionalFormatting>
  <conditionalFormatting sqref="P313:AA313">
    <cfRule type="expression" dxfId="638" priority="636">
      <formula>P$1=""</formula>
    </cfRule>
  </conditionalFormatting>
  <conditionalFormatting sqref="P313:AA313">
    <cfRule type="expression" dxfId="637" priority="635">
      <formula>P$1=""</formula>
    </cfRule>
  </conditionalFormatting>
  <conditionalFormatting sqref="P313:AA313">
    <cfRule type="expression" dxfId="636" priority="634">
      <formula>P$1=""</formula>
    </cfRule>
  </conditionalFormatting>
  <conditionalFormatting sqref="P313:AA313">
    <cfRule type="expression" dxfId="635" priority="633">
      <formula>P$1=""</formula>
    </cfRule>
  </conditionalFormatting>
  <conditionalFormatting sqref="P313:AA313">
    <cfRule type="expression" dxfId="634" priority="632">
      <formula>P$1=""</formula>
    </cfRule>
  </conditionalFormatting>
  <conditionalFormatting sqref="P313:AA313">
    <cfRule type="expression" dxfId="633" priority="631">
      <formula>P$1=""</formula>
    </cfRule>
  </conditionalFormatting>
  <conditionalFormatting sqref="P313:AA313">
    <cfRule type="expression" dxfId="632" priority="630">
      <formula>P$1=""</formula>
    </cfRule>
  </conditionalFormatting>
  <conditionalFormatting sqref="P313:AA313">
    <cfRule type="expression" dxfId="631" priority="629">
      <formula>P$1=""</formula>
    </cfRule>
  </conditionalFormatting>
  <conditionalFormatting sqref="P313:AA313">
    <cfRule type="expression" dxfId="630" priority="628">
      <formula>P$1=""</formula>
    </cfRule>
  </conditionalFormatting>
  <conditionalFormatting sqref="P313:AA313">
    <cfRule type="expression" dxfId="629" priority="627">
      <formula>P$1=""</formula>
    </cfRule>
  </conditionalFormatting>
  <conditionalFormatting sqref="P313:AA313">
    <cfRule type="expression" dxfId="628" priority="626">
      <formula>P$1=""</formula>
    </cfRule>
  </conditionalFormatting>
  <conditionalFormatting sqref="P313:AA313">
    <cfRule type="expression" dxfId="627" priority="625">
      <formula>P$1=""</formula>
    </cfRule>
  </conditionalFormatting>
  <conditionalFormatting sqref="P313:AA313">
    <cfRule type="expression" dxfId="626" priority="624">
      <formula>P$1=""</formula>
    </cfRule>
  </conditionalFormatting>
  <conditionalFormatting sqref="P313:AA313">
    <cfRule type="expression" dxfId="625" priority="623">
      <formula>P$1=""</formula>
    </cfRule>
  </conditionalFormatting>
  <conditionalFormatting sqref="P313:AA313">
    <cfRule type="expression" dxfId="624" priority="622">
      <formula>P$1=""</formula>
    </cfRule>
  </conditionalFormatting>
  <conditionalFormatting sqref="P313:AA313">
    <cfRule type="expression" dxfId="623" priority="621">
      <formula>P$1=""</formula>
    </cfRule>
  </conditionalFormatting>
  <conditionalFormatting sqref="P313:AA313">
    <cfRule type="expression" dxfId="622" priority="620">
      <formula>P$1=""</formula>
    </cfRule>
  </conditionalFormatting>
  <conditionalFormatting sqref="P313:AA313">
    <cfRule type="expression" dxfId="621" priority="619">
      <formula>P$1=""</formula>
    </cfRule>
  </conditionalFormatting>
  <conditionalFormatting sqref="P313:AA313">
    <cfRule type="expression" dxfId="620" priority="618">
      <formula>P$1=""</formula>
    </cfRule>
  </conditionalFormatting>
  <conditionalFormatting sqref="P313:AA313">
    <cfRule type="expression" dxfId="619" priority="617">
      <formula>P$1=""</formula>
    </cfRule>
  </conditionalFormatting>
  <conditionalFormatting sqref="P313:AA313">
    <cfRule type="expression" dxfId="618" priority="616">
      <formula>P$1=""</formula>
    </cfRule>
  </conditionalFormatting>
  <conditionalFormatting sqref="P313:AA313">
    <cfRule type="expression" dxfId="617" priority="615">
      <formula>P$1=""</formula>
    </cfRule>
  </conditionalFormatting>
  <conditionalFormatting sqref="P313:AA313">
    <cfRule type="expression" dxfId="616" priority="614">
      <formula>P$1=""</formula>
    </cfRule>
  </conditionalFormatting>
  <conditionalFormatting sqref="P313:AA313">
    <cfRule type="expression" dxfId="615" priority="613">
      <formula>P$1=""</formula>
    </cfRule>
  </conditionalFormatting>
  <conditionalFormatting sqref="P313:AA313">
    <cfRule type="expression" dxfId="614" priority="612">
      <formula>P$1=""</formula>
    </cfRule>
  </conditionalFormatting>
  <conditionalFormatting sqref="P313:AA313">
    <cfRule type="expression" dxfId="613" priority="611">
      <formula>P$1=""</formula>
    </cfRule>
  </conditionalFormatting>
  <conditionalFormatting sqref="P313:AA313">
    <cfRule type="expression" dxfId="612" priority="610">
      <formula>P$1=""</formula>
    </cfRule>
  </conditionalFormatting>
  <conditionalFormatting sqref="P313:AA313">
    <cfRule type="expression" dxfId="611" priority="609">
      <formula>P$1=""</formula>
    </cfRule>
  </conditionalFormatting>
  <conditionalFormatting sqref="P313:AA313">
    <cfRule type="expression" dxfId="610" priority="608">
      <formula>P$1=""</formula>
    </cfRule>
  </conditionalFormatting>
  <conditionalFormatting sqref="P313:AA313">
    <cfRule type="expression" dxfId="609" priority="607">
      <formula>P$1=""</formula>
    </cfRule>
  </conditionalFormatting>
  <conditionalFormatting sqref="P313:AA313">
    <cfRule type="expression" dxfId="608" priority="606">
      <formula>P$1=""</formula>
    </cfRule>
  </conditionalFormatting>
  <conditionalFormatting sqref="P313:AA313">
    <cfRule type="expression" dxfId="607" priority="605">
      <formula>P$1=""</formula>
    </cfRule>
  </conditionalFormatting>
  <conditionalFormatting sqref="P313:AA313">
    <cfRule type="expression" dxfId="606" priority="604">
      <formula>P$1=""</formula>
    </cfRule>
  </conditionalFormatting>
  <conditionalFormatting sqref="P313:AA313">
    <cfRule type="expression" dxfId="605" priority="603">
      <formula>P$1=""</formula>
    </cfRule>
  </conditionalFormatting>
  <conditionalFormatting sqref="P313:AA313">
    <cfRule type="expression" dxfId="604" priority="602">
      <formula>P$1=""</formula>
    </cfRule>
  </conditionalFormatting>
  <conditionalFormatting sqref="P313:AA313">
    <cfRule type="expression" dxfId="603" priority="601">
      <formula>P$1=""</formula>
    </cfRule>
  </conditionalFormatting>
  <conditionalFormatting sqref="P313:AA313">
    <cfRule type="expression" dxfId="602" priority="600">
      <formula>P$1=""</formula>
    </cfRule>
  </conditionalFormatting>
  <conditionalFormatting sqref="P313:AA313">
    <cfRule type="expression" dxfId="601" priority="599">
      <formula>P$1=""</formula>
    </cfRule>
  </conditionalFormatting>
  <conditionalFormatting sqref="P313:AA313">
    <cfRule type="expression" dxfId="600" priority="598">
      <formula>P$1=""</formula>
    </cfRule>
  </conditionalFormatting>
  <conditionalFormatting sqref="P317:AA317 P315:AA315">
    <cfRule type="expression" dxfId="599" priority="597">
      <formula>P$1=""</formula>
    </cfRule>
  </conditionalFormatting>
  <conditionalFormatting sqref="P317:AA317 P315:AA315">
    <cfRule type="expression" dxfId="598" priority="596">
      <formula>P$1=""</formula>
    </cfRule>
  </conditionalFormatting>
  <conditionalFormatting sqref="Q317:AA317 Q315:AA315">
    <cfRule type="expression" dxfId="597" priority="595">
      <formula>Q$1=""</formula>
    </cfRule>
  </conditionalFormatting>
  <conditionalFormatting sqref="Q317:AA317 Q315:AA315">
    <cfRule type="expression" dxfId="596" priority="594">
      <formula>Q$1=""</formula>
    </cfRule>
  </conditionalFormatting>
  <conditionalFormatting sqref="Q317:AA317 Q315:AA315">
    <cfRule type="expression" dxfId="595" priority="593">
      <formula>Q$1=""</formula>
    </cfRule>
  </conditionalFormatting>
  <conditionalFormatting sqref="Q317:AA317 Q315:AA315">
    <cfRule type="expression" dxfId="594" priority="592">
      <formula>Q$1=""</formula>
    </cfRule>
  </conditionalFormatting>
  <conditionalFormatting sqref="Q317:AA317 Q315:AA315">
    <cfRule type="expression" dxfId="593" priority="591">
      <formula>Q$1=""</formula>
    </cfRule>
  </conditionalFormatting>
  <conditionalFormatting sqref="Q317:AA317 Q315:AA315">
    <cfRule type="expression" dxfId="592" priority="590">
      <formula>Q$1=""</formula>
    </cfRule>
  </conditionalFormatting>
  <conditionalFormatting sqref="Q317:AA317 Q315:AA315">
    <cfRule type="expression" dxfId="591" priority="589">
      <formula>Q$1=""</formula>
    </cfRule>
  </conditionalFormatting>
  <conditionalFormatting sqref="Q317:AA317 Q315:AA315">
    <cfRule type="expression" dxfId="590" priority="588">
      <formula>Q$1=""</formula>
    </cfRule>
  </conditionalFormatting>
  <conditionalFormatting sqref="P317:AA317 P315:AA315">
    <cfRule type="expression" dxfId="589" priority="587">
      <formula>P$1=""</formula>
    </cfRule>
  </conditionalFormatting>
  <conditionalFormatting sqref="P317:AA317 P315:AA315">
    <cfRule type="expression" dxfId="588" priority="586">
      <formula>P$1=""</formula>
    </cfRule>
  </conditionalFormatting>
  <conditionalFormatting sqref="P317:AA317 P315:AA315">
    <cfRule type="expression" dxfId="587" priority="585">
      <formula>P$1=""</formula>
    </cfRule>
  </conditionalFormatting>
  <conditionalFormatting sqref="P317:AA317 P315:AA315">
    <cfRule type="expression" dxfId="586" priority="584">
      <formula>P$1=""</formula>
    </cfRule>
  </conditionalFormatting>
  <conditionalFormatting sqref="P317:AA317 P315:AA315">
    <cfRule type="expression" dxfId="585" priority="583">
      <formula>P$1=""</formula>
    </cfRule>
  </conditionalFormatting>
  <conditionalFormatting sqref="P317:AA317 P315:AA315">
    <cfRule type="expression" dxfId="584" priority="582">
      <formula>P$1=""</formula>
    </cfRule>
  </conditionalFormatting>
  <conditionalFormatting sqref="P317:AA317 P315:AA315">
    <cfRule type="expression" dxfId="583" priority="581">
      <formula>P$1=""</formula>
    </cfRule>
  </conditionalFormatting>
  <conditionalFormatting sqref="P317:AA317 P315:AA315">
    <cfRule type="expression" dxfId="582" priority="580">
      <formula>P$1=""</formula>
    </cfRule>
  </conditionalFormatting>
  <conditionalFormatting sqref="P317:AA317 P315:AA315">
    <cfRule type="expression" dxfId="581" priority="579">
      <formula>P$1=""</formula>
    </cfRule>
  </conditionalFormatting>
  <conditionalFormatting sqref="P317:AA317 P315:AA315">
    <cfRule type="expression" dxfId="580" priority="578">
      <formula>P$1=""</formula>
    </cfRule>
  </conditionalFormatting>
  <conditionalFormatting sqref="P317:AA317 P315:AA315">
    <cfRule type="expression" dxfId="579" priority="577">
      <formula>P$1=""</formula>
    </cfRule>
  </conditionalFormatting>
  <conditionalFormatting sqref="P317:AA317 P315:AA315">
    <cfRule type="expression" dxfId="578" priority="576">
      <formula>P$1=""</formula>
    </cfRule>
  </conditionalFormatting>
  <conditionalFormatting sqref="P317:AA317 P315:AA315">
    <cfRule type="expression" dxfId="577" priority="575">
      <formula>P$1=""</formula>
    </cfRule>
  </conditionalFormatting>
  <conditionalFormatting sqref="P317:AA317 P315:AA315">
    <cfRule type="expression" dxfId="576" priority="574">
      <formula>P$1=""</formula>
    </cfRule>
  </conditionalFormatting>
  <conditionalFormatting sqref="P317:AA317 P315:AA315">
    <cfRule type="expression" dxfId="575" priority="573">
      <formula>P$1=""</formula>
    </cfRule>
  </conditionalFormatting>
  <conditionalFormatting sqref="P317:AA317 P315:AA315">
    <cfRule type="expression" dxfId="574" priority="572">
      <formula>P$1=""</formula>
    </cfRule>
  </conditionalFormatting>
  <conditionalFormatting sqref="P317:AA317 P315:AA315">
    <cfRule type="expression" dxfId="573" priority="571">
      <formula>P$1=""</formula>
    </cfRule>
  </conditionalFormatting>
  <conditionalFormatting sqref="P317:AA317 P315:AA315">
    <cfRule type="expression" dxfId="572" priority="570">
      <formula>P$1=""</formula>
    </cfRule>
  </conditionalFormatting>
  <conditionalFormatting sqref="P317:AA317 P315:AA315">
    <cfRule type="expression" dxfId="571" priority="569">
      <formula>P$1=""</formula>
    </cfRule>
  </conditionalFormatting>
  <conditionalFormatting sqref="P317:AA317 P315:AA315">
    <cfRule type="expression" dxfId="570" priority="568">
      <formula>P$1=""</formula>
    </cfRule>
  </conditionalFormatting>
  <conditionalFormatting sqref="P317:AA317 P315:AA315">
    <cfRule type="expression" dxfId="569" priority="567">
      <formula>P$1=""</formula>
    </cfRule>
  </conditionalFormatting>
  <conditionalFormatting sqref="P317:AA317 P315:AA315">
    <cfRule type="expression" dxfId="568" priority="566">
      <formula>P$1=""</formula>
    </cfRule>
  </conditionalFormatting>
  <conditionalFormatting sqref="P317:AA317 P315:AA315">
    <cfRule type="expression" dxfId="567" priority="565">
      <formula>P$1=""</formula>
    </cfRule>
  </conditionalFormatting>
  <conditionalFormatting sqref="P317:AA317 P315:AA315">
    <cfRule type="expression" dxfId="566" priority="564">
      <formula>P$1=""</formula>
    </cfRule>
  </conditionalFormatting>
  <conditionalFormatting sqref="P317:AA317 P315:AA315">
    <cfRule type="expression" dxfId="565" priority="563">
      <formula>P$1=""</formula>
    </cfRule>
  </conditionalFormatting>
  <conditionalFormatting sqref="P317:AA317 P315:AA315">
    <cfRule type="expression" dxfId="564" priority="562">
      <formula>P$1=""</formula>
    </cfRule>
  </conditionalFormatting>
  <conditionalFormatting sqref="P317:AA317 P315:AA315">
    <cfRule type="expression" dxfId="563" priority="561">
      <formula>P$1=""</formula>
    </cfRule>
  </conditionalFormatting>
  <conditionalFormatting sqref="P317:AA317 P315:AA315">
    <cfRule type="expression" dxfId="562" priority="560">
      <formula>P$1=""</formula>
    </cfRule>
  </conditionalFormatting>
  <conditionalFormatting sqref="P317:AA317 P315:AA315">
    <cfRule type="expression" dxfId="561" priority="559">
      <formula>P$1=""</formula>
    </cfRule>
  </conditionalFormatting>
  <conditionalFormatting sqref="P317:AA317 P315:AA315">
    <cfRule type="expression" dxfId="560" priority="558">
      <formula>P$1=""</formula>
    </cfRule>
  </conditionalFormatting>
  <conditionalFormatting sqref="P317:AA317 P315:AA315">
    <cfRule type="expression" dxfId="559" priority="557">
      <formula>P$1=""</formula>
    </cfRule>
  </conditionalFormatting>
  <conditionalFormatting sqref="P317:AA317 P315:AA315">
    <cfRule type="expression" dxfId="558" priority="556">
      <formula>P$1=""</formula>
    </cfRule>
  </conditionalFormatting>
  <conditionalFormatting sqref="P317:AA317 P315:AA315">
    <cfRule type="expression" dxfId="557" priority="555">
      <formula>P$1=""</formula>
    </cfRule>
  </conditionalFormatting>
  <conditionalFormatting sqref="P317:AA317 P315:AA315">
    <cfRule type="expression" dxfId="556" priority="554">
      <formula>P$1=""</formula>
    </cfRule>
  </conditionalFormatting>
  <conditionalFormatting sqref="P317:AA317 P315:AA315">
    <cfRule type="expression" dxfId="555" priority="553">
      <formula>P$1=""</formula>
    </cfRule>
  </conditionalFormatting>
  <conditionalFormatting sqref="P317:AA317 P315:AA315">
    <cfRule type="expression" dxfId="554" priority="552">
      <formula>P$1=""</formula>
    </cfRule>
  </conditionalFormatting>
  <conditionalFormatting sqref="P317:AA317 P315:AA315">
    <cfRule type="expression" dxfId="553" priority="551">
      <formula>P$1=""</formula>
    </cfRule>
  </conditionalFormatting>
  <conditionalFormatting sqref="P317:AA317 P315:AA315">
    <cfRule type="expression" dxfId="552" priority="550">
      <formula>P$1=""</formula>
    </cfRule>
  </conditionalFormatting>
  <conditionalFormatting sqref="P317:AA317 P315:AA315">
    <cfRule type="expression" dxfId="551" priority="549">
      <formula>P$1=""</formula>
    </cfRule>
  </conditionalFormatting>
  <conditionalFormatting sqref="P317:AA317 P315:AA315">
    <cfRule type="expression" dxfId="550" priority="548">
      <formula>P$1=""</formula>
    </cfRule>
  </conditionalFormatting>
  <conditionalFormatting sqref="P317:AA317 P315:AA315">
    <cfRule type="expression" dxfId="549" priority="547">
      <formula>P$1=""</formula>
    </cfRule>
  </conditionalFormatting>
  <conditionalFormatting sqref="P317:AA317 P315:AA315">
    <cfRule type="expression" dxfId="548" priority="546">
      <formula>P$1=""</formula>
    </cfRule>
  </conditionalFormatting>
  <conditionalFormatting sqref="P317:AA317 P315:AA315">
    <cfRule type="expression" dxfId="547" priority="545">
      <formula>P$1=""</formula>
    </cfRule>
  </conditionalFormatting>
  <conditionalFormatting sqref="P317:AA317 P315:AA315">
    <cfRule type="expression" dxfId="546" priority="544">
      <formula>P$1=""</formula>
    </cfRule>
  </conditionalFormatting>
  <conditionalFormatting sqref="P317:AA317 P315:AA315">
    <cfRule type="expression" dxfId="545" priority="543">
      <formula>P$1=""</formula>
    </cfRule>
  </conditionalFormatting>
  <conditionalFormatting sqref="P317:AA317 P315:AA315">
    <cfRule type="expression" dxfId="544" priority="542">
      <formula>P$1=""</formula>
    </cfRule>
  </conditionalFormatting>
  <conditionalFormatting sqref="P317:AA317 P315:AA315">
    <cfRule type="expression" dxfId="543" priority="541">
      <formula>P$1=""</formula>
    </cfRule>
  </conditionalFormatting>
  <conditionalFormatting sqref="P317:AA317 P315:AA315">
    <cfRule type="expression" dxfId="542" priority="540">
      <formula>P$1=""</formula>
    </cfRule>
  </conditionalFormatting>
  <conditionalFormatting sqref="P317:AA317 P315:AA315">
    <cfRule type="expression" dxfId="541" priority="539">
      <formula>P$1=""</formula>
    </cfRule>
  </conditionalFormatting>
  <conditionalFormatting sqref="P317:AA317 P315:AA315">
    <cfRule type="expression" dxfId="540" priority="538">
      <formula>P$1=""</formula>
    </cfRule>
  </conditionalFormatting>
  <conditionalFormatting sqref="P317:AA317 P315:AA315">
    <cfRule type="expression" dxfId="539" priority="537">
      <formula>P$1=""</formula>
    </cfRule>
  </conditionalFormatting>
  <conditionalFormatting sqref="P317:AA317 P315:AA315">
    <cfRule type="expression" dxfId="538" priority="536">
      <formula>P$1=""</formula>
    </cfRule>
  </conditionalFormatting>
  <conditionalFormatting sqref="P317:AA317 P315:AA315">
    <cfRule type="expression" dxfId="537" priority="535">
      <formula>P$1=""</formula>
    </cfRule>
  </conditionalFormatting>
  <conditionalFormatting sqref="P317:AA317 P315:AA315">
    <cfRule type="expression" dxfId="536" priority="534">
      <formula>P$1=""</formula>
    </cfRule>
  </conditionalFormatting>
  <conditionalFormatting sqref="P317:AA317 P315:AA315">
    <cfRule type="expression" dxfId="535" priority="533">
      <formula>P$1=""</formula>
    </cfRule>
  </conditionalFormatting>
  <conditionalFormatting sqref="P317:AA317 P315:AA315">
    <cfRule type="expression" dxfId="534" priority="532">
      <formula>P$1=""</formula>
    </cfRule>
  </conditionalFormatting>
  <conditionalFormatting sqref="P317:AA317 P315:AA315">
    <cfRule type="expression" dxfId="533" priority="531">
      <formula>P$1=""</formula>
    </cfRule>
  </conditionalFormatting>
  <conditionalFormatting sqref="P317:AA317 P315:AA315">
    <cfRule type="expression" dxfId="532" priority="530">
      <formula>P$1=""</formula>
    </cfRule>
  </conditionalFormatting>
  <conditionalFormatting sqref="P317:AA317 P315:AA315">
    <cfRule type="expression" dxfId="531" priority="529">
      <formula>P$1=""</formula>
    </cfRule>
  </conditionalFormatting>
  <conditionalFormatting sqref="P317:AA317 P315:AA315">
    <cfRule type="expression" dxfId="530" priority="528">
      <formula>P$1=""</formula>
    </cfRule>
  </conditionalFormatting>
  <conditionalFormatting sqref="P317:AA317 P315:AA315">
    <cfRule type="expression" dxfId="529" priority="527">
      <formula>P$1=""</formula>
    </cfRule>
  </conditionalFormatting>
  <conditionalFormatting sqref="P317:AA317 P315:AA315">
    <cfRule type="expression" dxfId="528" priority="526">
      <formula>P$1=""</formula>
    </cfRule>
  </conditionalFormatting>
  <conditionalFormatting sqref="P317:AA317 P315:AA315">
    <cfRule type="expression" dxfId="527" priority="525">
      <formula>P$1=""</formula>
    </cfRule>
  </conditionalFormatting>
  <conditionalFormatting sqref="P317:AA317 P315:AA315">
    <cfRule type="expression" dxfId="526" priority="524">
      <formula>P$1=""</formula>
    </cfRule>
  </conditionalFormatting>
  <conditionalFormatting sqref="P317:AA317 P315:AA315">
    <cfRule type="expression" dxfId="525" priority="523">
      <formula>P$1=""</formula>
    </cfRule>
  </conditionalFormatting>
  <conditionalFormatting sqref="P317:AA317 P315:AA315">
    <cfRule type="expression" dxfId="524" priority="522">
      <formula>P$1=""</formula>
    </cfRule>
  </conditionalFormatting>
  <conditionalFormatting sqref="P317:AA317 P315:AA315">
    <cfRule type="expression" dxfId="523" priority="521">
      <formula>P$1=""</formula>
    </cfRule>
  </conditionalFormatting>
  <conditionalFormatting sqref="P317:AA317 P315:AA315">
    <cfRule type="expression" dxfId="522" priority="520">
      <formula>P$1=""</formula>
    </cfRule>
  </conditionalFormatting>
  <conditionalFormatting sqref="P317:AA317 P315:AA315">
    <cfRule type="expression" dxfId="521" priority="519">
      <formula>P$1=""</formula>
    </cfRule>
  </conditionalFormatting>
  <conditionalFormatting sqref="P317:AA317 P315:AA315">
    <cfRule type="expression" dxfId="520" priority="518">
      <formula>P$1=""</formula>
    </cfRule>
  </conditionalFormatting>
  <conditionalFormatting sqref="P317:AA317 P315:AA315">
    <cfRule type="expression" dxfId="519" priority="517">
      <formula>P$1=""</formula>
    </cfRule>
  </conditionalFormatting>
  <conditionalFormatting sqref="P317:AA317 P315:AA315">
    <cfRule type="expression" dxfId="518" priority="516">
      <formula>P$1=""</formula>
    </cfRule>
  </conditionalFormatting>
  <conditionalFormatting sqref="P317:AA317 P315:AA315">
    <cfRule type="expression" dxfId="517" priority="515">
      <formula>P$1=""</formula>
    </cfRule>
  </conditionalFormatting>
  <conditionalFormatting sqref="P317:AA317 P315:AA315">
    <cfRule type="expression" dxfId="516" priority="514">
      <formula>P$1=""</formula>
    </cfRule>
  </conditionalFormatting>
  <conditionalFormatting sqref="P317:AA317 P315:AA315">
    <cfRule type="expression" dxfId="515" priority="513">
      <formula>P$1=""</formula>
    </cfRule>
  </conditionalFormatting>
  <conditionalFormatting sqref="P317:AA317 P315:AA315">
    <cfRule type="expression" dxfId="514" priority="512">
      <formula>P$1=""</formula>
    </cfRule>
  </conditionalFormatting>
  <conditionalFormatting sqref="P317:AA317 P315:AA315">
    <cfRule type="expression" dxfId="513" priority="511">
      <formula>P$1=""</formula>
    </cfRule>
  </conditionalFormatting>
  <conditionalFormatting sqref="P317:AA317 P315:AA315">
    <cfRule type="expression" dxfId="512" priority="510">
      <formula>P$1=""</formula>
    </cfRule>
  </conditionalFormatting>
  <conditionalFormatting sqref="P317:AA317 P315:AA315">
    <cfRule type="expression" dxfId="511" priority="509">
      <formula>P$1=""</formula>
    </cfRule>
  </conditionalFormatting>
  <conditionalFormatting sqref="P317:AA317 P315:AA315">
    <cfRule type="expression" dxfId="510" priority="508">
      <formula>P$1=""</formula>
    </cfRule>
  </conditionalFormatting>
  <conditionalFormatting sqref="P161:AA161 P159:AA159 P157:AA157">
    <cfRule type="expression" dxfId="509" priority="507">
      <formula>P$1=""</formula>
    </cfRule>
  </conditionalFormatting>
  <conditionalFormatting sqref="P161:AA161 P159:AA159 P157:AA157">
    <cfRule type="expression" dxfId="508" priority="506">
      <formula>P$1=""</formula>
    </cfRule>
  </conditionalFormatting>
  <conditionalFormatting sqref="P161:AA161 P159:AA159 P157:AA157">
    <cfRule type="expression" dxfId="507" priority="505">
      <formula>P$1=""</formula>
    </cfRule>
  </conditionalFormatting>
  <conditionalFormatting sqref="P161:AA161 P159:AA159 P157:AA157">
    <cfRule type="expression" dxfId="506" priority="504">
      <formula>P$1=""</formula>
    </cfRule>
  </conditionalFormatting>
  <conditionalFormatting sqref="P161:AA161 P159:AA159 P157:AA157">
    <cfRule type="expression" dxfId="505" priority="503">
      <formula>P$1=""</formula>
    </cfRule>
  </conditionalFormatting>
  <conditionalFormatting sqref="P161:AA161 P159:AA159 P157:AA157">
    <cfRule type="expression" dxfId="504" priority="502">
      <formula>P$1=""</formula>
    </cfRule>
  </conditionalFormatting>
  <conditionalFormatting sqref="P161:AA161 P159:AA159 P157:AA157">
    <cfRule type="expression" dxfId="503" priority="501">
      <formula>P$1=""</formula>
    </cfRule>
  </conditionalFormatting>
  <conditionalFormatting sqref="P161:AA161 P159:AA159 P157:AA157">
    <cfRule type="expression" dxfId="502" priority="500">
      <formula>P$1=""</formula>
    </cfRule>
  </conditionalFormatting>
  <conditionalFormatting sqref="P171:AA171 P169:AA169 P167:AA167">
    <cfRule type="expression" dxfId="501" priority="499">
      <formula>P$1=""</formula>
    </cfRule>
  </conditionalFormatting>
  <conditionalFormatting sqref="P171:AA171 P169:AA169 P167:AA167">
    <cfRule type="expression" dxfId="500" priority="498">
      <formula>P$1=""</formula>
    </cfRule>
  </conditionalFormatting>
  <conditionalFormatting sqref="P171:AA171 P169:AA169 P167:AA167">
    <cfRule type="expression" dxfId="499" priority="497">
      <formula>P$1=""</formula>
    </cfRule>
  </conditionalFormatting>
  <conditionalFormatting sqref="P171:AA171 P169:AA169 P167:AA167">
    <cfRule type="expression" dxfId="498" priority="496">
      <formula>P$1=""</formula>
    </cfRule>
  </conditionalFormatting>
  <conditionalFormatting sqref="P171:AA171 P169:AA169 P167:AA167">
    <cfRule type="expression" dxfId="497" priority="495">
      <formula>P$1=""</formula>
    </cfRule>
  </conditionalFormatting>
  <conditionalFormatting sqref="P171:AA171 P169:AA169 P167:AA167">
    <cfRule type="expression" dxfId="496" priority="494">
      <formula>P$1=""</formula>
    </cfRule>
  </conditionalFormatting>
  <conditionalFormatting sqref="P171:AA171 P169:AA169 P167:AA167">
    <cfRule type="expression" dxfId="495" priority="493">
      <formula>P$1=""</formula>
    </cfRule>
  </conditionalFormatting>
  <conditionalFormatting sqref="P171:AA171 P169:AA169 P167:AA167">
    <cfRule type="expression" dxfId="494" priority="492">
      <formula>P$1=""</formula>
    </cfRule>
  </conditionalFormatting>
  <conditionalFormatting sqref="P177:AA177 P179:AA179 P181:AA181">
    <cfRule type="expression" dxfId="493" priority="491">
      <formula>P$1=""</formula>
    </cfRule>
  </conditionalFormatting>
  <conditionalFormatting sqref="P177:AA177 P179:AA179 P181:AA181">
    <cfRule type="expression" dxfId="492" priority="490">
      <formula>P$1=""</formula>
    </cfRule>
  </conditionalFormatting>
  <conditionalFormatting sqref="P177:AA177 P179:AA179 P181:AA181">
    <cfRule type="expression" dxfId="491" priority="489">
      <formula>P$1=""</formula>
    </cfRule>
  </conditionalFormatting>
  <conditionalFormatting sqref="P177:AA177 P179:AA179 P181:AA181">
    <cfRule type="expression" dxfId="490" priority="488">
      <formula>P$1=""</formula>
    </cfRule>
  </conditionalFormatting>
  <conditionalFormatting sqref="P177:AA177 P179:AA179 P181:AA181">
    <cfRule type="expression" dxfId="489" priority="487">
      <formula>P$1=""</formula>
    </cfRule>
  </conditionalFormatting>
  <conditionalFormatting sqref="P177:AA177 P179:AA179 P181:AA181">
    <cfRule type="expression" dxfId="488" priority="486">
      <formula>P$1=""</formula>
    </cfRule>
  </conditionalFormatting>
  <conditionalFormatting sqref="P177:AA177 P179:AA179 P181:AA181">
    <cfRule type="expression" dxfId="487" priority="485">
      <formula>P$1=""</formula>
    </cfRule>
  </conditionalFormatting>
  <conditionalFormatting sqref="P177:AA177 P179:AA179 P181:AA181">
    <cfRule type="expression" dxfId="486" priority="484">
      <formula>P$1=""</formula>
    </cfRule>
  </conditionalFormatting>
  <conditionalFormatting sqref="P177:AA177">
    <cfRule type="expression" dxfId="485" priority="483">
      <formula>P$1=""</formula>
    </cfRule>
  </conditionalFormatting>
  <conditionalFormatting sqref="P177:AA177 P179:AA179 P181:AA181">
    <cfRule type="expression" dxfId="484" priority="482">
      <formula>P$1=""</formula>
    </cfRule>
  </conditionalFormatting>
  <conditionalFormatting sqref="P177:AA177 P179:AA179 P181:AA181">
    <cfRule type="expression" dxfId="483" priority="481">
      <formula>P$1=""</formula>
    </cfRule>
  </conditionalFormatting>
  <conditionalFormatting sqref="P177:AA177 P179:AA179 P181:AA181">
    <cfRule type="expression" dxfId="482" priority="480">
      <formula>P$1=""</formula>
    </cfRule>
  </conditionalFormatting>
  <conditionalFormatting sqref="P177:AA177 P179:AA179 P181:AA181">
    <cfRule type="expression" dxfId="481" priority="479">
      <formula>P$1=""</formula>
    </cfRule>
  </conditionalFormatting>
  <conditionalFormatting sqref="P177:AA177 P179:AA179 P181:AA181">
    <cfRule type="expression" dxfId="480" priority="478">
      <formula>P$1=""</formula>
    </cfRule>
  </conditionalFormatting>
  <conditionalFormatting sqref="P177:AA177">
    <cfRule type="expression" dxfId="479" priority="477">
      <formula>P$1=""</formula>
    </cfRule>
  </conditionalFormatting>
  <conditionalFormatting sqref="P177:AA177 P179:AA179 P181:AA181">
    <cfRule type="expression" dxfId="478" priority="476">
      <formula>P$1=""</formula>
    </cfRule>
  </conditionalFormatting>
  <conditionalFormatting sqref="P177:AA177 P179:AA179 P181:AA181">
    <cfRule type="expression" dxfId="477" priority="475">
      <formula>P$1=""</formula>
    </cfRule>
  </conditionalFormatting>
  <conditionalFormatting sqref="P177:AA177 P179:AA179 P181:AA181">
    <cfRule type="expression" dxfId="476" priority="474">
      <formula>P$1=""</formula>
    </cfRule>
  </conditionalFormatting>
  <conditionalFormatting sqref="P177:AA177 P179:AA179 P181:AA181">
    <cfRule type="expression" dxfId="475" priority="473">
      <formula>P$1=""</formula>
    </cfRule>
  </conditionalFormatting>
  <conditionalFormatting sqref="P177:AA177 P179:AA179 P181:AA181">
    <cfRule type="expression" dxfId="474" priority="472">
      <formula>P$1=""</formula>
    </cfRule>
  </conditionalFormatting>
  <conditionalFormatting sqref="P177:AA177 P179:AA179 P181:AA181">
    <cfRule type="expression" dxfId="473" priority="471">
      <formula>P$1=""</formula>
    </cfRule>
  </conditionalFormatting>
  <conditionalFormatting sqref="P177:AA177 P179:AA179 P181:AA181">
    <cfRule type="expression" dxfId="472" priority="470">
      <formula>P$1=""</formula>
    </cfRule>
  </conditionalFormatting>
  <conditionalFormatting sqref="P177:AA177 P179:AA179 P181:AA181">
    <cfRule type="expression" dxfId="471" priority="469">
      <formula>P$1=""</formula>
    </cfRule>
  </conditionalFormatting>
  <conditionalFormatting sqref="P181:AA181 P179:AA179">
    <cfRule type="expression" dxfId="470" priority="468">
      <formula>P$1=""</formula>
    </cfRule>
  </conditionalFormatting>
  <conditionalFormatting sqref="P181:AA181 P179:AA179">
    <cfRule type="expression" dxfId="469" priority="467">
      <formula>P$1=""</formula>
    </cfRule>
  </conditionalFormatting>
  <conditionalFormatting sqref="Q181:AA181 Q179:AA179">
    <cfRule type="expression" dxfId="468" priority="466">
      <formula>Q$1=""</formula>
    </cfRule>
  </conditionalFormatting>
  <conditionalFormatting sqref="Q181:AA181 Q179:AA179">
    <cfRule type="expression" dxfId="467" priority="465">
      <formula>Q$1=""</formula>
    </cfRule>
  </conditionalFormatting>
  <conditionalFormatting sqref="Q181:AA181 Q179:AA179">
    <cfRule type="expression" dxfId="466" priority="464">
      <formula>Q$1=""</formula>
    </cfRule>
  </conditionalFormatting>
  <conditionalFormatting sqref="Q181:AA181 Q179:AA179">
    <cfRule type="expression" dxfId="465" priority="463">
      <formula>Q$1=""</formula>
    </cfRule>
  </conditionalFormatting>
  <conditionalFormatting sqref="Q181:AA181 Q179:AA179">
    <cfRule type="expression" dxfId="464" priority="462">
      <formula>Q$1=""</formula>
    </cfRule>
  </conditionalFormatting>
  <conditionalFormatting sqref="Q181:AA181 Q179:AA179">
    <cfRule type="expression" dxfId="463" priority="461">
      <formula>Q$1=""</formula>
    </cfRule>
  </conditionalFormatting>
  <conditionalFormatting sqref="Q181:AA181 Q179:AA179">
    <cfRule type="expression" dxfId="462" priority="460">
      <formula>Q$1=""</formula>
    </cfRule>
  </conditionalFormatting>
  <conditionalFormatting sqref="Q181:AA181 Q179:AA179">
    <cfRule type="expression" dxfId="461" priority="459">
      <formula>Q$1=""</formula>
    </cfRule>
  </conditionalFormatting>
  <conditionalFormatting sqref="P181:AA181 P179:AA179">
    <cfRule type="expression" dxfId="460" priority="458">
      <formula>P$1=""</formula>
    </cfRule>
  </conditionalFormatting>
  <conditionalFormatting sqref="P181:AA181 P179:AA179">
    <cfRule type="expression" dxfId="459" priority="457">
      <formula>P$1=""</formula>
    </cfRule>
  </conditionalFormatting>
  <conditionalFormatting sqref="P297:AA297 P295:AA295 P293:AA293 P291:AA291">
    <cfRule type="expression" dxfId="458" priority="456">
      <formula>P$1=""</formula>
    </cfRule>
  </conditionalFormatting>
  <conditionalFormatting sqref="P297:AA297 P295:AA295 P293:AA293 P291:AA291">
    <cfRule type="expression" dxfId="457" priority="455">
      <formula>P$1=""</formula>
    </cfRule>
  </conditionalFormatting>
  <conditionalFormatting sqref="P297:AA297 P295:AA295 P293:AA293 P291:AA291">
    <cfRule type="expression" dxfId="456" priority="454">
      <formula>P$1=""</formula>
    </cfRule>
  </conditionalFormatting>
  <conditionalFormatting sqref="P297:AA297 P295:AA295 P293:AA293 P291:AA291">
    <cfRule type="expression" dxfId="455" priority="453">
      <formula>P$1=""</formula>
    </cfRule>
  </conditionalFormatting>
  <conditionalFormatting sqref="P297:AA297 P295:AA295 P293:AA293 P291:AA291">
    <cfRule type="expression" dxfId="454" priority="452">
      <formula>P$1=""</formula>
    </cfRule>
  </conditionalFormatting>
  <conditionalFormatting sqref="P297:AA297 P295:AA295 P293:AA293 P291:AA291">
    <cfRule type="expression" dxfId="453" priority="451">
      <formula>P$1=""</formula>
    </cfRule>
  </conditionalFormatting>
  <conditionalFormatting sqref="P297:AA297 P295:AA295 P293:AA293 P291:AA291">
    <cfRule type="expression" dxfId="452" priority="450">
      <formula>P$1=""</formula>
    </cfRule>
  </conditionalFormatting>
  <conditionalFormatting sqref="P297:AA297 P295:AA295 P293:AA293 P291:AA291">
    <cfRule type="expression" dxfId="451" priority="449">
      <formula>P$1=""</formula>
    </cfRule>
  </conditionalFormatting>
  <conditionalFormatting sqref="P297:AA297 P295:AA295 P293:AA293 P291:AA291">
    <cfRule type="expression" dxfId="450" priority="448">
      <formula>P$1=""</formula>
    </cfRule>
  </conditionalFormatting>
  <conditionalFormatting sqref="P297:AA297 P295:AA295 P293:AA293 P291:AA291">
    <cfRule type="expression" dxfId="449" priority="447">
      <formula>P$1=""</formula>
    </cfRule>
  </conditionalFormatting>
  <conditionalFormatting sqref="P297:AA297 P295:AA295 P293:AA293 P291:AA291">
    <cfRule type="expression" dxfId="448" priority="446">
      <formula>P$1=""</formula>
    </cfRule>
  </conditionalFormatting>
  <conditionalFormatting sqref="P297:AA297 P295:AA295 P293:AA293 P291:AA291">
    <cfRule type="expression" dxfId="447" priority="445">
      <formula>P$1=""</formula>
    </cfRule>
  </conditionalFormatting>
  <conditionalFormatting sqref="P297:AA297 P295:AA295 P293:AA293 P291:AA291">
    <cfRule type="expression" dxfId="446" priority="444">
      <formula>P$1=""</formula>
    </cfRule>
  </conditionalFormatting>
  <conditionalFormatting sqref="P297:AA297 P295:AA295 P293:AA293 P291:AA291">
    <cfRule type="expression" dxfId="445" priority="443">
      <formula>P$1=""</formula>
    </cfRule>
  </conditionalFormatting>
  <conditionalFormatting sqref="P297:AA297 P295:AA295 P293:AA293 P291:AA291">
    <cfRule type="expression" dxfId="444" priority="442">
      <formula>P$1=""</formula>
    </cfRule>
  </conditionalFormatting>
  <conditionalFormatting sqref="P297:AA297 P295:AA295 P293:AA293 P291:AA291">
    <cfRule type="expression" dxfId="443" priority="441">
      <formula>P$1=""</formula>
    </cfRule>
  </conditionalFormatting>
  <conditionalFormatting sqref="P297:AA297 P295:AA295 P293:AA293 P291:AA291">
    <cfRule type="expression" dxfId="442" priority="440">
      <formula>P$1=""</formula>
    </cfRule>
  </conditionalFormatting>
  <conditionalFormatting sqref="P297:AA297 P295:AA295 P293:AA293 P291:AA291">
    <cfRule type="expression" dxfId="441" priority="439">
      <formula>P$1=""</formula>
    </cfRule>
  </conditionalFormatting>
  <conditionalFormatting sqref="P297:AA297 P295:AA295 P293:AA293 P291:AA291">
    <cfRule type="expression" dxfId="440" priority="438">
      <formula>P$1=""</formula>
    </cfRule>
  </conditionalFormatting>
  <conditionalFormatting sqref="P297:AA297 P295:AA295 P293:AA293 P291:AA291">
    <cfRule type="expression" dxfId="439" priority="437">
      <formula>P$1=""</formula>
    </cfRule>
  </conditionalFormatting>
  <conditionalFormatting sqref="P297:AA297 P295:AA295 P293:AA293 P291:AA291">
    <cfRule type="expression" dxfId="438" priority="436">
      <formula>P$1=""</formula>
    </cfRule>
  </conditionalFormatting>
  <conditionalFormatting sqref="P297:AA297 P295:AA295 P293:AA293 P291:AA291">
    <cfRule type="expression" dxfId="437" priority="435">
      <formula>P$1=""</formula>
    </cfRule>
  </conditionalFormatting>
  <conditionalFormatting sqref="P297:AA297 P295:AA295 P293:AA293 P291:AA291">
    <cfRule type="expression" dxfId="436" priority="434">
      <formula>P$1=""</formula>
    </cfRule>
  </conditionalFormatting>
  <conditionalFormatting sqref="P193:AA193">
    <cfRule type="expression" dxfId="435" priority="433">
      <formula>P$1=""</formula>
    </cfRule>
  </conditionalFormatting>
  <conditionalFormatting sqref="P193:AA193">
    <cfRule type="expression" dxfId="434" priority="432">
      <formula>P$1=""</formula>
    </cfRule>
  </conditionalFormatting>
  <conditionalFormatting sqref="P193:AA193">
    <cfRule type="expression" dxfId="433" priority="431">
      <formula>P$1=""</formula>
    </cfRule>
  </conditionalFormatting>
  <conditionalFormatting sqref="P193:AA193">
    <cfRule type="expression" dxfId="432" priority="430">
      <formula>P$1=""</formula>
    </cfRule>
  </conditionalFormatting>
  <conditionalFormatting sqref="P193:AA193">
    <cfRule type="expression" dxfId="431" priority="429">
      <formula>P$1=""</formula>
    </cfRule>
  </conditionalFormatting>
  <conditionalFormatting sqref="P193:AA193">
    <cfRule type="expression" dxfId="430" priority="428">
      <formula>P$1=""</formula>
    </cfRule>
  </conditionalFormatting>
  <conditionalFormatting sqref="P193:AA193">
    <cfRule type="expression" dxfId="429" priority="427">
      <formula>P$1=""</formula>
    </cfRule>
  </conditionalFormatting>
  <conditionalFormatting sqref="P193:AA193">
    <cfRule type="expression" dxfId="428" priority="426">
      <formula>P$1=""</formula>
    </cfRule>
  </conditionalFormatting>
  <conditionalFormatting sqref="P206:AA206">
    <cfRule type="expression" dxfId="427" priority="425">
      <formula>P$1=""</formula>
    </cfRule>
  </conditionalFormatting>
  <conditionalFormatting sqref="P208:AA208">
    <cfRule type="expression" dxfId="426" priority="424">
      <formula>P$1=""</formula>
    </cfRule>
  </conditionalFormatting>
  <conditionalFormatting sqref="P210:AA210">
    <cfRule type="expression" dxfId="425" priority="423">
      <formula>P$1=""</formula>
    </cfRule>
  </conditionalFormatting>
  <conditionalFormatting sqref="P212:AA212">
    <cfRule type="expression" dxfId="424" priority="422">
      <formula>P$1=""</formula>
    </cfRule>
  </conditionalFormatting>
  <conditionalFormatting sqref="P208:AA208 P210:AA210 P212:AA212">
    <cfRule type="expression" dxfId="423" priority="421">
      <formula>P$1=""</formula>
    </cfRule>
  </conditionalFormatting>
  <conditionalFormatting sqref="P208:AA208 P210:AA210 P212:AA212">
    <cfRule type="expression" dxfId="422" priority="420">
      <formula>P$1=""</formula>
    </cfRule>
  </conditionalFormatting>
  <conditionalFormatting sqref="P208:AA208 P210:AA210 P212:AA212">
    <cfRule type="expression" dxfId="421" priority="419">
      <formula>P$1=""</formula>
    </cfRule>
  </conditionalFormatting>
  <conditionalFormatting sqref="P208:AA208 P210:AA210 P212:AA212">
    <cfRule type="expression" dxfId="420" priority="418">
      <formula>P$1=""</formula>
    </cfRule>
  </conditionalFormatting>
  <conditionalFormatting sqref="P208:AA208 P210:AA210 P212:AA212">
    <cfRule type="expression" dxfId="419" priority="417">
      <formula>P$1=""</formula>
    </cfRule>
  </conditionalFormatting>
  <conditionalFormatting sqref="P210:AA210 P212:AA212">
    <cfRule type="expression" dxfId="418" priority="416">
      <formula>P$1=""</formula>
    </cfRule>
  </conditionalFormatting>
  <conditionalFormatting sqref="P208:AA208">
    <cfRule type="expression" dxfId="417" priority="415">
      <formula>P$1=""</formula>
    </cfRule>
  </conditionalFormatting>
  <conditionalFormatting sqref="P210:AA210 P212:AA212">
    <cfRule type="expression" dxfId="416" priority="414">
      <formula>P$1=""</formula>
    </cfRule>
  </conditionalFormatting>
  <conditionalFormatting sqref="P210:AA210 P212:AA212">
    <cfRule type="expression" dxfId="415" priority="413">
      <formula>P$1=""</formula>
    </cfRule>
  </conditionalFormatting>
  <conditionalFormatting sqref="P212:AA212">
    <cfRule type="expression" dxfId="414" priority="412">
      <formula>P$1=""</formula>
    </cfRule>
  </conditionalFormatting>
  <conditionalFormatting sqref="P212:AA212">
    <cfRule type="expression" dxfId="413" priority="411">
      <formula>P$1=""</formula>
    </cfRule>
  </conditionalFormatting>
  <conditionalFormatting sqref="P212:AA212">
    <cfRule type="expression" dxfId="412" priority="410">
      <formula>P$1=""</formula>
    </cfRule>
  </conditionalFormatting>
  <conditionalFormatting sqref="P212:AA212">
    <cfRule type="expression" dxfId="411" priority="409">
      <formula>P$1=""</formula>
    </cfRule>
  </conditionalFormatting>
  <conditionalFormatting sqref="P206:AA206">
    <cfRule type="expression" dxfId="410" priority="408">
      <formula>P$1=""</formula>
    </cfRule>
  </conditionalFormatting>
  <conditionalFormatting sqref="P206:AA206">
    <cfRule type="expression" dxfId="409" priority="407">
      <formula>P$1=""</formula>
    </cfRule>
  </conditionalFormatting>
  <conditionalFormatting sqref="P206:AA206">
    <cfRule type="expression" dxfId="408" priority="406">
      <formula>P$1=""</formula>
    </cfRule>
  </conditionalFormatting>
  <conditionalFormatting sqref="P206:AA206">
    <cfRule type="expression" dxfId="407" priority="405">
      <formula>P$1=""</formula>
    </cfRule>
  </conditionalFormatting>
  <conditionalFormatting sqref="P206:AA206">
    <cfRule type="expression" dxfId="406" priority="404">
      <formula>P$1=""</formula>
    </cfRule>
  </conditionalFormatting>
  <conditionalFormatting sqref="P206:AA206">
    <cfRule type="expression" dxfId="405" priority="403">
      <formula>P$1=""</formula>
    </cfRule>
  </conditionalFormatting>
  <conditionalFormatting sqref="P206:AA206">
    <cfRule type="expression" dxfId="404" priority="402">
      <formula>P$1=""</formula>
    </cfRule>
  </conditionalFormatting>
  <conditionalFormatting sqref="P210:AA210 P212:AA212">
    <cfRule type="expression" dxfId="403" priority="401">
      <formula>P$1=""</formula>
    </cfRule>
  </conditionalFormatting>
  <conditionalFormatting sqref="P210:AA210 P212:AA212">
    <cfRule type="expression" dxfId="402" priority="400">
      <formula>P$1=""</formula>
    </cfRule>
  </conditionalFormatting>
  <conditionalFormatting sqref="P210:AA210 P212:AA212">
    <cfRule type="expression" dxfId="401" priority="399">
      <formula>P$1=""</formula>
    </cfRule>
  </conditionalFormatting>
  <conditionalFormatting sqref="P210:AA210 P212:AA212">
    <cfRule type="expression" dxfId="400" priority="398">
      <formula>P$1=""</formula>
    </cfRule>
  </conditionalFormatting>
  <conditionalFormatting sqref="P212 P210 P208">
    <cfRule type="expression" dxfId="399" priority="397">
      <formula>P$1=""</formula>
    </cfRule>
  </conditionalFormatting>
  <conditionalFormatting sqref="P212 P210 P208">
    <cfRule type="expression" dxfId="398" priority="396">
      <formula>P$1=""</formula>
    </cfRule>
  </conditionalFormatting>
  <conditionalFormatting sqref="P212 P210 P208">
    <cfRule type="expression" dxfId="397" priority="395">
      <formula>P$1=""</formula>
    </cfRule>
  </conditionalFormatting>
  <conditionalFormatting sqref="P236:AA236">
    <cfRule type="expression" dxfId="396" priority="394">
      <formula>P$1=""</formula>
    </cfRule>
  </conditionalFormatting>
  <conditionalFormatting sqref="P238:AA238">
    <cfRule type="expression" dxfId="395" priority="393">
      <formula>P$1=""</formula>
    </cfRule>
  </conditionalFormatting>
  <conditionalFormatting sqref="P240:AA240">
    <cfRule type="expression" dxfId="394" priority="392">
      <formula>P$1=""</formula>
    </cfRule>
  </conditionalFormatting>
  <conditionalFormatting sqref="P242:AA242">
    <cfRule type="expression" dxfId="393" priority="391">
      <formula>P$1=""</formula>
    </cfRule>
  </conditionalFormatting>
  <conditionalFormatting sqref="P238:AA238 P240:AA240 P242:AA242">
    <cfRule type="expression" dxfId="392" priority="390">
      <formula>P$1=""</formula>
    </cfRule>
  </conditionalFormatting>
  <conditionalFormatting sqref="P238:AA238 P240:AA240 P242:AA242">
    <cfRule type="expression" dxfId="391" priority="389">
      <formula>P$1=""</formula>
    </cfRule>
  </conditionalFormatting>
  <conditionalFormatting sqref="P238:AA238 P240:AA240 P242:AA242">
    <cfRule type="expression" dxfId="390" priority="388">
      <formula>P$1=""</formula>
    </cfRule>
  </conditionalFormatting>
  <conditionalFormatting sqref="P238:AA238 P240:AA240 P242:AA242">
    <cfRule type="expression" dxfId="389" priority="387">
      <formula>P$1=""</formula>
    </cfRule>
  </conditionalFormatting>
  <conditionalFormatting sqref="P238:AA238 P240:AA240 P242:AA242">
    <cfRule type="expression" dxfId="388" priority="386">
      <formula>P$1=""</formula>
    </cfRule>
  </conditionalFormatting>
  <conditionalFormatting sqref="P240:AA240 P242:AA242">
    <cfRule type="expression" dxfId="387" priority="385">
      <formula>P$1=""</formula>
    </cfRule>
  </conditionalFormatting>
  <conditionalFormatting sqref="P238:AA238">
    <cfRule type="expression" dxfId="386" priority="384">
      <formula>P$1=""</formula>
    </cfRule>
  </conditionalFormatting>
  <conditionalFormatting sqref="P240:AA240 P242:AA242">
    <cfRule type="expression" dxfId="385" priority="383">
      <formula>P$1=""</formula>
    </cfRule>
  </conditionalFormatting>
  <conditionalFormatting sqref="P240:AA240 P242:AA242">
    <cfRule type="expression" dxfId="384" priority="382">
      <formula>P$1=""</formula>
    </cfRule>
  </conditionalFormatting>
  <conditionalFormatting sqref="P242:AA242">
    <cfRule type="expression" dxfId="383" priority="381">
      <formula>P$1=""</formula>
    </cfRule>
  </conditionalFormatting>
  <conditionalFormatting sqref="P242:AA242">
    <cfRule type="expression" dxfId="382" priority="380">
      <formula>P$1=""</formula>
    </cfRule>
  </conditionalFormatting>
  <conditionalFormatting sqref="P242:AA242">
    <cfRule type="expression" dxfId="381" priority="379">
      <formula>P$1=""</formula>
    </cfRule>
  </conditionalFormatting>
  <conditionalFormatting sqref="P242:AA242">
    <cfRule type="expression" dxfId="380" priority="378">
      <formula>P$1=""</formula>
    </cfRule>
  </conditionalFormatting>
  <conditionalFormatting sqref="P236:AA236">
    <cfRule type="expression" dxfId="379" priority="377">
      <formula>P$1=""</formula>
    </cfRule>
  </conditionalFormatting>
  <conditionalFormatting sqref="P236:AA236">
    <cfRule type="expression" dxfId="378" priority="376">
      <formula>P$1=""</formula>
    </cfRule>
  </conditionalFormatting>
  <conditionalFormatting sqref="P236:AA236">
    <cfRule type="expression" dxfId="377" priority="375">
      <formula>P$1=""</formula>
    </cfRule>
  </conditionalFormatting>
  <conditionalFormatting sqref="P236:AA236">
    <cfRule type="expression" dxfId="376" priority="374">
      <formula>P$1=""</formula>
    </cfRule>
  </conditionalFormatting>
  <conditionalFormatting sqref="P236:AA236">
    <cfRule type="expression" dxfId="375" priority="373">
      <formula>P$1=""</formula>
    </cfRule>
  </conditionalFormatting>
  <conditionalFormatting sqref="P236:AA236">
    <cfRule type="expression" dxfId="374" priority="372">
      <formula>P$1=""</formula>
    </cfRule>
  </conditionalFormatting>
  <conditionalFormatting sqref="P236:AA236">
    <cfRule type="expression" dxfId="373" priority="371">
      <formula>P$1=""</formula>
    </cfRule>
  </conditionalFormatting>
  <conditionalFormatting sqref="P240:AA240 P242:AA242">
    <cfRule type="expression" dxfId="372" priority="370">
      <formula>P$1=""</formula>
    </cfRule>
  </conditionalFormatting>
  <conditionalFormatting sqref="P240:AA240 P242:AA242">
    <cfRule type="expression" dxfId="371" priority="369">
      <formula>P$1=""</formula>
    </cfRule>
  </conditionalFormatting>
  <conditionalFormatting sqref="P240:AA240 P242:AA242">
    <cfRule type="expression" dxfId="370" priority="368">
      <formula>P$1=""</formula>
    </cfRule>
  </conditionalFormatting>
  <conditionalFormatting sqref="P240:AA240 P242:AA242">
    <cfRule type="expression" dxfId="369" priority="367">
      <formula>P$1=""</formula>
    </cfRule>
  </conditionalFormatting>
  <conditionalFormatting sqref="P238:AA238 P240:AA240 P242:AA242">
    <cfRule type="expression" dxfId="368" priority="366">
      <formula>P$1=""</formula>
    </cfRule>
  </conditionalFormatting>
  <conditionalFormatting sqref="P238:AA238 P240:AA240 P242:AA242">
    <cfRule type="expression" dxfId="367" priority="365">
      <formula>P$1=""</formula>
    </cfRule>
  </conditionalFormatting>
  <conditionalFormatting sqref="P238:AA238 P240:AA240 P242:AA242">
    <cfRule type="expression" dxfId="366" priority="364">
      <formula>P$1=""</formula>
    </cfRule>
  </conditionalFormatting>
  <conditionalFormatting sqref="P238:AA238 P240:AA240 P242:AA242">
    <cfRule type="expression" dxfId="365" priority="363">
      <formula>P$1=""</formula>
    </cfRule>
  </conditionalFormatting>
  <conditionalFormatting sqref="P238:AA238 P240:AA240 P242:AA242">
    <cfRule type="expression" dxfId="364" priority="362">
      <formula>P$1=""</formula>
    </cfRule>
  </conditionalFormatting>
  <conditionalFormatting sqref="P238:AA238 P240:AA240 P242:AA242">
    <cfRule type="expression" dxfId="363" priority="361">
      <formula>P$1=""</formula>
    </cfRule>
  </conditionalFormatting>
  <conditionalFormatting sqref="P238:AA238 P240:AA240 P242:AA242">
    <cfRule type="expression" dxfId="362" priority="360">
      <formula>P$1=""</formula>
    </cfRule>
  </conditionalFormatting>
  <conditionalFormatting sqref="P238:AA238 P240:AA240 P242:AA242">
    <cfRule type="expression" dxfId="361" priority="359">
      <formula>P$1=""</formula>
    </cfRule>
  </conditionalFormatting>
  <conditionalFormatting sqref="Q238:AA238">
    <cfRule type="expression" dxfId="360" priority="358">
      <formula>Q$1=""</formula>
    </cfRule>
  </conditionalFormatting>
  <conditionalFormatting sqref="Q238:AA238">
    <cfRule type="expression" dxfId="359" priority="357">
      <formula>Q$1=""</formula>
    </cfRule>
  </conditionalFormatting>
  <conditionalFormatting sqref="Q238:AA238">
    <cfRule type="expression" dxfId="358" priority="356">
      <formula>Q$1=""</formula>
    </cfRule>
  </conditionalFormatting>
  <conditionalFormatting sqref="Q238:AA238">
    <cfRule type="expression" dxfId="357" priority="355">
      <formula>Q$1=""</formula>
    </cfRule>
  </conditionalFormatting>
  <conditionalFormatting sqref="Q238:AA238">
    <cfRule type="expression" dxfId="356" priority="354">
      <formula>Q$1=""</formula>
    </cfRule>
  </conditionalFormatting>
  <conditionalFormatting sqref="Q238:AA238">
    <cfRule type="expression" dxfId="355" priority="353">
      <formula>Q$1=""</formula>
    </cfRule>
  </conditionalFormatting>
  <conditionalFormatting sqref="Q238:AA238">
    <cfRule type="expression" dxfId="354" priority="352">
      <formula>Q$1=""</formula>
    </cfRule>
  </conditionalFormatting>
  <conditionalFormatting sqref="Q238:AA238">
    <cfRule type="expression" dxfId="353" priority="351">
      <formula>Q$1=""</formula>
    </cfRule>
  </conditionalFormatting>
  <conditionalFormatting sqref="Q240:AA240 Q242:AA242">
    <cfRule type="expression" dxfId="352" priority="350">
      <formula>Q$1=""</formula>
    </cfRule>
  </conditionalFormatting>
  <conditionalFormatting sqref="Q240:AA240 Q242:AA242">
    <cfRule type="expression" dxfId="351" priority="349">
      <formula>Q$1=""</formula>
    </cfRule>
  </conditionalFormatting>
  <conditionalFormatting sqref="Q240:AA240 Q242:AA242">
    <cfRule type="expression" dxfId="350" priority="348">
      <formula>Q$1=""</formula>
    </cfRule>
  </conditionalFormatting>
  <conditionalFormatting sqref="Q240:AA240 Q242:AA242">
    <cfRule type="expression" dxfId="349" priority="347">
      <formula>Q$1=""</formula>
    </cfRule>
  </conditionalFormatting>
  <conditionalFormatting sqref="Q240:AA240 Q242:AA242">
    <cfRule type="expression" dxfId="348" priority="346">
      <formula>Q$1=""</formula>
    </cfRule>
  </conditionalFormatting>
  <conditionalFormatting sqref="Q240:AA240 Q242:AA242">
    <cfRule type="expression" dxfId="347" priority="345">
      <formula>Q$1=""</formula>
    </cfRule>
  </conditionalFormatting>
  <conditionalFormatting sqref="Q240:AA240 Q242:AA242">
    <cfRule type="expression" dxfId="346" priority="344">
      <formula>Q$1=""</formula>
    </cfRule>
  </conditionalFormatting>
  <conditionalFormatting sqref="Q240:AA240 Q242:AA242">
    <cfRule type="expression" dxfId="345" priority="343">
      <formula>Q$1=""</formula>
    </cfRule>
  </conditionalFormatting>
  <conditionalFormatting sqref="Q240:AA240 Q242:AA242">
    <cfRule type="expression" dxfId="344" priority="342">
      <formula>Q$1=""</formula>
    </cfRule>
  </conditionalFormatting>
  <conditionalFormatting sqref="Q240:AA240 Q242:AA242">
    <cfRule type="expression" dxfId="343" priority="341">
      <formula>Q$1=""</formula>
    </cfRule>
  </conditionalFormatting>
  <conditionalFormatting sqref="P236:AA236 P240:AA240 P242:AA242">
    <cfRule type="expression" dxfId="342" priority="340">
      <formula>P$1=""</formula>
    </cfRule>
  </conditionalFormatting>
  <conditionalFormatting sqref="P236:AA236">
    <cfRule type="expression" dxfId="341" priority="339">
      <formula>P$1=""</formula>
    </cfRule>
  </conditionalFormatting>
  <conditionalFormatting sqref="P236:AA236">
    <cfRule type="expression" dxfId="340" priority="338">
      <formula>P$1=""</formula>
    </cfRule>
  </conditionalFormatting>
  <conditionalFormatting sqref="P236:AA236">
    <cfRule type="expression" dxfId="339" priority="337">
      <formula>P$1=""</formula>
    </cfRule>
  </conditionalFormatting>
  <conditionalFormatting sqref="P236:AA236">
    <cfRule type="expression" dxfId="338" priority="336">
      <formula>P$1=""</formula>
    </cfRule>
  </conditionalFormatting>
  <conditionalFormatting sqref="P236:AA236">
    <cfRule type="expression" dxfId="337" priority="335">
      <formula>P$1=""</formula>
    </cfRule>
  </conditionalFormatting>
  <conditionalFormatting sqref="P236:AA236 P240:AA240 P242:AA242">
    <cfRule type="expression" dxfId="336" priority="334">
      <formula>P$1=""</formula>
    </cfRule>
  </conditionalFormatting>
  <conditionalFormatting sqref="P236:AA236">
    <cfRule type="expression" dxfId="335" priority="333">
      <formula>P$1=""</formula>
    </cfRule>
  </conditionalFormatting>
  <conditionalFormatting sqref="P236:AA236">
    <cfRule type="expression" dxfId="334" priority="332">
      <formula>P$1=""</formula>
    </cfRule>
  </conditionalFormatting>
  <conditionalFormatting sqref="P236:AA236">
    <cfRule type="expression" dxfId="333" priority="331">
      <formula>P$1=""</formula>
    </cfRule>
  </conditionalFormatting>
  <conditionalFormatting sqref="P236:AA236">
    <cfRule type="expression" dxfId="332" priority="330">
      <formula>P$1=""</formula>
    </cfRule>
  </conditionalFormatting>
  <conditionalFormatting sqref="P236:AA236">
    <cfRule type="expression" dxfId="331" priority="329">
      <formula>P$1=""</formula>
    </cfRule>
  </conditionalFormatting>
  <conditionalFormatting sqref="P236:AA236">
    <cfRule type="expression" dxfId="330" priority="328">
      <formula>P$1=""</formula>
    </cfRule>
  </conditionalFormatting>
  <conditionalFormatting sqref="P236:AA236">
    <cfRule type="expression" dxfId="329" priority="327">
      <formula>P$1=""</formula>
    </cfRule>
  </conditionalFormatting>
  <conditionalFormatting sqref="P236:AA236">
    <cfRule type="expression" dxfId="328" priority="326">
      <formula>P$1=""</formula>
    </cfRule>
  </conditionalFormatting>
  <conditionalFormatting sqref="P238:AA238 P240:AA240 P242:AA242">
    <cfRule type="expression" dxfId="327" priority="325">
      <formula>P$1=""</formula>
    </cfRule>
  </conditionalFormatting>
  <conditionalFormatting sqref="P238:AA238 P240:AA240 P242:AA242">
    <cfRule type="expression" dxfId="326" priority="324">
      <formula>P$1=""</formula>
    </cfRule>
  </conditionalFormatting>
  <conditionalFormatting sqref="P238:AA238 P240:AA240 P242:AA242">
    <cfRule type="expression" dxfId="325" priority="323">
      <formula>P$1=""</formula>
    </cfRule>
  </conditionalFormatting>
  <conditionalFormatting sqref="P238:AA238 P240:AA240 P242:AA242">
    <cfRule type="expression" dxfId="324" priority="322">
      <formula>P$1=""</formula>
    </cfRule>
  </conditionalFormatting>
  <conditionalFormatting sqref="P238:AA238 P240:AA240 P242:AA242">
    <cfRule type="expression" dxfId="323" priority="321">
      <formula>P$1=""</formula>
    </cfRule>
  </conditionalFormatting>
  <conditionalFormatting sqref="P238:AA238 P240:AA240 P242:AA242">
    <cfRule type="expression" dxfId="322" priority="320">
      <formula>P$1=""</formula>
    </cfRule>
  </conditionalFormatting>
  <conditionalFormatting sqref="P238:AA238 P240:AA240 P242:AA242">
    <cfRule type="expression" dxfId="321" priority="319">
      <formula>P$1=""</formula>
    </cfRule>
  </conditionalFormatting>
  <conditionalFormatting sqref="P238:AA238 P240:AA240 P242:AA242">
    <cfRule type="expression" dxfId="320" priority="318">
      <formula>P$1=""</formula>
    </cfRule>
  </conditionalFormatting>
  <conditionalFormatting sqref="P238:AA238">
    <cfRule type="expression" dxfId="319" priority="317">
      <formula>P$1=""</formula>
    </cfRule>
  </conditionalFormatting>
  <conditionalFormatting sqref="P238:AA238 P240:AA240 P242:AA242">
    <cfRule type="expression" dxfId="318" priority="316">
      <formula>P$1=""</formula>
    </cfRule>
  </conditionalFormatting>
  <conditionalFormatting sqref="P238:AA238 P240:AA240 P242:AA242">
    <cfRule type="expression" dxfId="317" priority="315">
      <formula>P$1=""</formula>
    </cfRule>
  </conditionalFormatting>
  <conditionalFormatting sqref="P238:AA238 P240:AA240 P242:AA242">
    <cfRule type="expression" dxfId="316" priority="314">
      <formula>P$1=""</formula>
    </cfRule>
  </conditionalFormatting>
  <conditionalFormatting sqref="P238:AA238 P240:AA240 P242:AA242">
    <cfRule type="expression" dxfId="315" priority="313">
      <formula>P$1=""</formula>
    </cfRule>
  </conditionalFormatting>
  <conditionalFormatting sqref="P238:AA238 P240:AA240 P242:AA242">
    <cfRule type="expression" dxfId="314" priority="312">
      <formula>P$1=""</formula>
    </cfRule>
  </conditionalFormatting>
  <conditionalFormatting sqref="P238:AA238">
    <cfRule type="expression" dxfId="313" priority="311">
      <formula>P$1=""</formula>
    </cfRule>
  </conditionalFormatting>
  <conditionalFormatting sqref="P238:AA238 P240:AA240 P242:AA242">
    <cfRule type="expression" dxfId="312" priority="310">
      <formula>P$1=""</formula>
    </cfRule>
  </conditionalFormatting>
  <conditionalFormatting sqref="P238:AA238 P240:AA240 P242:AA242">
    <cfRule type="expression" dxfId="311" priority="309">
      <formula>P$1=""</formula>
    </cfRule>
  </conditionalFormatting>
  <conditionalFormatting sqref="P238:AA238 P240:AA240 P242:AA242">
    <cfRule type="expression" dxfId="310" priority="308">
      <formula>P$1=""</formula>
    </cfRule>
  </conditionalFormatting>
  <conditionalFormatting sqref="P238:AA238 P240:AA240 P242:AA242">
    <cfRule type="expression" dxfId="309" priority="307">
      <formula>P$1=""</formula>
    </cfRule>
  </conditionalFormatting>
  <conditionalFormatting sqref="P238:AA238 P240:AA240 P242:AA242">
    <cfRule type="expression" dxfId="308" priority="306">
      <formula>P$1=""</formula>
    </cfRule>
  </conditionalFormatting>
  <conditionalFormatting sqref="P238:AA238 P240:AA240 P242:AA242">
    <cfRule type="expression" dxfId="307" priority="305">
      <formula>P$1=""</formula>
    </cfRule>
  </conditionalFormatting>
  <conditionalFormatting sqref="P238:AA238 P240:AA240 P242:AA242">
    <cfRule type="expression" dxfId="306" priority="304">
      <formula>P$1=""</formula>
    </cfRule>
  </conditionalFormatting>
  <conditionalFormatting sqref="P238:AA238 P240:AA240 P242:AA242">
    <cfRule type="expression" dxfId="305" priority="303">
      <formula>P$1=""</formula>
    </cfRule>
  </conditionalFormatting>
  <conditionalFormatting sqref="P242:AA242 P240:AA240">
    <cfRule type="expression" dxfId="304" priority="302">
      <formula>P$1=""</formula>
    </cfRule>
  </conditionalFormatting>
  <conditionalFormatting sqref="P242:AA242 P240:AA240">
    <cfRule type="expression" dxfId="303" priority="301">
      <formula>P$1=""</formula>
    </cfRule>
  </conditionalFormatting>
  <conditionalFormatting sqref="Q242:AA242 Q240:AA240">
    <cfRule type="expression" dxfId="302" priority="300">
      <formula>Q$1=""</formula>
    </cfRule>
  </conditionalFormatting>
  <conditionalFormatting sqref="Q242:AA242 Q240:AA240">
    <cfRule type="expression" dxfId="301" priority="299">
      <formula>Q$1=""</formula>
    </cfRule>
  </conditionalFormatting>
  <conditionalFormatting sqref="Q242:AA242 Q240:AA240">
    <cfRule type="expression" dxfId="300" priority="298">
      <formula>Q$1=""</formula>
    </cfRule>
  </conditionalFormatting>
  <conditionalFormatting sqref="Q242:AA242 Q240:AA240">
    <cfRule type="expression" dxfId="299" priority="297">
      <formula>Q$1=""</formula>
    </cfRule>
  </conditionalFormatting>
  <conditionalFormatting sqref="Q242:AA242 Q240:AA240">
    <cfRule type="expression" dxfId="298" priority="296">
      <formula>Q$1=""</formula>
    </cfRule>
  </conditionalFormatting>
  <conditionalFormatting sqref="Q242:AA242 Q240:AA240">
    <cfRule type="expression" dxfId="297" priority="295">
      <formula>Q$1=""</formula>
    </cfRule>
  </conditionalFormatting>
  <conditionalFormatting sqref="Q242:AA242 Q240:AA240">
    <cfRule type="expression" dxfId="296" priority="294">
      <formula>Q$1=""</formula>
    </cfRule>
  </conditionalFormatting>
  <conditionalFormatting sqref="Q242:AA242 Q240:AA240">
    <cfRule type="expression" dxfId="295" priority="293">
      <formula>Q$1=""</formula>
    </cfRule>
  </conditionalFormatting>
  <conditionalFormatting sqref="P242:AA242 P240:AA240">
    <cfRule type="expression" dxfId="294" priority="292">
      <formula>P$1=""</formula>
    </cfRule>
  </conditionalFormatting>
  <conditionalFormatting sqref="P242:AA242 P240:AA240">
    <cfRule type="expression" dxfId="293" priority="291">
      <formula>P$1=""</formula>
    </cfRule>
  </conditionalFormatting>
  <conditionalFormatting sqref="P196:AA196">
    <cfRule type="expression" dxfId="292" priority="290">
      <formula>P$1=""</formula>
    </cfRule>
  </conditionalFormatting>
  <conditionalFormatting sqref="P198:AA198">
    <cfRule type="expression" dxfId="291" priority="289">
      <formula>P$1=""</formula>
    </cfRule>
  </conditionalFormatting>
  <conditionalFormatting sqref="P200:AA200">
    <cfRule type="expression" dxfId="290" priority="288">
      <formula>P$1=""</formula>
    </cfRule>
  </conditionalFormatting>
  <conditionalFormatting sqref="P202:AA202">
    <cfRule type="expression" dxfId="289" priority="287">
      <formula>P$1=""</formula>
    </cfRule>
  </conditionalFormatting>
  <conditionalFormatting sqref="P198:AA198 P200:AA200 P202:AA202">
    <cfRule type="expression" dxfId="288" priority="286">
      <formula>P$1=""</formula>
    </cfRule>
  </conditionalFormatting>
  <conditionalFormatting sqref="P198:AA198 P200:AA200 P202:AA202">
    <cfRule type="expression" dxfId="287" priority="285">
      <formula>P$1=""</formula>
    </cfRule>
  </conditionalFormatting>
  <conditionalFormatting sqref="P198:AA198 P200:AA200 P202:AA202">
    <cfRule type="expression" dxfId="286" priority="284">
      <formula>P$1=""</formula>
    </cfRule>
  </conditionalFormatting>
  <conditionalFormatting sqref="P198:AA198 P200:AA200 P202:AA202">
    <cfRule type="expression" dxfId="285" priority="283">
      <formula>P$1=""</formula>
    </cfRule>
  </conditionalFormatting>
  <conditionalFormatting sqref="P198:AA198 P200:AA200 P202:AA202">
    <cfRule type="expression" dxfId="284" priority="282">
      <formula>P$1=""</formula>
    </cfRule>
  </conditionalFormatting>
  <conditionalFormatting sqref="P200:AA200 P202:AA202">
    <cfRule type="expression" dxfId="283" priority="281">
      <formula>P$1=""</formula>
    </cfRule>
  </conditionalFormatting>
  <conditionalFormatting sqref="P198:AA198">
    <cfRule type="expression" dxfId="282" priority="280">
      <formula>P$1=""</formula>
    </cfRule>
  </conditionalFormatting>
  <conditionalFormatting sqref="P200:AA200 P202:AA202">
    <cfRule type="expression" dxfId="281" priority="279">
      <formula>P$1=""</formula>
    </cfRule>
  </conditionalFormatting>
  <conditionalFormatting sqref="P200:AA200 P202:AA202">
    <cfRule type="expression" dxfId="280" priority="278">
      <formula>P$1=""</formula>
    </cfRule>
  </conditionalFormatting>
  <conditionalFormatting sqref="P202:AA202">
    <cfRule type="expression" dxfId="279" priority="277">
      <formula>P$1=""</formula>
    </cfRule>
  </conditionalFormatting>
  <conditionalFormatting sqref="P202:AA202">
    <cfRule type="expression" dxfId="278" priority="276">
      <formula>P$1=""</formula>
    </cfRule>
  </conditionalFormatting>
  <conditionalFormatting sqref="P202:AA202">
    <cfRule type="expression" dxfId="277" priority="275">
      <formula>P$1=""</formula>
    </cfRule>
  </conditionalFormatting>
  <conditionalFormatting sqref="P202:AA202">
    <cfRule type="expression" dxfId="276" priority="274">
      <formula>P$1=""</formula>
    </cfRule>
  </conditionalFormatting>
  <conditionalFormatting sqref="P196:AA196">
    <cfRule type="expression" dxfId="275" priority="273">
      <formula>P$1=""</formula>
    </cfRule>
  </conditionalFormatting>
  <conditionalFormatting sqref="P196:AA196">
    <cfRule type="expression" dxfId="274" priority="272">
      <formula>P$1=""</formula>
    </cfRule>
  </conditionalFormatting>
  <conditionalFormatting sqref="P196:AA196">
    <cfRule type="expression" dxfId="273" priority="271">
      <formula>P$1=""</formula>
    </cfRule>
  </conditionalFormatting>
  <conditionalFormatting sqref="P196:AA196">
    <cfRule type="expression" dxfId="272" priority="270">
      <formula>P$1=""</formula>
    </cfRule>
  </conditionalFormatting>
  <conditionalFormatting sqref="P196:AA196">
    <cfRule type="expression" dxfId="271" priority="269">
      <formula>P$1=""</formula>
    </cfRule>
  </conditionalFormatting>
  <conditionalFormatting sqref="P196:AA196">
    <cfRule type="expression" dxfId="270" priority="268">
      <formula>P$1=""</formula>
    </cfRule>
  </conditionalFormatting>
  <conditionalFormatting sqref="P196:AA196">
    <cfRule type="expression" dxfId="269" priority="267">
      <formula>P$1=""</formula>
    </cfRule>
  </conditionalFormatting>
  <conditionalFormatting sqref="P200:AA200 P202:AA202">
    <cfRule type="expression" dxfId="268" priority="266">
      <formula>P$1=""</formula>
    </cfRule>
  </conditionalFormatting>
  <conditionalFormatting sqref="P200:AA200 P202:AA202">
    <cfRule type="expression" dxfId="267" priority="265">
      <formula>P$1=""</formula>
    </cfRule>
  </conditionalFormatting>
  <conditionalFormatting sqref="P200:AA200 P202:AA202">
    <cfRule type="expression" dxfId="266" priority="264">
      <formula>P$1=""</formula>
    </cfRule>
  </conditionalFormatting>
  <conditionalFormatting sqref="P200:AA200 P202:AA202">
    <cfRule type="expression" dxfId="265" priority="263">
      <formula>P$1=""</formula>
    </cfRule>
  </conditionalFormatting>
  <conditionalFormatting sqref="P198:AA198 P200:AA200 P202:AA202">
    <cfRule type="expression" dxfId="264" priority="262">
      <formula>P$1=""</formula>
    </cfRule>
  </conditionalFormatting>
  <conditionalFormatting sqref="P198:AA198 P200:AA200 P202:AA202">
    <cfRule type="expression" dxfId="263" priority="261">
      <formula>P$1=""</formula>
    </cfRule>
  </conditionalFormatting>
  <conditionalFormatting sqref="P198:AA198 P200:AA200 P202:AA202">
    <cfRule type="expression" dxfId="262" priority="260">
      <formula>P$1=""</formula>
    </cfRule>
  </conditionalFormatting>
  <conditionalFormatting sqref="P198:AA198 P200:AA200 P202:AA202">
    <cfRule type="expression" dxfId="261" priority="259">
      <formula>P$1=""</formula>
    </cfRule>
  </conditionalFormatting>
  <conditionalFormatting sqref="P198:AA198 P200:AA200 P202:AA202">
    <cfRule type="expression" dxfId="260" priority="258">
      <formula>P$1=""</formula>
    </cfRule>
  </conditionalFormatting>
  <conditionalFormatting sqref="P198:AA198 P200:AA200 P202:AA202">
    <cfRule type="expression" dxfId="259" priority="257">
      <formula>P$1=""</formula>
    </cfRule>
  </conditionalFormatting>
  <conditionalFormatting sqref="P198:AA198 P200:AA200 P202:AA202">
    <cfRule type="expression" dxfId="258" priority="256">
      <formula>P$1=""</formula>
    </cfRule>
  </conditionalFormatting>
  <conditionalFormatting sqref="P198:AA198 P200:AA200 P202:AA202">
    <cfRule type="expression" dxfId="257" priority="255">
      <formula>P$1=""</formula>
    </cfRule>
  </conditionalFormatting>
  <conditionalFormatting sqref="Q198:AA198">
    <cfRule type="expression" dxfId="256" priority="254">
      <formula>Q$1=""</formula>
    </cfRule>
  </conditionalFormatting>
  <conditionalFormatting sqref="Q198:AA198">
    <cfRule type="expression" dxfId="255" priority="253">
      <formula>Q$1=""</formula>
    </cfRule>
  </conditionalFormatting>
  <conditionalFormatting sqref="Q198:AA198">
    <cfRule type="expression" dxfId="254" priority="252">
      <formula>Q$1=""</formula>
    </cfRule>
  </conditionalFormatting>
  <conditionalFormatting sqref="Q198:AA198">
    <cfRule type="expression" dxfId="253" priority="251">
      <formula>Q$1=""</formula>
    </cfRule>
  </conditionalFormatting>
  <conditionalFormatting sqref="Q198:AA198">
    <cfRule type="expression" dxfId="252" priority="250">
      <formula>Q$1=""</formula>
    </cfRule>
  </conditionalFormatting>
  <conditionalFormatting sqref="Q198:AA198">
    <cfRule type="expression" dxfId="251" priority="249">
      <formula>Q$1=""</formula>
    </cfRule>
  </conditionalFormatting>
  <conditionalFormatting sqref="Q198:AA198">
    <cfRule type="expression" dxfId="250" priority="248">
      <formula>Q$1=""</formula>
    </cfRule>
  </conditionalFormatting>
  <conditionalFormatting sqref="Q198:AA198">
    <cfRule type="expression" dxfId="249" priority="247">
      <formula>Q$1=""</formula>
    </cfRule>
  </conditionalFormatting>
  <conditionalFormatting sqref="Q200:AA200 Q202:AA202">
    <cfRule type="expression" dxfId="248" priority="246">
      <formula>Q$1=""</formula>
    </cfRule>
  </conditionalFormatting>
  <conditionalFormatting sqref="Q200:AA200 Q202:AA202">
    <cfRule type="expression" dxfId="247" priority="245">
      <formula>Q$1=""</formula>
    </cfRule>
  </conditionalFormatting>
  <conditionalFormatting sqref="Q200:AA200 Q202:AA202">
    <cfRule type="expression" dxfId="246" priority="244">
      <formula>Q$1=""</formula>
    </cfRule>
  </conditionalFormatting>
  <conditionalFormatting sqref="Q200:AA200 Q202:AA202">
    <cfRule type="expression" dxfId="245" priority="243">
      <formula>Q$1=""</formula>
    </cfRule>
  </conditionalFormatting>
  <conditionalFormatting sqref="Q200:AA200 Q202:AA202">
    <cfRule type="expression" dxfId="244" priority="242">
      <formula>Q$1=""</formula>
    </cfRule>
  </conditionalFormatting>
  <conditionalFormatting sqref="Q200:AA200 Q202:AA202">
    <cfRule type="expression" dxfId="243" priority="241">
      <formula>Q$1=""</formula>
    </cfRule>
  </conditionalFormatting>
  <conditionalFormatting sqref="Q200:AA200 Q202:AA202">
    <cfRule type="expression" dxfId="242" priority="240">
      <formula>Q$1=""</formula>
    </cfRule>
  </conditionalFormatting>
  <conditionalFormatting sqref="Q200:AA200 Q202:AA202">
    <cfRule type="expression" dxfId="241" priority="239">
      <formula>Q$1=""</formula>
    </cfRule>
  </conditionalFormatting>
  <conditionalFormatting sqref="Q200:AA200 Q202:AA202">
    <cfRule type="expression" dxfId="240" priority="238">
      <formula>Q$1=""</formula>
    </cfRule>
  </conditionalFormatting>
  <conditionalFormatting sqref="Q200:AA200 Q202:AA202">
    <cfRule type="expression" dxfId="239" priority="237">
      <formula>Q$1=""</formula>
    </cfRule>
  </conditionalFormatting>
  <conditionalFormatting sqref="P196:AA196 P200:AA200 P202:AA202">
    <cfRule type="expression" dxfId="238" priority="236">
      <formula>P$1=""</formula>
    </cfRule>
  </conditionalFormatting>
  <conditionalFormatting sqref="P196:AA196">
    <cfRule type="expression" dxfId="237" priority="235">
      <formula>P$1=""</formula>
    </cfRule>
  </conditionalFormatting>
  <conditionalFormatting sqref="P196:AA196">
    <cfRule type="expression" dxfId="236" priority="234">
      <formula>P$1=""</formula>
    </cfRule>
  </conditionalFormatting>
  <conditionalFormatting sqref="P196:AA196">
    <cfRule type="expression" dxfId="235" priority="233">
      <formula>P$1=""</formula>
    </cfRule>
  </conditionalFormatting>
  <conditionalFormatting sqref="P196:AA196">
    <cfRule type="expression" dxfId="234" priority="232">
      <formula>P$1=""</formula>
    </cfRule>
  </conditionalFormatting>
  <conditionalFormatting sqref="P196:AA196">
    <cfRule type="expression" dxfId="233" priority="231">
      <formula>P$1=""</formula>
    </cfRule>
  </conditionalFormatting>
  <conditionalFormatting sqref="P196:AA196 P200:AA200 P202:AA202">
    <cfRule type="expression" dxfId="232" priority="230">
      <formula>P$1=""</formula>
    </cfRule>
  </conditionalFormatting>
  <conditionalFormatting sqref="P196:AA196">
    <cfRule type="expression" dxfId="231" priority="229">
      <formula>P$1=""</formula>
    </cfRule>
  </conditionalFormatting>
  <conditionalFormatting sqref="P196:AA196">
    <cfRule type="expression" dxfId="230" priority="228">
      <formula>P$1=""</formula>
    </cfRule>
  </conditionalFormatting>
  <conditionalFormatting sqref="P196:AA196">
    <cfRule type="expression" dxfId="229" priority="227">
      <formula>P$1=""</formula>
    </cfRule>
  </conditionalFormatting>
  <conditionalFormatting sqref="P196:AA196">
    <cfRule type="expression" dxfId="228" priority="226">
      <formula>P$1=""</formula>
    </cfRule>
  </conditionalFormatting>
  <conditionalFormatting sqref="P196:AA196">
    <cfRule type="expression" dxfId="227" priority="225">
      <formula>P$1=""</formula>
    </cfRule>
  </conditionalFormatting>
  <conditionalFormatting sqref="P196:AA196">
    <cfRule type="expression" dxfId="226" priority="224">
      <formula>P$1=""</formula>
    </cfRule>
  </conditionalFormatting>
  <conditionalFormatting sqref="P196:AA196">
    <cfRule type="expression" dxfId="225" priority="223">
      <formula>P$1=""</formula>
    </cfRule>
  </conditionalFormatting>
  <conditionalFormatting sqref="P196:AA196">
    <cfRule type="expression" dxfId="224" priority="222">
      <formula>P$1=""</formula>
    </cfRule>
  </conditionalFormatting>
  <conditionalFormatting sqref="P198:AA198 P200:AA200 P202:AA202">
    <cfRule type="expression" dxfId="223" priority="221">
      <formula>P$1=""</formula>
    </cfRule>
  </conditionalFormatting>
  <conditionalFormatting sqref="P198:AA198 P200:AA200 P202:AA202">
    <cfRule type="expression" dxfId="222" priority="220">
      <formula>P$1=""</formula>
    </cfRule>
  </conditionalFormatting>
  <conditionalFormatting sqref="P198:AA198 P200:AA200 P202:AA202">
    <cfRule type="expression" dxfId="221" priority="219">
      <formula>P$1=""</formula>
    </cfRule>
  </conditionalFormatting>
  <conditionalFormatting sqref="P198:AA198 P200:AA200 P202:AA202">
    <cfRule type="expression" dxfId="220" priority="218">
      <formula>P$1=""</formula>
    </cfRule>
  </conditionalFormatting>
  <conditionalFormatting sqref="P198:AA198 P200:AA200 P202:AA202">
    <cfRule type="expression" dxfId="219" priority="217">
      <formula>P$1=""</formula>
    </cfRule>
  </conditionalFormatting>
  <conditionalFormatting sqref="P198:AA198 P200:AA200 P202:AA202">
    <cfRule type="expression" dxfId="218" priority="216">
      <formula>P$1=""</formula>
    </cfRule>
  </conditionalFormatting>
  <conditionalFormatting sqref="P198:AA198 P200:AA200 P202:AA202">
    <cfRule type="expression" dxfId="217" priority="215">
      <formula>P$1=""</formula>
    </cfRule>
  </conditionalFormatting>
  <conditionalFormatting sqref="P198:AA198 P200:AA200 P202:AA202">
    <cfRule type="expression" dxfId="216" priority="214">
      <formula>P$1=""</formula>
    </cfRule>
  </conditionalFormatting>
  <conditionalFormatting sqref="P198:AA198">
    <cfRule type="expression" dxfId="215" priority="213">
      <formula>P$1=""</formula>
    </cfRule>
  </conditionalFormatting>
  <conditionalFormatting sqref="P198:AA198 P200:AA200 P202:AA202">
    <cfRule type="expression" dxfId="214" priority="212">
      <formula>P$1=""</formula>
    </cfRule>
  </conditionalFormatting>
  <conditionalFormatting sqref="P198:AA198 P200:AA200 P202:AA202">
    <cfRule type="expression" dxfId="213" priority="211">
      <formula>P$1=""</formula>
    </cfRule>
  </conditionalFormatting>
  <conditionalFormatting sqref="P198:AA198 P200:AA200 P202:AA202">
    <cfRule type="expression" dxfId="212" priority="210">
      <formula>P$1=""</formula>
    </cfRule>
  </conditionalFormatting>
  <conditionalFormatting sqref="P198:AA198 P200:AA200 P202:AA202">
    <cfRule type="expression" dxfId="211" priority="209">
      <formula>P$1=""</formula>
    </cfRule>
  </conditionalFormatting>
  <conditionalFormatting sqref="P198:AA198 P200:AA200 P202:AA202">
    <cfRule type="expression" dxfId="210" priority="208">
      <formula>P$1=""</formula>
    </cfRule>
  </conditionalFormatting>
  <conditionalFormatting sqref="P198:AA198">
    <cfRule type="expression" dxfId="209" priority="207">
      <formula>P$1=""</formula>
    </cfRule>
  </conditionalFormatting>
  <conditionalFormatting sqref="P198:AA198 P200:AA200 P202:AA202">
    <cfRule type="expression" dxfId="208" priority="206">
      <formula>P$1=""</formula>
    </cfRule>
  </conditionalFormatting>
  <conditionalFormatting sqref="P198:AA198 P200:AA200 P202:AA202">
    <cfRule type="expression" dxfId="207" priority="205">
      <formula>P$1=""</formula>
    </cfRule>
  </conditionalFormatting>
  <conditionalFormatting sqref="P198:AA198 P200:AA200 P202:AA202">
    <cfRule type="expression" dxfId="206" priority="204">
      <formula>P$1=""</formula>
    </cfRule>
  </conditionalFormatting>
  <conditionalFormatting sqref="P198:AA198 P200:AA200 P202:AA202">
    <cfRule type="expression" dxfId="205" priority="203">
      <formula>P$1=""</formula>
    </cfRule>
  </conditionalFormatting>
  <conditionalFormatting sqref="P198:AA198 P200:AA200 P202:AA202">
    <cfRule type="expression" dxfId="204" priority="202">
      <formula>P$1=""</formula>
    </cfRule>
  </conditionalFormatting>
  <conditionalFormatting sqref="P198:AA198 P200:AA200 P202:AA202">
    <cfRule type="expression" dxfId="203" priority="201">
      <formula>P$1=""</formula>
    </cfRule>
  </conditionalFormatting>
  <conditionalFormatting sqref="P198:AA198 P200:AA200 P202:AA202">
    <cfRule type="expression" dxfId="202" priority="200">
      <formula>P$1=""</formula>
    </cfRule>
  </conditionalFormatting>
  <conditionalFormatting sqref="P198:AA198 P200:AA200 P202:AA202">
    <cfRule type="expression" dxfId="201" priority="199">
      <formula>P$1=""</formula>
    </cfRule>
  </conditionalFormatting>
  <conditionalFormatting sqref="P202:AA202 P200:AA200">
    <cfRule type="expression" dxfId="200" priority="198">
      <formula>P$1=""</formula>
    </cfRule>
  </conditionalFormatting>
  <conditionalFormatting sqref="P202:AA202 P200:AA200">
    <cfRule type="expression" dxfId="199" priority="197">
      <formula>P$1=""</formula>
    </cfRule>
  </conditionalFormatting>
  <conditionalFormatting sqref="Q202:AA202 Q200:AA200">
    <cfRule type="expression" dxfId="198" priority="196">
      <formula>Q$1=""</formula>
    </cfRule>
  </conditionalFormatting>
  <conditionalFormatting sqref="Q202:AA202 Q200:AA200">
    <cfRule type="expression" dxfId="197" priority="195">
      <formula>Q$1=""</formula>
    </cfRule>
  </conditionalFormatting>
  <conditionalFormatting sqref="Q202:AA202 Q200:AA200">
    <cfRule type="expression" dxfId="196" priority="194">
      <formula>Q$1=""</formula>
    </cfRule>
  </conditionalFormatting>
  <conditionalFormatting sqref="Q202:AA202 Q200:AA200">
    <cfRule type="expression" dxfId="195" priority="193">
      <formula>Q$1=""</formula>
    </cfRule>
  </conditionalFormatting>
  <conditionalFormatting sqref="Q202:AA202 Q200:AA200">
    <cfRule type="expression" dxfId="194" priority="192">
      <formula>Q$1=""</formula>
    </cfRule>
  </conditionalFormatting>
  <conditionalFormatting sqref="Q202:AA202 Q200:AA200">
    <cfRule type="expression" dxfId="193" priority="191">
      <formula>Q$1=""</formula>
    </cfRule>
  </conditionalFormatting>
  <conditionalFormatting sqref="Q202:AA202 Q200:AA200">
    <cfRule type="expression" dxfId="192" priority="190">
      <formula>Q$1=""</formula>
    </cfRule>
  </conditionalFormatting>
  <conditionalFormatting sqref="Q202:AA202 Q200:AA200">
    <cfRule type="expression" dxfId="191" priority="189">
      <formula>Q$1=""</formula>
    </cfRule>
  </conditionalFormatting>
  <conditionalFormatting sqref="P202:AA202 P200:AA200">
    <cfRule type="expression" dxfId="190" priority="188">
      <formula>P$1=""</formula>
    </cfRule>
  </conditionalFormatting>
  <conditionalFormatting sqref="P202:AA202 P200:AA200">
    <cfRule type="expression" dxfId="189" priority="187">
      <formula>P$1=""</formula>
    </cfRule>
  </conditionalFormatting>
  <conditionalFormatting sqref="P202:AA202 P200:AA200 P198:AA198">
    <cfRule type="expression" dxfId="188" priority="186">
      <formula>P$1=""</formula>
    </cfRule>
  </conditionalFormatting>
  <conditionalFormatting sqref="P202:AA202 P200:AA200 P198:AA198">
    <cfRule type="expression" dxfId="187" priority="185">
      <formula>P$1=""</formula>
    </cfRule>
  </conditionalFormatting>
  <conditionalFormatting sqref="P202:AA202 P200:AA200 P198:AA198">
    <cfRule type="expression" dxfId="186" priority="184">
      <formula>P$1=""</formula>
    </cfRule>
  </conditionalFormatting>
  <conditionalFormatting sqref="P202:AA202 P200:AA200 P198:AA198">
    <cfRule type="expression" dxfId="185" priority="183">
      <formula>P$1=""</formula>
    </cfRule>
  </conditionalFormatting>
  <conditionalFormatting sqref="P202:AA202 P200:AA200 P198:AA198">
    <cfRule type="expression" dxfId="184" priority="182">
      <formula>P$1=""</formula>
    </cfRule>
  </conditionalFormatting>
  <conditionalFormatting sqref="P202:AA202 P200:AA200 P198:AA198">
    <cfRule type="expression" dxfId="183" priority="181">
      <formula>P$1=""</formula>
    </cfRule>
  </conditionalFormatting>
  <conditionalFormatting sqref="P202:AA202 P200:AA200 P198:AA198">
    <cfRule type="expression" dxfId="182" priority="180">
      <formula>P$1=""</formula>
    </cfRule>
  </conditionalFormatting>
  <conditionalFormatting sqref="P202:AA202 P200:AA200 P198:AA198">
    <cfRule type="expression" dxfId="181" priority="179">
      <formula>P$1=""</formula>
    </cfRule>
  </conditionalFormatting>
  <conditionalFormatting sqref="P198:AA198">
    <cfRule type="expression" dxfId="180" priority="178">
      <formula>P$1=""</formula>
    </cfRule>
  </conditionalFormatting>
  <conditionalFormatting sqref="P202:AA202 P200:AA200 P198:AA198">
    <cfRule type="expression" dxfId="179" priority="177">
      <formula>P$1=""</formula>
    </cfRule>
  </conditionalFormatting>
  <conditionalFormatting sqref="P202:AA202 P200:AA200 P198:AA198">
    <cfRule type="expression" dxfId="178" priority="176">
      <formula>P$1=""</formula>
    </cfRule>
  </conditionalFormatting>
  <conditionalFormatting sqref="P202:AA202 P200:AA200 P198:AA198">
    <cfRule type="expression" dxfId="177" priority="175">
      <formula>P$1=""</formula>
    </cfRule>
  </conditionalFormatting>
  <conditionalFormatting sqref="P202:AA202 P200:AA200 P198:AA198">
    <cfRule type="expression" dxfId="176" priority="174">
      <formula>P$1=""</formula>
    </cfRule>
  </conditionalFormatting>
  <conditionalFormatting sqref="P202:AA202 P200:AA200 P198:AA198">
    <cfRule type="expression" dxfId="175" priority="173">
      <formula>P$1=""</formula>
    </cfRule>
  </conditionalFormatting>
  <conditionalFormatting sqref="P198:AA198">
    <cfRule type="expression" dxfId="174" priority="172">
      <formula>P$1=""</formula>
    </cfRule>
  </conditionalFormatting>
  <conditionalFormatting sqref="P202:AA202 P200:AA200 P198:AA198">
    <cfRule type="expression" dxfId="173" priority="171">
      <formula>P$1=""</formula>
    </cfRule>
  </conditionalFormatting>
  <conditionalFormatting sqref="P202:AA202 P200:AA200 P198:AA198">
    <cfRule type="expression" dxfId="172" priority="170">
      <formula>P$1=""</formula>
    </cfRule>
  </conditionalFormatting>
  <conditionalFormatting sqref="P202:AA202 P200:AA200 P198:AA198">
    <cfRule type="expression" dxfId="171" priority="169">
      <formula>P$1=""</formula>
    </cfRule>
  </conditionalFormatting>
  <conditionalFormatting sqref="P202:AA202 P200:AA200 P198:AA198">
    <cfRule type="expression" dxfId="170" priority="168">
      <formula>P$1=""</formula>
    </cfRule>
  </conditionalFormatting>
  <conditionalFormatting sqref="P202:AA202 P200:AA200 P198:AA198">
    <cfRule type="expression" dxfId="169" priority="167">
      <formula>P$1=""</formula>
    </cfRule>
  </conditionalFormatting>
  <conditionalFormatting sqref="P202:AA202 P200:AA200 P198:AA198">
    <cfRule type="expression" dxfId="168" priority="166">
      <formula>P$1=""</formula>
    </cfRule>
  </conditionalFormatting>
  <conditionalFormatting sqref="P202:AA202 P200:AA200 P198:AA198">
    <cfRule type="expression" dxfId="167" priority="165">
      <formula>P$1=""</formula>
    </cfRule>
  </conditionalFormatting>
  <conditionalFormatting sqref="P202:AA202 P200:AA200 P198:AA198">
    <cfRule type="expression" dxfId="166" priority="164">
      <formula>P$1=""</formula>
    </cfRule>
  </conditionalFormatting>
  <conditionalFormatting sqref="P216:AA216">
    <cfRule type="expression" dxfId="165" priority="163">
      <formula>P$1=""</formula>
    </cfRule>
  </conditionalFormatting>
  <conditionalFormatting sqref="P218:AA218">
    <cfRule type="expression" dxfId="164" priority="162">
      <formula>P$1=""</formula>
    </cfRule>
  </conditionalFormatting>
  <conditionalFormatting sqref="P220:AA220">
    <cfRule type="expression" dxfId="163" priority="161">
      <formula>P$1=""</formula>
    </cfRule>
  </conditionalFormatting>
  <conditionalFormatting sqref="P222:AA222">
    <cfRule type="expression" dxfId="162" priority="160">
      <formula>P$1=""</formula>
    </cfRule>
  </conditionalFormatting>
  <conditionalFormatting sqref="P218:AA218 P220:AA220 P222:AA222">
    <cfRule type="expression" dxfId="161" priority="159">
      <formula>P$1=""</formula>
    </cfRule>
  </conditionalFormatting>
  <conditionalFormatting sqref="P218:AA218 P220:AA220 P222:AA222">
    <cfRule type="expression" dxfId="160" priority="158">
      <formula>P$1=""</formula>
    </cfRule>
  </conditionalFormatting>
  <conditionalFormatting sqref="P218:AA218 P220:AA220 P222:AA222">
    <cfRule type="expression" dxfId="159" priority="157">
      <formula>P$1=""</formula>
    </cfRule>
  </conditionalFormatting>
  <conditionalFormatting sqref="P218:AA218 P220:AA220 P222:AA222">
    <cfRule type="expression" dxfId="158" priority="156">
      <formula>P$1=""</formula>
    </cfRule>
  </conditionalFormatting>
  <conditionalFormatting sqref="P218:AA218 P220:AA220 P222:AA222">
    <cfRule type="expression" dxfId="157" priority="155">
      <formula>P$1=""</formula>
    </cfRule>
  </conditionalFormatting>
  <conditionalFormatting sqref="P220:AA220 P222:AA222">
    <cfRule type="expression" dxfId="156" priority="154">
      <formula>P$1=""</formula>
    </cfRule>
  </conditionalFormatting>
  <conditionalFormatting sqref="P218:AA218">
    <cfRule type="expression" dxfId="155" priority="153">
      <formula>P$1=""</formula>
    </cfRule>
  </conditionalFormatting>
  <conditionalFormatting sqref="P220:AA220 P222:AA222">
    <cfRule type="expression" dxfId="154" priority="152">
      <formula>P$1=""</formula>
    </cfRule>
  </conditionalFormatting>
  <conditionalFormatting sqref="P220:AA220 P222:AA222">
    <cfRule type="expression" dxfId="153" priority="151">
      <formula>P$1=""</formula>
    </cfRule>
  </conditionalFormatting>
  <conditionalFormatting sqref="P222:AA222">
    <cfRule type="expression" dxfId="152" priority="150">
      <formula>P$1=""</formula>
    </cfRule>
  </conditionalFormatting>
  <conditionalFormatting sqref="P222:AA222">
    <cfRule type="expression" dxfId="151" priority="149">
      <formula>P$1=""</formula>
    </cfRule>
  </conditionalFormatting>
  <conditionalFormatting sqref="P222:AA222">
    <cfRule type="expression" dxfId="150" priority="148">
      <formula>P$1=""</formula>
    </cfRule>
  </conditionalFormatting>
  <conditionalFormatting sqref="P222:AA222">
    <cfRule type="expression" dxfId="149" priority="147">
      <formula>P$1=""</formula>
    </cfRule>
  </conditionalFormatting>
  <conditionalFormatting sqref="P216:AA216">
    <cfRule type="expression" dxfId="148" priority="146">
      <formula>P$1=""</formula>
    </cfRule>
  </conditionalFormatting>
  <conditionalFormatting sqref="P216:AA216">
    <cfRule type="expression" dxfId="147" priority="145">
      <formula>P$1=""</formula>
    </cfRule>
  </conditionalFormatting>
  <conditionalFormatting sqref="P216:AA216">
    <cfRule type="expression" dxfId="146" priority="144">
      <formula>P$1=""</formula>
    </cfRule>
  </conditionalFormatting>
  <conditionalFormatting sqref="P216:AA216">
    <cfRule type="expression" dxfId="145" priority="143">
      <formula>P$1=""</formula>
    </cfRule>
  </conditionalFormatting>
  <conditionalFormatting sqref="P216:AA216">
    <cfRule type="expression" dxfId="144" priority="142">
      <formula>P$1=""</formula>
    </cfRule>
  </conditionalFormatting>
  <conditionalFormatting sqref="P216:AA216">
    <cfRule type="expression" dxfId="143" priority="141">
      <formula>P$1=""</formula>
    </cfRule>
  </conditionalFormatting>
  <conditionalFormatting sqref="P216:AA216">
    <cfRule type="expression" dxfId="142" priority="140">
      <formula>P$1=""</formula>
    </cfRule>
  </conditionalFormatting>
  <conditionalFormatting sqref="P220:AA220 P222:AA222">
    <cfRule type="expression" dxfId="141" priority="139">
      <formula>P$1=""</formula>
    </cfRule>
  </conditionalFormatting>
  <conditionalFormatting sqref="P220:AA220 P222:AA222">
    <cfRule type="expression" dxfId="140" priority="138">
      <formula>P$1=""</formula>
    </cfRule>
  </conditionalFormatting>
  <conditionalFormatting sqref="P220:AA220 P222:AA222">
    <cfRule type="expression" dxfId="139" priority="137">
      <formula>P$1=""</formula>
    </cfRule>
  </conditionalFormatting>
  <conditionalFormatting sqref="P220:AA220 P222:AA222">
    <cfRule type="expression" dxfId="138" priority="136">
      <formula>P$1=""</formula>
    </cfRule>
  </conditionalFormatting>
  <conditionalFormatting sqref="P222 P220 P218">
    <cfRule type="expression" dxfId="137" priority="135">
      <formula>P$1=""</formula>
    </cfRule>
  </conditionalFormatting>
  <conditionalFormatting sqref="P222 P220 P218">
    <cfRule type="expression" dxfId="136" priority="134">
      <formula>P$1=""</formula>
    </cfRule>
  </conditionalFormatting>
  <conditionalFormatting sqref="P222 P220 P218">
    <cfRule type="expression" dxfId="135" priority="133">
      <formula>P$1=""</formula>
    </cfRule>
  </conditionalFormatting>
  <conditionalFormatting sqref="P226:AA226">
    <cfRule type="expression" dxfId="134" priority="132">
      <formula>P$1=""</formula>
    </cfRule>
  </conditionalFormatting>
  <conditionalFormatting sqref="P228:AA228">
    <cfRule type="expression" dxfId="133" priority="131">
      <formula>P$1=""</formula>
    </cfRule>
  </conditionalFormatting>
  <conditionalFormatting sqref="P230:AA230">
    <cfRule type="expression" dxfId="132" priority="130">
      <formula>P$1=""</formula>
    </cfRule>
  </conditionalFormatting>
  <conditionalFormatting sqref="P232:AA232">
    <cfRule type="expression" dxfId="131" priority="129">
      <formula>P$1=""</formula>
    </cfRule>
  </conditionalFormatting>
  <conditionalFormatting sqref="P228:AA228 P230:AA230 P232:AA232">
    <cfRule type="expression" dxfId="130" priority="128">
      <formula>P$1=""</formula>
    </cfRule>
  </conditionalFormatting>
  <conditionalFormatting sqref="P228:AA228 P230:AA230 P232:AA232">
    <cfRule type="expression" dxfId="129" priority="127">
      <formula>P$1=""</formula>
    </cfRule>
  </conditionalFormatting>
  <conditionalFormatting sqref="P228:AA228 P230:AA230 P232:AA232">
    <cfRule type="expression" dxfId="128" priority="126">
      <formula>P$1=""</formula>
    </cfRule>
  </conditionalFormatting>
  <conditionalFormatting sqref="P228:AA228 P230:AA230 P232:AA232">
    <cfRule type="expression" dxfId="127" priority="125">
      <formula>P$1=""</formula>
    </cfRule>
  </conditionalFormatting>
  <conditionalFormatting sqref="P228:AA228 P230:AA230 P232:AA232">
    <cfRule type="expression" dxfId="126" priority="124">
      <formula>P$1=""</formula>
    </cfRule>
  </conditionalFormatting>
  <conditionalFormatting sqref="P230:AA230 P232:AA232">
    <cfRule type="expression" dxfId="125" priority="123">
      <formula>P$1=""</formula>
    </cfRule>
  </conditionalFormatting>
  <conditionalFormatting sqref="P228:AA228">
    <cfRule type="expression" dxfId="124" priority="122">
      <formula>P$1=""</formula>
    </cfRule>
  </conditionalFormatting>
  <conditionalFormatting sqref="P230:AA230 P232:AA232">
    <cfRule type="expression" dxfId="123" priority="121">
      <formula>P$1=""</formula>
    </cfRule>
  </conditionalFormatting>
  <conditionalFormatting sqref="P230:AA230 P232:AA232">
    <cfRule type="expression" dxfId="122" priority="120">
      <formula>P$1=""</formula>
    </cfRule>
  </conditionalFormatting>
  <conditionalFormatting sqref="P232:AA232">
    <cfRule type="expression" dxfId="121" priority="119">
      <formula>P$1=""</formula>
    </cfRule>
  </conditionalFormatting>
  <conditionalFormatting sqref="P232:AA232">
    <cfRule type="expression" dxfId="120" priority="118">
      <formula>P$1=""</formula>
    </cfRule>
  </conditionalFormatting>
  <conditionalFormatting sqref="P232:AA232">
    <cfRule type="expression" dxfId="119" priority="117">
      <formula>P$1=""</formula>
    </cfRule>
  </conditionalFormatting>
  <conditionalFormatting sqref="P232:AA232">
    <cfRule type="expression" dxfId="118" priority="116">
      <formula>P$1=""</formula>
    </cfRule>
  </conditionalFormatting>
  <conditionalFormatting sqref="P226:AA226">
    <cfRule type="expression" dxfId="117" priority="115">
      <formula>P$1=""</formula>
    </cfRule>
  </conditionalFormatting>
  <conditionalFormatting sqref="P226:AA226">
    <cfRule type="expression" dxfId="116" priority="114">
      <formula>P$1=""</formula>
    </cfRule>
  </conditionalFormatting>
  <conditionalFormatting sqref="P226:AA226">
    <cfRule type="expression" dxfId="115" priority="113">
      <formula>P$1=""</formula>
    </cfRule>
  </conditionalFormatting>
  <conditionalFormatting sqref="P226:AA226">
    <cfRule type="expression" dxfId="114" priority="112">
      <formula>P$1=""</formula>
    </cfRule>
  </conditionalFormatting>
  <conditionalFormatting sqref="P226:AA226">
    <cfRule type="expression" dxfId="113" priority="111">
      <formula>P$1=""</formula>
    </cfRule>
  </conditionalFormatting>
  <conditionalFormatting sqref="P226:AA226">
    <cfRule type="expression" dxfId="112" priority="110">
      <formula>P$1=""</formula>
    </cfRule>
  </conditionalFormatting>
  <conditionalFormatting sqref="P226:AA226">
    <cfRule type="expression" dxfId="111" priority="109">
      <formula>P$1=""</formula>
    </cfRule>
  </conditionalFormatting>
  <conditionalFormatting sqref="P230:AA230 P232:AA232">
    <cfRule type="expression" dxfId="110" priority="108">
      <formula>P$1=""</formula>
    </cfRule>
  </conditionalFormatting>
  <conditionalFormatting sqref="P230:AA230 P232:AA232">
    <cfRule type="expression" dxfId="109" priority="107">
      <formula>P$1=""</formula>
    </cfRule>
  </conditionalFormatting>
  <conditionalFormatting sqref="P230:AA230 P232:AA232">
    <cfRule type="expression" dxfId="108" priority="106">
      <formula>P$1=""</formula>
    </cfRule>
  </conditionalFormatting>
  <conditionalFormatting sqref="P230:AA230 P232:AA232">
    <cfRule type="expression" dxfId="107" priority="105">
      <formula>P$1=""</formula>
    </cfRule>
  </conditionalFormatting>
  <conditionalFormatting sqref="P232 P230 P228">
    <cfRule type="expression" dxfId="106" priority="104">
      <formula>P$1=""</formula>
    </cfRule>
  </conditionalFormatting>
  <conditionalFormatting sqref="P232 P230 P228">
    <cfRule type="expression" dxfId="105" priority="103">
      <formula>P$1=""</formula>
    </cfRule>
  </conditionalFormatting>
  <conditionalFormatting sqref="P232 P230 P228">
    <cfRule type="expression" dxfId="104" priority="102">
      <formula>P$1=""</formula>
    </cfRule>
  </conditionalFormatting>
  <conditionalFormatting sqref="P238:AA238">
    <cfRule type="expression" dxfId="103" priority="101">
      <formula>P$1=""</formula>
    </cfRule>
  </conditionalFormatting>
  <conditionalFormatting sqref="P238:AA238">
    <cfRule type="expression" dxfId="102" priority="100">
      <formula>P$1=""</formula>
    </cfRule>
  </conditionalFormatting>
  <conditionalFormatting sqref="P238:AA238">
    <cfRule type="expression" dxfId="101" priority="99">
      <formula>P$1=""</formula>
    </cfRule>
  </conditionalFormatting>
  <conditionalFormatting sqref="P238:AA238">
    <cfRule type="expression" dxfId="100" priority="98">
      <formula>P$1=""</formula>
    </cfRule>
  </conditionalFormatting>
  <conditionalFormatting sqref="P238:AA238">
    <cfRule type="expression" dxfId="99" priority="97">
      <formula>P$1=""</formula>
    </cfRule>
  </conditionalFormatting>
  <conditionalFormatting sqref="P238:AA238">
    <cfRule type="expression" dxfId="98" priority="96">
      <formula>P$1=""</formula>
    </cfRule>
  </conditionalFormatting>
  <conditionalFormatting sqref="P238:AA238">
    <cfRule type="expression" dxfId="97" priority="95">
      <formula>P$1=""</formula>
    </cfRule>
  </conditionalFormatting>
  <conditionalFormatting sqref="P238:AA238">
    <cfRule type="expression" dxfId="96" priority="94">
      <formula>P$1=""</formula>
    </cfRule>
  </conditionalFormatting>
  <conditionalFormatting sqref="P238:AA238">
    <cfRule type="expression" dxfId="95" priority="93">
      <formula>P$1=""</formula>
    </cfRule>
  </conditionalFormatting>
  <conditionalFormatting sqref="P238:AA238">
    <cfRule type="expression" dxfId="94" priority="92">
      <formula>P$1=""</formula>
    </cfRule>
  </conditionalFormatting>
  <conditionalFormatting sqref="P238:AA238">
    <cfRule type="expression" dxfId="93" priority="91">
      <formula>P$1=""</formula>
    </cfRule>
  </conditionalFormatting>
  <conditionalFormatting sqref="P238:AA238">
    <cfRule type="expression" dxfId="92" priority="90">
      <formula>P$1=""</formula>
    </cfRule>
  </conditionalFormatting>
  <conditionalFormatting sqref="P238:AA238">
    <cfRule type="expression" dxfId="91" priority="89">
      <formula>P$1=""</formula>
    </cfRule>
  </conditionalFormatting>
  <conditionalFormatting sqref="P238:AA238">
    <cfRule type="expression" dxfId="90" priority="88">
      <formula>P$1=""</formula>
    </cfRule>
  </conditionalFormatting>
  <conditionalFormatting sqref="P238:AA238">
    <cfRule type="expression" dxfId="89" priority="87">
      <formula>P$1=""</formula>
    </cfRule>
  </conditionalFormatting>
  <conditionalFormatting sqref="P238:AA238">
    <cfRule type="expression" dxfId="88" priority="86">
      <formula>P$1=""</formula>
    </cfRule>
  </conditionalFormatting>
  <conditionalFormatting sqref="P238:AA238">
    <cfRule type="expression" dxfId="87" priority="85">
      <formula>P$1=""</formula>
    </cfRule>
  </conditionalFormatting>
  <conditionalFormatting sqref="P238:AA238">
    <cfRule type="expression" dxfId="86" priority="84">
      <formula>P$1=""</formula>
    </cfRule>
  </conditionalFormatting>
  <conditionalFormatting sqref="P238:AA238">
    <cfRule type="expression" dxfId="85" priority="83">
      <formula>P$1=""</formula>
    </cfRule>
  </conditionalFormatting>
  <conditionalFormatting sqref="P238:AA238">
    <cfRule type="expression" dxfId="84" priority="82">
      <formula>P$1=""</formula>
    </cfRule>
  </conditionalFormatting>
  <conditionalFormatting sqref="P238:AA238">
    <cfRule type="expression" dxfId="83" priority="81">
      <formula>P$1=""</formula>
    </cfRule>
  </conditionalFormatting>
  <conditionalFormatting sqref="P238:AA238">
    <cfRule type="expression" dxfId="82" priority="80">
      <formula>P$1=""</formula>
    </cfRule>
  </conditionalFormatting>
  <conditionalFormatting sqref="P238:AA238">
    <cfRule type="expression" dxfId="81" priority="79">
      <formula>P$1=""</formula>
    </cfRule>
  </conditionalFormatting>
  <conditionalFormatting sqref="P240:AA240">
    <cfRule type="expression" dxfId="80" priority="78">
      <formula>P$1=""</formula>
    </cfRule>
  </conditionalFormatting>
  <conditionalFormatting sqref="P240:AA240">
    <cfRule type="expression" dxfId="79" priority="77">
      <formula>P$1=""</formula>
    </cfRule>
  </conditionalFormatting>
  <conditionalFormatting sqref="P240:AA240">
    <cfRule type="expression" dxfId="78" priority="76">
      <formula>P$1=""</formula>
    </cfRule>
  </conditionalFormatting>
  <conditionalFormatting sqref="P240:AA240">
    <cfRule type="expression" dxfId="77" priority="75">
      <formula>P$1=""</formula>
    </cfRule>
  </conditionalFormatting>
  <conditionalFormatting sqref="P240:AA240">
    <cfRule type="expression" dxfId="76" priority="74">
      <formula>P$1=""</formula>
    </cfRule>
  </conditionalFormatting>
  <conditionalFormatting sqref="P240:AA240">
    <cfRule type="expression" dxfId="75" priority="73">
      <formula>P$1=""</formula>
    </cfRule>
  </conditionalFormatting>
  <conditionalFormatting sqref="P240:AA240">
    <cfRule type="expression" dxfId="74" priority="72">
      <formula>P$1=""</formula>
    </cfRule>
  </conditionalFormatting>
  <conditionalFormatting sqref="P240:AA240">
    <cfRule type="expression" dxfId="73" priority="71">
      <formula>P$1=""</formula>
    </cfRule>
  </conditionalFormatting>
  <conditionalFormatting sqref="P240:AA240">
    <cfRule type="expression" dxfId="72" priority="70">
      <formula>P$1=""</formula>
    </cfRule>
  </conditionalFormatting>
  <conditionalFormatting sqref="P240:AA240">
    <cfRule type="expression" dxfId="71" priority="69">
      <formula>P$1=""</formula>
    </cfRule>
  </conditionalFormatting>
  <conditionalFormatting sqref="P240:AA240">
    <cfRule type="expression" dxfId="70" priority="68">
      <formula>P$1=""</formula>
    </cfRule>
  </conditionalFormatting>
  <conditionalFormatting sqref="P240:AA240">
    <cfRule type="expression" dxfId="69" priority="67">
      <formula>P$1=""</formula>
    </cfRule>
  </conditionalFormatting>
  <conditionalFormatting sqref="P240:AA240">
    <cfRule type="expression" dxfId="68" priority="66">
      <formula>P$1=""</formula>
    </cfRule>
  </conditionalFormatting>
  <conditionalFormatting sqref="P240:AA240">
    <cfRule type="expression" dxfId="67" priority="65">
      <formula>P$1=""</formula>
    </cfRule>
  </conditionalFormatting>
  <conditionalFormatting sqref="P240:AA240">
    <cfRule type="expression" dxfId="66" priority="64">
      <formula>P$1=""</formula>
    </cfRule>
  </conditionalFormatting>
  <conditionalFormatting sqref="P240:AA240">
    <cfRule type="expression" dxfId="65" priority="63">
      <formula>P$1=""</formula>
    </cfRule>
  </conditionalFormatting>
  <conditionalFormatting sqref="P240:AA240">
    <cfRule type="expression" dxfId="64" priority="62">
      <formula>P$1=""</formula>
    </cfRule>
  </conditionalFormatting>
  <conditionalFormatting sqref="P240:AA240">
    <cfRule type="expression" dxfId="63" priority="61">
      <formula>P$1=""</formula>
    </cfRule>
  </conditionalFormatting>
  <conditionalFormatting sqref="P240:AA240">
    <cfRule type="expression" dxfId="62" priority="60">
      <formula>P$1=""</formula>
    </cfRule>
  </conditionalFormatting>
  <conditionalFormatting sqref="P240:AA240">
    <cfRule type="expression" dxfId="61" priority="59">
      <formula>P$1=""</formula>
    </cfRule>
  </conditionalFormatting>
  <conditionalFormatting sqref="P240:AA240">
    <cfRule type="expression" dxfId="60" priority="58">
      <formula>P$1=""</formula>
    </cfRule>
  </conditionalFormatting>
  <conditionalFormatting sqref="P242:AA242">
    <cfRule type="expression" dxfId="59" priority="57">
      <formula>P$1=""</formula>
    </cfRule>
  </conditionalFormatting>
  <conditionalFormatting sqref="P242:AA242">
    <cfRule type="expression" dxfId="58" priority="56">
      <formula>P$1=""</formula>
    </cfRule>
  </conditionalFormatting>
  <conditionalFormatting sqref="P242:AA242">
    <cfRule type="expression" dxfId="57" priority="55">
      <formula>P$1=""</formula>
    </cfRule>
  </conditionalFormatting>
  <conditionalFormatting sqref="P242:AA242">
    <cfRule type="expression" dxfId="56" priority="54">
      <formula>P$1=""</formula>
    </cfRule>
  </conditionalFormatting>
  <conditionalFormatting sqref="P242:AA242">
    <cfRule type="expression" dxfId="55" priority="53">
      <formula>P$1=""</formula>
    </cfRule>
  </conditionalFormatting>
  <conditionalFormatting sqref="P242:AA242">
    <cfRule type="expression" dxfId="54" priority="52">
      <formula>P$1=""</formula>
    </cfRule>
  </conditionalFormatting>
  <conditionalFormatting sqref="P242:AA242">
    <cfRule type="expression" dxfId="53" priority="51">
      <formula>P$1=""</formula>
    </cfRule>
  </conditionalFormatting>
  <conditionalFormatting sqref="P242:AA242">
    <cfRule type="expression" dxfId="52" priority="50">
      <formula>P$1=""</formula>
    </cfRule>
  </conditionalFormatting>
  <conditionalFormatting sqref="P242:AA242">
    <cfRule type="expression" dxfId="51" priority="49">
      <formula>P$1=""</formula>
    </cfRule>
  </conditionalFormatting>
  <conditionalFormatting sqref="P242:AA242">
    <cfRule type="expression" dxfId="50" priority="48">
      <formula>P$1=""</formula>
    </cfRule>
  </conditionalFormatting>
  <conditionalFormatting sqref="P242:AA242">
    <cfRule type="expression" dxfId="49" priority="47">
      <formula>P$1=""</formula>
    </cfRule>
  </conditionalFormatting>
  <conditionalFormatting sqref="P242:AA242">
    <cfRule type="expression" dxfId="48" priority="46">
      <formula>P$1=""</formula>
    </cfRule>
  </conditionalFormatting>
  <conditionalFormatting sqref="P242:AA242">
    <cfRule type="expression" dxfId="47" priority="45">
      <formula>P$1=""</formula>
    </cfRule>
  </conditionalFormatting>
  <conditionalFormatting sqref="P242:AA242">
    <cfRule type="expression" dxfId="46" priority="44">
      <formula>P$1=""</formula>
    </cfRule>
  </conditionalFormatting>
  <conditionalFormatting sqref="P242:AA242">
    <cfRule type="expression" dxfId="45" priority="43">
      <formula>P$1=""</formula>
    </cfRule>
  </conditionalFormatting>
  <conditionalFormatting sqref="P242:AA242">
    <cfRule type="expression" dxfId="44" priority="42">
      <formula>P$1=""</formula>
    </cfRule>
  </conditionalFormatting>
  <conditionalFormatting sqref="P242:AA242">
    <cfRule type="expression" dxfId="43" priority="41">
      <formula>P$1=""</formula>
    </cfRule>
  </conditionalFormatting>
  <conditionalFormatting sqref="P242:AA242">
    <cfRule type="expression" dxfId="42" priority="40">
      <formula>P$1=""</formula>
    </cfRule>
  </conditionalFormatting>
  <conditionalFormatting sqref="P242:AA242">
    <cfRule type="expression" dxfId="41" priority="39">
      <formula>P$1=""</formula>
    </cfRule>
  </conditionalFormatting>
  <conditionalFormatting sqref="P242:AA242">
    <cfRule type="expression" dxfId="40" priority="38">
      <formula>P$1=""</formula>
    </cfRule>
  </conditionalFormatting>
  <conditionalFormatting sqref="P242:AA242">
    <cfRule type="expression" dxfId="39" priority="37">
      <formula>P$1=""</formula>
    </cfRule>
  </conditionalFormatting>
  <conditionalFormatting sqref="P246:AA246">
    <cfRule type="expression" dxfId="38" priority="36">
      <formula>P$1=""</formula>
    </cfRule>
  </conditionalFormatting>
  <conditionalFormatting sqref="P248:AA248">
    <cfRule type="expression" dxfId="37" priority="35">
      <formula>P$1=""</formula>
    </cfRule>
  </conditionalFormatting>
  <conditionalFormatting sqref="P250:AA250">
    <cfRule type="expression" dxfId="36" priority="34">
      <formula>P$1=""</formula>
    </cfRule>
  </conditionalFormatting>
  <conditionalFormatting sqref="P252:AA252">
    <cfRule type="expression" dxfId="35" priority="33">
      <formula>P$1=""</formula>
    </cfRule>
  </conditionalFormatting>
  <conditionalFormatting sqref="P248:AA248 P250:AA250 P252:AA252">
    <cfRule type="expression" dxfId="34" priority="32">
      <formula>P$1=""</formula>
    </cfRule>
  </conditionalFormatting>
  <conditionalFormatting sqref="P248:AA248 P250:AA250 P252:AA252">
    <cfRule type="expression" dxfId="33" priority="31">
      <formula>P$1=""</formula>
    </cfRule>
  </conditionalFormatting>
  <conditionalFormatting sqref="P248:AA248 P250:AA250 P252:AA252">
    <cfRule type="expression" dxfId="32" priority="30">
      <formula>P$1=""</formula>
    </cfRule>
  </conditionalFormatting>
  <conditionalFormatting sqref="P248:AA248 P250:AA250 P252:AA252">
    <cfRule type="expression" dxfId="31" priority="29">
      <formula>P$1=""</formula>
    </cfRule>
  </conditionalFormatting>
  <conditionalFormatting sqref="P248:AA248 P250:AA250 P252:AA252">
    <cfRule type="expression" dxfId="30" priority="28">
      <formula>P$1=""</formula>
    </cfRule>
  </conditionalFormatting>
  <conditionalFormatting sqref="P250:AA250 P252:AA252">
    <cfRule type="expression" dxfId="29" priority="27">
      <formula>P$1=""</formula>
    </cfRule>
  </conditionalFormatting>
  <conditionalFormatting sqref="P248:AA248">
    <cfRule type="expression" dxfId="28" priority="26">
      <formula>P$1=""</formula>
    </cfRule>
  </conditionalFormatting>
  <conditionalFormatting sqref="P250:AA250 P252:AA252">
    <cfRule type="expression" dxfId="27" priority="25">
      <formula>P$1=""</formula>
    </cfRule>
  </conditionalFormatting>
  <conditionalFormatting sqref="P250:AA250 P252:AA252">
    <cfRule type="expression" dxfId="26" priority="24">
      <formula>P$1=""</formula>
    </cfRule>
  </conditionalFormatting>
  <conditionalFormatting sqref="P252:AA252">
    <cfRule type="expression" dxfId="25" priority="23">
      <formula>P$1=""</formula>
    </cfRule>
  </conditionalFormatting>
  <conditionalFormatting sqref="P252:AA252">
    <cfRule type="expression" dxfId="24" priority="22">
      <formula>P$1=""</formula>
    </cfRule>
  </conditionalFormatting>
  <conditionalFormatting sqref="P252:AA252">
    <cfRule type="expression" dxfId="23" priority="21">
      <formula>P$1=""</formula>
    </cfRule>
  </conditionalFormatting>
  <conditionalFormatting sqref="P252:AA252">
    <cfRule type="expression" dxfId="22" priority="20">
      <formula>P$1=""</formula>
    </cfRule>
  </conditionalFormatting>
  <conditionalFormatting sqref="P246:AA246">
    <cfRule type="expression" dxfId="21" priority="19">
      <formula>P$1=""</formula>
    </cfRule>
  </conditionalFormatting>
  <conditionalFormatting sqref="P246:AA246">
    <cfRule type="expression" dxfId="20" priority="18">
      <formula>P$1=""</formula>
    </cfRule>
  </conditionalFormatting>
  <conditionalFormatting sqref="P246:AA246">
    <cfRule type="expression" dxfId="19" priority="17">
      <formula>P$1=""</formula>
    </cfRule>
  </conditionalFormatting>
  <conditionalFormatting sqref="P246:AA246">
    <cfRule type="expression" dxfId="18" priority="16">
      <formula>P$1=""</formula>
    </cfRule>
  </conditionalFormatting>
  <conditionalFormatting sqref="P246:AA246">
    <cfRule type="expression" dxfId="17" priority="15">
      <formula>P$1=""</formula>
    </cfRule>
  </conditionalFormatting>
  <conditionalFormatting sqref="P246:AA246">
    <cfRule type="expression" dxfId="16" priority="14">
      <formula>P$1=""</formula>
    </cfRule>
  </conditionalFormatting>
  <conditionalFormatting sqref="P246:AA246">
    <cfRule type="expression" dxfId="15" priority="13">
      <formula>P$1=""</formula>
    </cfRule>
  </conditionalFormatting>
  <conditionalFormatting sqref="P250:AA250 P252:AA252">
    <cfRule type="expression" dxfId="14" priority="12">
      <formula>P$1=""</formula>
    </cfRule>
  </conditionalFormatting>
  <conditionalFormatting sqref="P250:AA250 P252:AA252">
    <cfRule type="expression" dxfId="13" priority="11">
      <formula>P$1=""</formula>
    </cfRule>
  </conditionalFormatting>
  <conditionalFormatting sqref="P250:AA250 P252:AA252">
    <cfRule type="expression" dxfId="12" priority="10">
      <formula>P$1=""</formula>
    </cfRule>
  </conditionalFormatting>
  <conditionalFormatting sqref="P250:AA250 P252:AA252">
    <cfRule type="expression" dxfId="11" priority="9">
      <formula>P$1=""</formula>
    </cfRule>
  </conditionalFormatting>
  <conditionalFormatting sqref="P252 P250 P248">
    <cfRule type="expression" dxfId="10" priority="8">
      <formula>P$1=""</formula>
    </cfRule>
  </conditionalFormatting>
  <conditionalFormatting sqref="P252 P250 P248">
    <cfRule type="expression" dxfId="9" priority="7">
      <formula>P$1=""</formula>
    </cfRule>
  </conditionalFormatting>
  <conditionalFormatting sqref="P252 P250 P248">
    <cfRule type="expression" dxfId="8" priority="6">
      <formula>P$1=""</formula>
    </cfRule>
  </conditionalFormatting>
  <conditionalFormatting sqref="C3:E6">
    <cfRule type="cellIs" dxfId="7" priority="5" operator="equal">
      <formula>0</formula>
    </cfRule>
  </conditionalFormatting>
  <conditionalFormatting sqref="G6">
    <cfRule type="cellIs" dxfId="6" priority="4" operator="equal">
      <formula>0</formula>
    </cfRule>
  </conditionalFormatting>
  <conditionalFormatting sqref="A1:D1">
    <cfRule type="cellIs" dxfId="5" priority="3" operator="equal">
      <formula>0</formula>
    </cfRule>
  </conditionalFormatting>
  <conditionalFormatting sqref="A254:XFD263">
    <cfRule type="cellIs" dxfId="4" priority="2" operator="equal">
      <formula>0</formula>
    </cfRule>
  </conditionalFormatting>
  <hyperlinks>
    <hyperlink ref="A1:D1" location="оглавление!A1" tooltip="оглавление" display="оглавление"/>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1361F663-0F35-41E0-A52E-7BE478CBBAEB}">
            <xm:f>отчеты!P$1=""</xm:f>
            <x14:dxf>
              <fill>
                <patternFill>
                  <bgColor theme="0"/>
                </patternFill>
              </fill>
            </x14:dxf>
          </x14:cfRule>
          <xm:sqref>P256:AA256 P262:AA262 P260:AA260 P258:AA258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N185"/>
  <sheetViews>
    <sheetView showGridLines="0" tabSelected="1" workbookViewId="0">
      <pane xSplit="14" ySplit="10" topLeftCell="O11" activePane="bottomRight" state="frozen"/>
      <selection pane="topRight" activeCell="O1" sqref="O1"/>
      <selection pane="bottomLeft" activeCell="A11" sqref="A11"/>
      <selection pane="bottomRight" activeCell="B6" sqref="B6"/>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2.88671875" style="1" customWidth="1"/>
    <col min="11" max="11" width="2.6640625" style="29" customWidth="1"/>
    <col min="12" max="12" width="2.6640625" style="1" customWidth="1"/>
    <col min="13" max="13" width="9.109375" style="56"/>
    <col min="14" max="15" width="2.6640625" style="1" customWidth="1"/>
    <col min="16" max="39" width="12.44140625" style="1" customWidth="1"/>
    <col min="40" max="40" width="2.6640625" style="1" customWidth="1"/>
    <col min="41" max="16384" width="9.109375" style="1"/>
  </cols>
  <sheetData>
    <row r="1" spans="1:40" ht="13.8" x14ac:dyDescent="0.3">
      <c r="A1" s="281" t="s">
        <v>341</v>
      </c>
      <c r="B1" s="281"/>
      <c r="C1" s="281"/>
      <c r="D1" s="281"/>
      <c r="E1" s="2"/>
      <c r="F1" s="2"/>
      <c r="G1" s="2"/>
      <c r="H1" s="2"/>
      <c r="I1" s="28"/>
      <c r="J1" s="2"/>
      <c r="K1" s="28"/>
      <c r="L1" s="2"/>
      <c r="M1" s="51" t="s">
        <v>18</v>
      </c>
      <c r="N1" s="42"/>
      <c r="O1" s="42"/>
      <c r="P1" s="43" t="str">
        <f>IF($J$13="","",1)</f>
        <v/>
      </c>
      <c r="Q1" s="43" t="str">
        <f>IF(P1="","",IF(P1+1&gt;$J$17,"",P1+1))</f>
        <v/>
      </c>
      <c r="R1" s="43" t="str">
        <f t="shared" ref="R1:AM1" si="0">IF(Q1="","",IF(Q1+1&gt;$J$17,"",Q1+1))</f>
        <v/>
      </c>
      <c r="S1" s="43" t="str">
        <f t="shared" si="0"/>
        <v/>
      </c>
      <c r="T1" s="43" t="str">
        <f t="shared" si="0"/>
        <v/>
      </c>
      <c r="U1" s="43" t="str">
        <f t="shared" si="0"/>
        <v/>
      </c>
      <c r="V1" s="43" t="str">
        <f t="shared" si="0"/>
        <v/>
      </c>
      <c r="W1" s="43" t="str">
        <f t="shared" si="0"/>
        <v/>
      </c>
      <c r="X1" s="43" t="str">
        <f t="shared" si="0"/>
        <v/>
      </c>
      <c r="Y1" s="43" t="str">
        <f t="shared" si="0"/>
        <v/>
      </c>
      <c r="Z1" s="43" t="str">
        <f t="shared" si="0"/>
        <v/>
      </c>
      <c r="AA1" s="43" t="str">
        <f t="shared" si="0"/>
        <v/>
      </c>
      <c r="AB1" s="43" t="str">
        <f t="shared" si="0"/>
        <v/>
      </c>
      <c r="AC1" s="43" t="str">
        <f t="shared" si="0"/>
        <v/>
      </c>
      <c r="AD1" s="43" t="str">
        <f t="shared" si="0"/>
        <v/>
      </c>
      <c r="AE1" s="43" t="str">
        <f t="shared" si="0"/>
        <v/>
      </c>
      <c r="AF1" s="43" t="str">
        <f t="shared" si="0"/>
        <v/>
      </c>
      <c r="AG1" s="43" t="str">
        <f t="shared" si="0"/>
        <v/>
      </c>
      <c r="AH1" s="43" t="str">
        <f t="shared" si="0"/>
        <v/>
      </c>
      <c r="AI1" s="43" t="str">
        <f t="shared" si="0"/>
        <v/>
      </c>
      <c r="AJ1" s="43" t="str">
        <f t="shared" si="0"/>
        <v/>
      </c>
      <c r="AK1" s="43" t="str">
        <f t="shared" si="0"/>
        <v/>
      </c>
      <c r="AL1" s="43" t="str">
        <f t="shared" si="0"/>
        <v/>
      </c>
      <c r="AM1" s="43" t="str">
        <f t="shared" si="0"/>
        <v/>
      </c>
      <c r="AN1" s="2"/>
    </row>
    <row r="2" spans="1:40" x14ac:dyDescent="0.25">
      <c r="A2" s="2"/>
      <c r="B2" s="2"/>
      <c r="C2" s="2"/>
      <c r="D2" s="2"/>
      <c r="E2" s="2"/>
      <c r="F2" s="2"/>
      <c r="G2" s="2"/>
      <c r="H2" s="2"/>
      <c r="I2" s="28"/>
      <c r="J2" s="2"/>
      <c r="K2" s="28"/>
      <c r="L2" s="2"/>
      <c r="M2" s="52"/>
      <c r="N2" s="2"/>
      <c r="O2" s="2"/>
      <c r="P2" s="2"/>
      <c r="Q2" s="36"/>
      <c r="R2" s="2"/>
      <c r="S2" s="2"/>
      <c r="T2" s="2"/>
      <c r="U2" s="2"/>
      <c r="V2" s="2"/>
      <c r="W2" s="2"/>
      <c r="X2" s="2"/>
      <c r="Y2" s="2"/>
      <c r="Z2" s="2"/>
      <c r="AA2" s="2"/>
      <c r="AB2" s="2"/>
      <c r="AC2" s="2"/>
      <c r="AD2" s="2"/>
      <c r="AE2" s="2"/>
      <c r="AF2" s="2"/>
      <c r="AG2" s="2"/>
      <c r="AH2" s="2"/>
      <c r="AI2" s="2"/>
      <c r="AJ2" s="2"/>
      <c r="AK2" s="2"/>
      <c r="AL2" s="2"/>
      <c r="AM2" s="2"/>
      <c r="AN2" s="2"/>
    </row>
    <row r="3" spans="1:40"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c r="AC3" s="2"/>
      <c r="AD3" s="2"/>
      <c r="AE3" s="2"/>
      <c r="AF3" s="2"/>
      <c r="AG3" s="2"/>
      <c r="AH3" s="2"/>
      <c r="AI3" s="2"/>
      <c r="AJ3" s="2"/>
      <c r="AK3" s="2"/>
      <c r="AL3" s="2"/>
      <c r="AM3" s="2"/>
      <c r="AN3" s="2"/>
    </row>
    <row r="4" spans="1:40"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c r="AC4" s="2"/>
      <c r="AD4" s="2"/>
      <c r="AE4" s="2"/>
      <c r="AF4" s="2"/>
      <c r="AG4" s="2"/>
      <c r="AH4" s="2"/>
      <c r="AI4" s="2"/>
      <c r="AJ4" s="2"/>
      <c r="AK4" s="2"/>
      <c r="AL4" s="2"/>
      <c r="AM4" s="2"/>
      <c r="AN4" s="2"/>
    </row>
    <row r="5" spans="1:40" x14ac:dyDescent="0.25">
      <c r="A5" s="2"/>
      <c r="B5" s="2"/>
      <c r="C5" s="2"/>
      <c r="D5" s="2"/>
      <c r="E5" s="2"/>
      <c r="F5" s="2"/>
      <c r="G5" s="2"/>
      <c r="H5" s="2"/>
      <c r="I5" s="28"/>
      <c r="J5" s="2"/>
      <c r="K5" s="28"/>
      <c r="L5" s="2"/>
      <c r="M5" s="52"/>
      <c r="N5" s="2"/>
      <c r="O5" s="2"/>
      <c r="P5" s="2"/>
      <c r="Q5" s="2"/>
      <c r="R5" s="2"/>
      <c r="S5" s="2"/>
      <c r="T5" s="2"/>
      <c r="U5" s="2"/>
      <c r="V5" s="2"/>
      <c r="W5" s="2"/>
      <c r="X5" s="2"/>
      <c r="Y5" s="2"/>
      <c r="Z5" s="2"/>
      <c r="AA5" s="2"/>
      <c r="AB5" s="2"/>
      <c r="AC5" s="2"/>
      <c r="AD5" s="2"/>
      <c r="AE5" s="2"/>
      <c r="AF5" s="2"/>
      <c r="AG5" s="2"/>
      <c r="AH5" s="2"/>
      <c r="AI5" s="2"/>
      <c r="AJ5" s="2"/>
      <c r="AK5" s="2"/>
      <c r="AL5" s="2"/>
      <c r="AM5" s="2"/>
      <c r="AN5" s="2"/>
    </row>
    <row r="6" spans="1:40" x14ac:dyDescent="0.25">
      <c r="A6" s="2"/>
      <c r="B6" s="2"/>
      <c r="C6" s="225" t="s">
        <v>303</v>
      </c>
      <c r="D6" s="210"/>
      <c r="E6" s="226"/>
      <c r="F6" s="2"/>
      <c r="G6" s="2"/>
      <c r="H6" s="2"/>
      <c r="I6" s="28"/>
      <c r="J6" s="2"/>
      <c r="K6" s="28"/>
      <c r="L6" s="2"/>
      <c r="M6" s="52"/>
      <c r="N6" s="2"/>
      <c r="O6" s="2"/>
      <c r="P6" s="2"/>
      <c r="Q6" s="2"/>
      <c r="R6" s="2"/>
      <c r="S6" s="2"/>
      <c r="T6" s="2"/>
      <c r="U6" s="2"/>
      <c r="V6" s="2"/>
      <c r="W6" s="2"/>
      <c r="X6" s="2"/>
      <c r="Y6" s="2"/>
      <c r="Z6" s="2"/>
      <c r="AA6" s="2"/>
      <c r="AB6" s="2"/>
      <c r="AC6" s="2"/>
      <c r="AD6" s="2"/>
      <c r="AE6" s="2"/>
      <c r="AF6" s="2"/>
      <c r="AG6" s="2"/>
      <c r="AH6" s="2"/>
      <c r="AI6" s="2"/>
      <c r="AJ6" s="2"/>
      <c r="AK6" s="2"/>
      <c r="AL6" s="2"/>
      <c r="AM6" s="2"/>
      <c r="AN6" s="2"/>
    </row>
    <row r="7" spans="1:40" x14ac:dyDescent="0.25">
      <c r="A7" s="2"/>
      <c r="B7" s="2"/>
      <c r="C7" s="2"/>
      <c r="D7" s="2"/>
      <c r="E7" s="2" t="s">
        <v>166</v>
      </c>
      <c r="F7" s="2"/>
      <c r="G7" s="2"/>
      <c r="H7" s="2"/>
      <c r="I7" s="28"/>
      <c r="J7" s="2"/>
      <c r="K7" s="28"/>
      <c r="L7" s="2"/>
      <c r="M7" s="52"/>
      <c r="N7" s="2"/>
      <c r="O7" s="2"/>
      <c r="P7" s="2"/>
      <c r="Q7" s="2"/>
      <c r="R7" s="2"/>
      <c r="S7" s="2"/>
      <c r="T7" s="2"/>
      <c r="U7" s="2"/>
      <c r="V7" s="2"/>
      <c r="W7" s="2"/>
      <c r="X7" s="2"/>
      <c r="Y7" s="2"/>
      <c r="Z7" s="2"/>
      <c r="AA7" s="2"/>
      <c r="AB7" s="2"/>
      <c r="AC7" s="2"/>
      <c r="AD7" s="2"/>
      <c r="AE7" s="2"/>
      <c r="AF7" s="2"/>
      <c r="AG7" s="2"/>
      <c r="AH7" s="2"/>
      <c r="AI7" s="2"/>
      <c r="AJ7" s="2"/>
      <c r="AK7" s="2"/>
      <c r="AL7" s="2"/>
      <c r="AM7" s="2"/>
      <c r="AN7" s="2"/>
    </row>
    <row r="8" spans="1:40" s="5" customFormat="1" x14ac:dyDescent="0.25">
      <c r="A8" s="3"/>
      <c r="B8" s="3"/>
      <c r="C8" s="3"/>
      <c r="D8" s="3"/>
      <c r="E8" s="3" t="str">
        <f>KPI!E8</f>
        <v>KPI</v>
      </c>
      <c r="F8" s="3"/>
      <c r="G8" s="28" t="str">
        <f>KPI!$G$8</f>
        <v>ед.изм.</v>
      </c>
      <c r="H8" s="3"/>
      <c r="I8" s="28"/>
      <c r="J8" s="3"/>
      <c r="K8" s="28"/>
      <c r="L8" s="3"/>
      <c r="M8" s="53" t="s">
        <v>8</v>
      </c>
      <c r="N8" s="3"/>
      <c r="O8" s="3"/>
      <c r="P8" s="44" t="str">
        <f>IF($J$13="","",$J$13)</f>
        <v/>
      </c>
      <c r="Q8" s="44" t="str">
        <f>IF(P8="","",IF(Q$1="","",EOMONTH(P8,0)+1))</f>
        <v/>
      </c>
      <c r="R8" s="44" t="str">
        <f t="shared" ref="R8:AM8" si="1">IF(Q8="","",IF(R$1="","",EOMONTH(Q8,0)+1))</f>
        <v/>
      </c>
      <c r="S8" s="44" t="str">
        <f t="shared" si="1"/>
        <v/>
      </c>
      <c r="T8" s="44" t="str">
        <f t="shared" si="1"/>
        <v/>
      </c>
      <c r="U8" s="44" t="str">
        <f t="shared" si="1"/>
        <v/>
      </c>
      <c r="V8" s="44" t="str">
        <f t="shared" si="1"/>
        <v/>
      </c>
      <c r="W8" s="44" t="str">
        <f t="shared" si="1"/>
        <v/>
      </c>
      <c r="X8" s="44" t="str">
        <f t="shared" si="1"/>
        <v/>
      </c>
      <c r="Y8" s="44" t="str">
        <f t="shared" si="1"/>
        <v/>
      </c>
      <c r="Z8" s="44" t="str">
        <f t="shared" si="1"/>
        <v/>
      </c>
      <c r="AA8" s="44" t="str">
        <f t="shared" si="1"/>
        <v/>
      </c>
      <c r="AB8" s="44" t="str">
        <f t="shared" si="1"/>
        <v/>
      </c>
      <c r="AC8" s="44" t="str">
        <f t="shared" si="1"/>
        <v/>
      </c>
      <c r="AD8" s="44" t="str">
        <f t="shared" si="1"/>
        <v/>
      </c>
      <c r="AE8" s="44" t="str">
        <f t="shared" si="1"/>
        <v/>
      </c>
      <c r="AF8" s="44" t="str">
        <f t="shared" si="1"/>
        <v/>
      </c>
      <c r="AG8" s="44" t="str">
        <f t="shared" si="1"/>
        <v/>
      </c>
      <c r="AH8" s="44" t="str">
        <f t="shared" si="1"/>
        <v/>
      </c>
      <c r="AI8" s="44" t="str">
        <f t="shared" si="1"/>
        <v/>
      </c>
      <c r="AJ8" s="44" t="str">
        <f t="shared" si="1"/>
        <v/>
      </c>
      <c r="AK8" s="44" t="str">
        <f t="shared" si="1"/>
        <v/>
      </c>
      <c r="AL8" s="44" t="str">
        <f t="shared" si="1"/>
        <v/>
      </c>
      <c r="AM8" s="44" t="str">
        <f t="shared" si="1"/>
        <v/>
      </c>
      <c r="AN8" s="3"/>
    </row>
    <row r="9" spans="1:40"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1"/>
      <c r="AC9" s="21"/>
      <c r="AD9" s="21"/>
      <c r="AE9" s="21"/>
      <c r="AF9" s="21"/>
      <c r="AG9" s="21"/>
      <c r="AH9" s="21"/>
      <c r="AI9" s="21"/>
      <c r="AJ9" s="21"/>
      <c r="AK9" s="21"/>
      <c r="AL9" s="21"/>
      <c r="AM9" s="21"/>
      <c r="AN9" s="2"/>
    </row>
    <row r="10" spans="1:40"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s="5" customFormat="1" x14ac:dyDescent="0.25">
      <c r="A11" s="3"/>
      <c r="B11" s="3"/>
      <c r="C11" s="3"/>
      <c r="D11" s="3"/>
      <c r="E11" s="3" t="str">
        <f>структура!$E$8</f>
        <v>инвестиционный период</v>
      </c>
      <c r="F11" s="3"/>
      <c r="G11" s="3"/>
      <c r="H11" s="3"/>
      <c r="I11" s="28"/>
      <c r="J11" s="3"/>
      <c r="K11" s="28"/>
      <c r="L11" s="3"/>
      <c r="M11" s="55"/>
      <c r="N11" s="3"/>
      <c r="O11" s="3"/>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3"/>
    </row>
    <row r="12" spans="1:40"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2"/>
    </row>
    <row r="13" spans="1:40" x14ac:dyDescent="0.25">
      <c r="A13" s="2"/>
      <c r="B13" s="2"/>
      <c r="C13" s="2"/>
      <c r="D13" s="2"/>
      <c r="E13" s="2" t="str">
        <f>структура!$E$10</f>
        <v>месяц начала инвестиций</v>
      </c>
      <c r="F13" s="2"/>
      <c r="G13" s="2"/>
      <c r="H13" s="2"/>
      <c r="I13" s="6" t="s">
        <v>0</v>
      </c>
      <c r="J13" s="25"/>
      <c r="K13" s="30" t="s">
        <v>9</v>
      </c>
      <c r="L13" s="2"/>
      <c r="M13" s="52"/>
      <c r="N13" s="2"/>
      <c r="O13" s="2"/>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2"/>
    </row>
    <row r="14" spans="1:40" ht="3.9" customHeight="1" x14ac:dyDescent="0.25">
      <c r="A14" s="2"/>
      <c r="B14" s="2"/>
      <c r="C14" s="2"/>
      <c r="D14" s="2"/>
      <c r="E14" s="2"/>
      <c r="F14" s="2"/>
      <c r="G14" s="2"/>
      <c r="H14" s="2"/>
      <c r="I14" s="28"/>
      <c r="J14" s="2"/>
      <c r="K14" s="28"/>
      <c r="L14" s="2"/>
      <c r="M14" s="52"/>
      <c r="N14" s="2"/>
      <c r="O14" s="2"/>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2"/>
    </row>
    <row r="15" spans="1:40" x14ac:dyDescent="0.25">
      <c r="A15" s="2"/>
      <c r="B15" s="2"/>
      <c r="C15" s="2"/>
      <c r="D15" s="2"/>
      <c r="E15" s="2" t="str">
        <f>структура!$G$10</f>
        <v>месяц окончания инвестиций</v>
      </c>
      <c r="F15" s="2"/>
      <c r="G15" s="2"/>
      <c r="H15" s="2"/>
      <c r="I15" s="6" t="s">
        <v>0</v>
      </c>
      <c r="J15" s="25"/>
      <c r="K15" s="30" t="s">
        <v>9</v>
      </c>
      <c r="L15" s="2" t="str">
        <f>IF(J15&lt;J13,структура!AL12,"")</f>
        <v/>
      </c>
      <c r="M15" s="52"/>
      <c r="N15" s="2"/>
      <c r="O15" s="2"/>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2"/>
    </row>
    <row r="16" spans="1:40" ht="3.9" customHeight="1" x14ac:dyDescent="0.25">
      <c r="A16" s="2"/>
      <c r="B16" s="2"/>
      <c r="C16" s="2"/>
      <c r="D16" s="2"/>
      <c r="E16" s="2"/>
      <c r="F16" s="2"/>
      <c r="G16" s="2"/>
      <c r="H16" s="2"/>
      <c r="I16" s="28"/>
      <c r="J16" s="2"/>
      <c r="K16" s="28"/>
      <c r="L16" s="2"/>
      <c r="M16" s="52"/>
      <c r="N16" s="2"/>
      <c r="O16" s="2"/>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2"/>
    </row>
    <row r="17" spans="1:40" x14ac:dyDescent="0.25">
      <c r="A17" s="2"/>
      <c r="B17" s="2"/>
      <c r="C17" s="2"/>
      <c r="D17" s="2"/>
      <c r="E17" s="2" t="str">
        <f>KPI!$E$12</f>
        <v>длина инвестиционного периода</v>
      </c>
      <c r="F17" s="2"/>
      <c r="G17" s="2" t="str">
        <f>IF($E17="","",INDEX(KPI!$G:$G,SUMIFS(KPI!$B:$B,KPI!$E:$E,$E17)))</f>
        <v>мес</v>
      </c>
      <c r="H17" s="2"/>
      <c r="I17" s="28"/>
      <c r="J17" s="36">
        <f>IF($L$15&lt;&gt;"","",((YEAR($J$15)-1)*12+MONTH($J$15))-((YEAR($J$13)-1)*12+MONTH($J$13))+1)</f>
        <v>1</v>
      </c>
      <c r="K17" s="28"/>
      <c r="L17" s="2"/>
      <c r="M17" s="52"/>
      <c r="N17" s="2"/>
      <c r="O17" s="2"/>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2"/>
    </row>
    <row r="18" spans="1:40" ht="3.9" customHeight="1" x14ac:dyDescent="0.25">
      <c r="A18" s="2"/>
      <c r="B18" s="2"/>
      <c r="C18" s="2"/>
      <c r="D18" s="2"/>
      <c r="E18" s="21"/>
      <c r="F18" s="2"/>
      <c r="G18" s="21"/>
      <c r="H18" s="2"/>
      <c r="I18" s="28"/>
      <c r="J18" s="21"/>
      <c r="K18" s="28"/>
      <c r="L18" s="2"/>
      <c r="M18" s="52"/>
      <c r="N18" s="2"/>
      <c r="O18" s="2"/>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2"/>
    </row>
    <row r="19" spans="1:40" ht="8.1" customHeight="1" x14ac:dyDescent="0.25">
      <c r="A19" s="2"/>
      <c r="B19" s="2"/>
      <c r="C19" s="2"/>
      <c r="D19" s="2"/>
      <c r="E19" s="2"/>
      <c r="F19" s="2"/>
      <c r="G19" s="2"/>
      <c r="H19" s="2"/>
      <c r="I19" s="28"/>
      <c r="J19" s="2"/>
      <c r="K19" s="28"/>
      <c r="L19" s="2"/>
      <c r="M19" s="52"/>
      <c r="N19" s="2"/>
      <c r="O19" s="2"/>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2"/>
    </row>
    <row r="20" spans="1:40" s="5" customFormat="1" x14ac:dyDescent="0.25">
      <c r="A20" s="3"/>
      <c r="B20" s="3"/>
      <c r="C20" s="3"/>
      <c r="D20" s="3"/>
      <c r="E20" s="3" t="str">
        <f>структура!$AA$8</f>
        <v>инвестиции до начала проекта</v>
      </c>
      <c r="F20" s="3"/>
      <c r="G20" s="3" t="s">
        <v>23</v>
      </c>
      <c r="H20" s="3"/>
      <c r="I20" s="28"/>
      <c r="J20" s="46">
        <f>SUM(J21:J24)</f>
        <v>0</v>
      </c>
      <c r="K20" s="28"/>
      <c r="L20" s="3"/>
      <c r="M20" s="55"/>
      <c r="N20" s="3"/>
      <c r="O20" s="3"/>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3"/>
    </row>
    <row r="21" spans="1:40" x14ac:dyDescent="0.25">
      <c r="A21" s="2"/>
      <c r="B21" s="2"/>
      <c r="C21" s="2"/>
      <c r="D21" s="2"/>
      <c r="E21" s="2" t="str">
        <f>структура!$AA$12</f>
        <v>право аренды</v>
      </c>
      <c r="F21" s="2"/>
      <c r="G21" s="2" t="str">
        <f>G20</f>
        <v>тыс.руб.</v>
      </c>
      <c r="H21" s="2"/>
      <c r="I21" s="6" t="s">
        <v>0</v>
      </c>
      <c r="J21" s="45"/>
      <c r="K21" s="28"/>
      <c r="L21" s="2"/>
      <c r="M21" s="52"/>
      <c r="N21" s="2"/>
      <c r="O21" s="2"/>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2"/>
    </row>
    <row r="22" spans="1:40" x14ac:dyDescent="0.25">
      <c r="A22" s="2"/>
      <c r="B22" s="2"/>
      <c r="C22" s="2"/>
      <c r="D22" s="2"/>
      <c r="E22" s="2" t="str">
        <f>структура!$AA$13</f>
        <v>строительство ЛЭП</v>
      </c>
      <c r="F22" s="2"/>
      <c r="G22" s="2" t="str">
        <f>G20</f>
        <v>тыс.руб.</v>
      </c>
      <c r="H22" s="2"/>
      <c r="I22" s="6" t="s">
        <v>0</v>
      </c>
      <c r="J22" s="45"/>
      <c r="K22" s="28"/>
      <c r="L22" s="2"/>
      <c r="M22" s="52"/>
      <c r="N22" s="2"/>
      <c r="O22" s="2"/>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2"/>
    </row>
    <row r="23" spans="1:40" x14ac:dyDescent="0.25">
      <c r="A23" s="2"/>
      <c r="B23" s="2"/>
      <c r="C23" s="2"/>
      <c r="D23" s="2"/>
      <c r="E23" s="2" t="str">
        <f>структура!$AA$14</f>
        <v>доп/затраты</v>
      </c>
      <c r="F23" s="2"/>
      <c r="G23" s="2" t="str">
        <f>G20</f>
        <v>тыс.руб.</v>
      </c>
      <c r="H23" s="2"/>
      <c r="I23" s="6" t="s">
        <v>0</v>
      </c>
      <c r="J23" s="45"/>
      <c r="K23" s="28"/>
      <c r="L23" s="2"/>
      <c r="M23" s="52"/>
      <c r="N23" s="2"/>
      <c r="O23" s="2"/>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2"/>
    </row>
    <row r="24" spans="1:40" ht="3.9" customHeight="1" x14ac:dyDescent="0.25">
      <c r="A24" s="2"/>
      <c r="B24" s="2"/>
      <c r="C24" s="2"/>
      <c r="D24" s="2"/>
      <c r="E24" s="21"/>
      <c r="F24" s="2"/>
      <c r="G24" s="21"/>
      <c r="H24" s="2"/>
      <c r="I24" s="28"/>
      <c r="J24" s="21"/>
      <c r="K24" s="28"/>
      <c r="L24" s="2"/>
      <c r="M24" s="52"/>
      <c r="N24" s="2"/>
      <c r="O24" s="2"/>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2"/>
    </row>
    <row r="25" spans="1:40" ht="8.1" customHeight="1" x14ac:dyDescent="0.25">
      <c r="A25" s="2"/>
      <c r="B25" s="2"/>
      <c r="C25" s="2"/>
      <c r="D25" s="2"/>
      <c r="E25" s="2"/>
      <c r="F25" s="2"/>
      <c r="G25" s="2"/>
      <c r="H25" s="2"/>
      <c r="I25" s="28"/>
      <c r="J25" s="2"/>
      <c r="K25" s="28"/>
      <c r="L25" s="2"/>
      <c r="M25" s="52"/>
      <c r="N25" s="2"/>
      <c r="O25" s="2"/>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2"/>
    </row>
    <row r="26" spans="1:40" s="5" customFormat="1" x14ac:dyDescent="0.25">
      <c r="A26" s="3"/>
      <c r="B26" s="3"/>
      <c r="C26" s="3"/>
      <c r="D26" s="3"/>
      <c r="E26" s="89" t="str">
        <f>KPI!$E$13</f>
        <v>капитальное строительство объектов</v>
      </c>
      <c r="F26" s="89"/>
      <c r="G26" s="89" t="str">
        <f>IF($E26="","",INDEX(KPI!$G:$G,SUMIFS(KPI!$B:$B,KPI!$E:$E,$E26)))</f>
        <v>тыс.руб.</v>
      </c>
      <c r="H26" s="89"/>
      <c r="I26" s="90"/>
      <c r="J26" s="91" t="str">
        <f>структура!$AL$14</f>
        <v>равномерно по периоду</v>
      </c>
      <c r="K26" s="90"/>
      <c r="L26" s="89"/>
      <c r="M26" s="92">
        <f>(SUMPRODUCT(J31:J37,J49:J55)+SUMPRODUCT(J41:J44,J59:J62,J67:J70))/1000</f>
        <v>0</v>
      </c>
      <c r="N26" s="3"/>
      <c r="O26" s="3"/>
      <c r="P26" s="93">
        <f>IF(OR($J$17="",$J$17=0),0,IF(P$1="",0,$M$26/$J$17))</f>
        <v>0</v>
      </c>
      <c r="Q26" s="93">
        <f t="shared" ref="Q26:AM26" si="2">IF(OR($J$17="",$J$17=0),0,IF(Q$1="",0,$M$26/$J$17))</f>
        <v>0</v>
      </c>
      <c r="R26" s="93">
        <f t="shared" si="2"/>
        <v>0</v>
      </c>
      <c r="S26" s="93">
        <f t="shared" si="2"/>
        <v>0</v>
      </c>
      <c r="T26" s="93">
        <f t="shared" si="2"/>
        <v>0</v>
      </c>
      <c r="U26" s="93">
        <f t="shared" si="2"/>
        <v>0</v>
      </c>
      <c r="V26" s="93">
        <f t="shared" si="2"/>
        <v>0</v>
      </c>
      <c r="W26" s="93">
        <f t="shared" si="2"/>
        <v>0</v>
      </c>
      <c r="X26" s="93">
        <f t="shared" si="2"/>
        <v>0</v>
      </c>
      <c r="Y26" s="93">
        <f t="shared" si="2"/>
        <v>0</v>
      </c>
      <c r="Z26" s="93">
        <f t="shared" si="2"/>
        <v>0</v>
      </c>
      <c r="AA26" s="93">
        <f t="shared" si="2"/>
        <v>0</v>
      </c>
      <c r="AB26" s="93">
        <f t="shared" si="2"/>
        <v>0</v>
      </c>
      <c r="AC26" s="93">
        <f t="shared" si="2"/>
        <v>0</v>
      </c>
      <c r="AD26" s="93">
        <f t="shared" si="2"/>
        <v>0</v>
      </c>
      <c r="AE26" s="93">
        <f t="shared" si="2"/>
        <v>0</v>
      </c>
      <c r="AF26" s="93">
        <f t="shared" si="2"/>
        <v>0</v>
      </c>
      <c r="AG26" s="93">
        <f t="shared" si="2"/>
        <v>0</v>
      </c>
      <c r="AH26" s="93">
        <f t="shared" si="2"/>
        <v>0</v>
      </c>
      <c r="AI26" s="93">
        <f t="shared" si="2"/>
        <v>0</v>
      </c>
      <c r="AJ26" s="93">
        <f t="shared" si="2"/>
        <v>0</v>
      </c>
      <c r="AK26" s="93">
        <f t="shared" si="2"/>
        <v>0</v>
      </c>
      <c r="AL26" s="93">
        <f t="shared" si="2"/>
        <v>0</v>
      </c>
      <c r="AM26" s="93">
        <f t="shared" si="2"/>
        <v>0</v>
      </c>
      <c r="AN26" s="3"/>
    </row>
    <row r="27" spans="1:40" s="62" customFormat="1" ht="10.199999999999999" x14ac:dyDescent="0.2">
      <c r="A27" s="59"/>
      <c r="B27" s="59"/>
      <c r="C27" s="59"/>
      <c r="D27" s="59"/>
      <c r="E27" s="59"/>
      <c r="F27" s="59"/>
      <c r="G27" s="59"/>
      <c r="H27" s="59"/>
      <c r="I27" s="31"/>
      <c r="J27" s="59" t="str">
        <f>структура!$AL$13</f>
        <v>контроль</v>
      </c>
      <c r="K27" s="31"/>
      <c r="L27" s="59"/>
      <c r="M27" s="60">
        <f>M26-SUM($O26:$AN26)</f>
        <v>0</v>
      </c>
      <c r="N27" s="59"/>
      <c r="O27" s="59"/>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59"/>
    </row>
    <row r="28" spans="1:40" s="5" customFormat="1" x14ac:dyDescent="0.25">
      <c r="A28" s="3"/>
      <c r="B28" s="3"/>
      <c r="C28" s="3"/>
      <c r="D28" s="3"/>
      <c r="E28" s="3" t="str">
        <f>KPI!$E$14</f>
        <v>объем работ</v>
      </c>
      <c r="F28" s="3"/>
      <c r="G28" s="3" t="str">
        <f>IF($E28="","",INDEX(KPI!$G:$G,SUMIFS(KPI!$B:$B,KPI!$E:$E,$E28)))</f>
        <v>кв.м.</v>
      </c>
      <c r="H28" s="3"/>
      <c r="I28" s="28"/>
      <c r="J28" s="3"/>
      <c r="K28" s="28"/>
      <c r="L28" s="3"/>
      <c r="M28" s="55"/>
      <c r="N28" s="3"/>
      <c r="O28" s="3"/>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3"/>
    </row>
    <row r="29" spans="1:40" x14ac:dyDescent="0.25">
      <c r="A29" s="2"/>
      <c r="B29" s="2"/>
      <c r="C29" s="2"/>
      <c r="D29" s="2"/>
      <c r="E29" s="47" t="str">
        <f>структура!$AD$10</f>
        <v>объекты кап/строительства технические</v>
      </c>
      <c r="F29" s="2"/>
      <c r="G29" s="2" t="str">
        <f>G28</f>
        <v>кв.м.</v>
      </c>
      <c r="H29" s="2"/>
      <c r="I29" s="28"/>
      <c r="J29" s="2"/>
      <c r="K29" s="28"/>
      <c r="L29" s="2"/>
      <c r="M29" s="52"/>
      <c r="N29" s="2"/>
      <c r="O29" s="2"/>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2"/>
    </row>
    <row r="30" spans="1:40" ht="3.9" customHeight="1" x14ac:dyDescent="0.25">
      <c r="A30" s="2"/>
      <c r="B30" s="2"/>
      <c r="C30" s="2"/>
      <c r="D30" s="2"/>
      <c r="E30" s="2"/>
      <c r="F30" s="2"/>
      <c r="G30" s="2"/>
      <c r="H30" s="2"/>
      <c r="I30" s="28"/>
      <c r="J30" s="2"/>
      <c r="K30" s="28"/>
      <c r="L30" s="2"/>
      <c r="M30" s="52"/>
      <c r="N30" s="2"/>
      <c r="O30" s="2"/>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2"/>
    </row>
    <row r="31" spans="1:40" x14ac:dyDescent="0.25">
      <c r="A31" s="2"/>
      <c r="B31" s="2"/>
      <c r="C31" s="2"/>
      <c r="D31" s="2"/>
      <c r="E31" s="48" t="str">
        <f>структура!$AD$12</f>
        <v>АБК</v>
      </c>
      <c r="F31" s="2"/>
      <c r="G31" s="2" t="str">
        <f>G28</f>
        <v>кв.м.</v>
      </c>
      <c r="H31" s="2"/>
      <c r="I31" s="6" t="s">
        <v>0</v>
      </c>
      <c r="J31" s="45"/>
      <c r="K31" s="28"/>
      <c r="L31" s="2"/>
      <c r="M31" s="52"/>
      <c r="N31" s="2"/>
      <c r="O31" s="2"/>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2"/>
    </row>
    <row r="32" spans="1:40" x14ac:dyDescent="0.25">
      <c r="A32" s="2"/>
      <c r="B32" s="2"/>
      <c r="C32" s="2"/>
      <c r="D32" s="2"/>
      <c r="E32" s="49" t="str">
        <f>структура!$AD$13</f>
        <v>здание проката</v>
      </c>
      <c r="F32" s="2"/>
      <c r="G32" s="2" t="str">
        <f>G28</f>
        <v>кв.м.</v>
      </c>
      <c r="H32" s="2"/>
      <c r="I32" s="6" t="s">
        <v>0</v>
      </c>
      <c r="J32" s="45"/>
      <c r="K32" s="28"/>
      <c r="L32" s="2"/>
      <c r="M32" s="52"/>
      <c r="N32" s="2"/>
      <c r="O32" s="2"/>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2"/>
    </row>
    <row r="33" spans="1:40" x14ac:dyDescent="0.25">
      <c r="A33" s="2"/>
      <c r="B33" s="2"/>
      <c r="C33" s="2"/>
      <c r="D33" s="2"/>
      <c r="E33" s="49" t="str">
        <f>структура!$AD$14</f>
        <v>дорожки</v>
      </c>
      <c r="F33" s="2"/>
      <c r="G33" s="2" t="str">
        <f>G28</f>
        <v>кв.м.</v>
      </c>
      <c r="H33" s="2"/>
      <c r="I33" s="6" t="s">
        <v>0</v>
      </c>
      <c r="J33" s="45"/>
      <c r="K33" s="28"/>
      <c r="L33" s="2"/>
      <c r="M33" s="52"/>
      <c r="N33" s="2"/>
      <c r="O33" s="2"/>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2"/>
    </row>
    <row r="34" spans="1:40" x14ac:dyDescent="0.25">
      <c r="A34" s="2"/>
      <c r="B34" s="2"/>
      <c r="C34" s="2"/>
      <c r="D34" s="2"/>
      <c r="E34" s="49" t="str">
        <f>структура!$AD$15</f>
        <v>внешнее электроснабжение</v>
      </c>
      <c r="F34" s="2"/>
      <c r="G34" s="2" t="str">
        <f>G28</f>
        <v>кв.м.</v>
      </c>
      <c r="H34" s="2"/>
      <c r="I34" s="6" t="s">
        <v>0</v>
      </c>
      <c r="J34" s="45"/>
      <c r="K34" s="28"/>
      <c r="L34" s="2"/>
      <c r="M34" s="52"/>
      <c r="N34" s="2"/>
      <c r="O34" s="2"/>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2"/>
    </row>
    <row r="35" spans="1:40" x14ac:dyDescent="0.25">
      <c r="A35" s="2"/>
      <c r="B35" s="2"/>
      <c r="C35" s="2"/>
      <c r="D35" s="2"/>
      <c r="E35" s="49" t="str">
        <f>структура!$AD$16</f>
        <v>парк веревочный</v>
      </c>
      <c r="F35" s="2"/>
      <c r="G35" s="2" t="str">
        <f>G28</f>
        <v>кв.м.</v>
      </c>
      <c r="H35" s="2"/>
      <c r="I35" s="6" t="s">
        <v>0</v>
      </c>
      <c r="J35" s="45"/>
      <c r="K35" s="28"/>
      <c r="L35" s="2"/>
      <c r="M35" s="52"/>
      <c r="N35" s="2"/>
      <c r="O35" s="2"/>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2"/>
    </row>
    <row r="36" spans="1:40" x14ac:dyDescent="0.25">
      <c r="A36" s="2"/>
      <c r="B36" s="2"/>
      <c r="C36" s="2"/>
      <c r="D36" s="2"/>
      <c r="E36" s="49" t="str">
        <f>структура!$AD$17</f>
        <v>прочие технические</v>
      </c>
      <c r="F36" s="2"/>
      <c r="G36" s="2" t="str">
        <f>G28</f>
        <v>кв.м.</v>
      </c>
      <c r="H36" s="2"/>
      <c r="I36" s="6" t="s">
        <v>0</v>
      </c>
      <c r="J36" s="45"/>
      <c r="K36" s="28"/>
      <c r="L36" s="2"/>
      <c r="M36" s="52"/>
      <c r="N36" s="2"/>
      <c r="O36" s="2"/>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2"/>
    </row>
    <row r="37" spans="1:40" ht="3.9" customHeight="1" x14ac:dyDescent="0.25">
      <c r="A37" s="2"/>
      <c r="B37" s="2"/>
      <c r="C37" s="2"/>
      <c r="D37" s="2"/>
      <c r="E37" s="50"/>
      <c r="F37" s="2"/>
      <c r="G37" s="2"/>
      <c r="H37" s="2"/>
      <c r="I37" s="28"/>
      <c r="J37" s="2"/>
      <c r="K37" s="28"/>
      <c r="L37" s="2"/>
      <c r="M37" s="52"/>
      <c r="N37" s="2"/>
      <c r="O37" s="2"/>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2"/>
    </row>
    <row r="38" spans="1:40" ht="3.9" customHeight="1" x14ac:dyDescent="0.25">
      <c r="A38" s="2"/>
      <c r="B38" s="2"/>
      <c r="C38" s="2"/>
      <c r="D38" s="2"/>
      <c r="E38" s="2"/>
      <c r="F38" s="2"/>
      <c r="G38" s="2"/>
      <c r="H38" s="2"/>
      <c r="I38" s="28"/>
      <c r="J38" s="2"/>
      <c r="K38" s="28"/>
      <c r="L38" s="2"/>
      <c r="M38" s="52"/>
      <c r="N38" s="2"/>
      <c r="O38" s="2"/>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2"/>
    </row>
    <row r="39" spans="1:40" x14ac:dyDescent="0.25">
      <c r="A39" s="2"/>
      <c r="B39" s="2"/>
      <c r="C39" s="2"/>
      <c r="D39" s="2"/>
      <c r="E39" s="47" t="str">
        <f>структура!$AF$10</f>
        <v xml:space="preserve">объекты кап/строительства для сдачи в аренду </v>
      </c>
      <c r="F39" s="2"/>
      <c r="G39" s="2" t="str">
        <f>G28</f>
        <v>кв.м.</v>
      </c>
      <c r="H39" s="2"/>
      <c r="I39" s="28"/>
      <c r="J39" s="2"/>
      <c r="K39" s="28"/>
      <c r="L39" s="2"/>
      <c r="M39" s="52"/>
      <c r="N39" s="2"/>
      <c r="O39" s="2"/>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2"/>
    </row>
    <row r="40" spans="1:40"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2"/>
    </row>
    <row r="41" spans="1:40" x14ac:dyDescent="0.25">
      <c r="A41" s="2"/>
      <c r="B41" s="2"/>
      <c r="C41" s="2"/>
      <c r="D41" s="2"/>
      <c r="E41" s="48" t="str">
        <f>структура!$AF$12</f>
        <v>беседка большая</v>
      </c>
      <c r="F41" s="2"/>
      <c r="G41" s="2" t="str">
        <f>G28</f>
        <v>кв.м.</v>
      </c>
      <c r="H41" s="2"/>
      <c r="I41" s="6" t="s">
        <v>0</v>
      </c>
      <c r="J41" s="45"/>
      <c r="K41" s="28"/>
      <c r="L41" s="2"/>
      <c r="M41" s="52"/>
      <c r="N41" s="2"/>
      <c r="O41" s="2"/>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2"/>
    </row>
    <row r="42" spans="1:40" x14ac:dyDescent="0.25">
      <c r="A42" s="2"/>
      <c r="B42" s="2"/>
      <c r="C42" s="2"/>
      <c r="D42" s="2"/>
      <c r="E42" s="49" t="str">
        <f>структура!$AF$13</f>
        <v>беседка малая</v>
      </c>
      <c r="F42" s="2"/>
      <c r="G42" s="2" t="str">
        <f>G28</f>
        <v>кв.м.</v>
      </c>
      <c r="H42" s="2"/>
      <c r="I42" s="6" t="s">
        <v>0</v>
      </c>
      <c r="J42" s="45"/>
      <c r="K42" s="28"/>
      <c r="L42" s="2"/>
      <c r="M42" s="52"/>
      <c r="N42" s="2"/>
      <c r="O42" s="2"/>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2"/>
    </row>
    <row r="43" spans="1:40" x14ac:dyDescent="0.25">
      <c r="A43" s="2"/>
      <c r="B43" s="2"/>
      <c r="C43" s="2"/>
      <c r="D43" s="2"/>
      <c r="E43" s="49" t="str">
        <f>структура!$AF$14</f>
        <v>прочие для сдачи в аренду</v>
      </c>
      <c r="F43" s="2"/>
      <c r="G43" s="2" t="str">
        <f>G28</f>
        <v>кв.м.</v>
      </c>
      <c r="H43" s="2"/>
      <c r="I43" s="6" t="s">
        <v>0</v>
      </c>
      <c r="J43" s="45"/>
      <c r="K43" s="28"/>
      <c r="L43" s="2"/>
      <c r="M43" s="52"/>
      <c r="N43" s="2"/>
      <c r="O43" s="2"/>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2"/>
    </row>
    <row r="44" spans="1:40" ht="3.9" customHeight="1" x14ac:dyDescent="0.25">
      <c r="A44" s="2"/>
      <c r="B44" s="2"/>
      <c r="C44" s="2"/>
      <c r="D44" s="2"/>
      <c r="E44" s="50"/>
      <c r="F44" s="2"/>
      <c r="G44" s="2"/>
      <c r="H44" s="2"/>
      <c r="I44" s="28"/>
      <c r="J44" s="2"/>
      <c r="K44" s="28"/>
      <c r="L44" s="2"/>
      <c r="M44" s="52"/>
      <c r="N44" s="2"/>
      <c r="O44" s="2"/>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2"/>
    </row>
    <row r="45" spans="1:40" ht="3.9" customHeight="1" x14ac:dyDescent="0.25">
      <c r="A45" s="2"/>
      <c r="B45" s="2"/>
      <c r="C45" s="2"/>
      <c r="D45" s="2"/>
      <c r="E45" s="2"/>
      <c r="F45" s="2"/>
      <c r="G45" s="2"/>
      <c r="H45" s="2"/>
      <c r="I45" s="28"/>
      <c r="J45" s="2"/>
      <c r="K45" s="28"/>
      <c r="L45" s="2"/>
      <c r="M45" s="52"/>
      <c r="N45" s="2"/>
      <c r="O45" s="2"/>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2"/>
    </row>
    <row r="46" spans="1:40" s="5" customFormat="1" x14ac:dyDescent="0.25">
      <c r="A46" s="3"/>
      <c r="B46" s="3"/>
      <c r="C46" s="3"/>
      <c r="D46" s="3"/>
      <c r="E46" s="3" t="str">
        <f>KPI!$E$15</f>
        <v>цена работ за единицу объема</v>
      </c>
      <c r="F46" s="3"/>
      <c r="G46" s="3" t="str">
        <f>IF($E46="","",INDEX(KPI!$G:$G,SUMIFS(KPI!$B:$B,KPI!$E:$E,$E46)))</f>
        <v>руб.</v>
      </c>
      <c r="H46" s="3"/>
      <c r="I46" s="28"/>
      <c r="J46" s="3"/>
      <c r="K46" s="28"/>
      <c r="L46" s="3"/>
      <c r="M46" s="55"/>
      <c r="N46" s="3"/>
      <c r="O46" s="3"/>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3"/>
    </row>
    <row r="47" spans="1:40" x14ac:dyDescent="0.25">
      <c r="A47" s="2"/>
      <c r="B47" s="2"/>
      <c r="C47" s="2"/>
      <c r="D47" s="2"/>
      <c r="E47" s="47" t="str">
        <f>структура!$AD$10</f>
        <v>объекты кап/строительства технические</v>
      </c>
      <c r="F47" s="2"/>
      <c r="G47" s="2" t="str">
        <f>G46</f>
        <v>руб.</v>
      </c>
      <c r="H47" s="2"/>
      <c r="I47" s="28"/>
      <c r="J47" s="2"/>
      <c r="K47" s="28"/>
      <c r="L47" s="2"/>
      <c r="M47" s="52"/>
      <c r="N47" s="2"/>
      <c r="O47" s="2"/>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2"/>
    </row>
    <row r="48" spans="1:40" ht="3.9" customHeight="1" x14ac:dyDescent="0.25">
      <c r="A48" s="2"/>
      <c r="B48" s="2"/>
      <c r="C48" s="2"/>
      <c r="D48" s="2"/>
      <c r="E48" s="2"/>
      <c r="F48" s="2"/>
      <c r="G48" s="2"/>
      <c r="H48" s="2"/>
      <c r="I48" s="28"/>
      <c r="J48" s="2"/>
      <c r="K48" s="28"/>
      <c r="L48" s="2"/>
      <c r="M48" s="52"/>
      <c r="N48" s="2"/>
      <c r="O48" s="2"/>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2"/>
    </row>
    <row r="49" spans="1:40" x14ac:dyDescent="0.25">
      <c r="A49" s="2"/>
      <c r="B49" s="2"/>
      <c r="C49" s="2"/>
      <c r="D49" s="2"/>
      <c r="E49" s="48" t="str">
        <f>структура!$AD$12</f>
        <v>АБК</v>
      </c>
      <c r="F49" s="2"/>
      <c r="G49" s="2" t="str">
        <f>G46</f>
        <v>руб.</v>
      </c>
      <c r="H49" s="2"/>
      <c r="I49" s="6" t="s">
        <v>0</v>
      </c>
      <c r="J49" s="45"/>
      <c r="K49" s="28"/>
      <c r="L49" s="2"/>
      <c r="M49" s="52"/>
      <c r="N49" s="2"/>
      <c r="O49" s="2"/>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2"/>
    </row>
    <row r="50" spans="1:40" x14ac:dyDescent="0.25">
      <c r="A50" s="2"/>
      <c r="B50" s="2"/>
      <c r="C50" s="2"/>
      <c r="D50" s="2"/>
      <c r="E50" s="49" t="str">
        <f>структура!$AD$13</f>
        <v>здание проката</v>
      </c>
      <c r="F50" s="2"/>
      <c r="G50" s="2" t="str">
        <f>G46</f>
        <v>руб.</v>
      </c>
      <c r="H50" s="2"/>
      <c r="I50" s="6" t="s">
        <v>0</v>
      </c>
      <c r="J50" s="45"/>
      <c r="K50" s="28"/>
      <c r="L50" s="2"/>
      <c r="M50" s="52"/>
      <c r="N50" s="2"/>
      <c r="O50" s="2"/>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2"/>
    </row>
    <row r="51" spans="1:40" x14ac:dyDescent="0.25">
      <c r="A51" s="2"/>
      <c r="B51" s="2"/>
      <c r="C51" s="2"/>
      <c r="D51" s="2"/>
      <c r="E51" s="49" t="str">
        <f>структура!$AD$14</f>
        <v>дорожки</v>
      </c>
      <c r="F51" s="2"/>
      <c r="G51" s="2" t="str">
        <f>G46</f>
        <v>руб.</v>
      </c>
      <c r="H51" s="2"/>
      <c r="I51" s="6" t="s">
        <v>0</v>
      </c>
      <c r="J51" s="45"/>
      <c r="K51" s="28"/>
      <c r="L51" s="2"/>
      <c r="M51" s="52"/>
      <c r="N51" s="2"/>
      <c r="O51" s="2"/>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2"/>
    </row>
    <row r="52" spans="1:40" x14ac:dyDescent="0.25">
      <c r="A52" s="2"/>
      <c r="B52" s="2"/>
      <c r="C52" s="2"/>
      <c r="D52" s="2"/>
      <c r="E52" s="49" t="str">
        <f>структура!$AD$15</f>
        <v>внешнее электроснабжение</v>
      </c>
      <c r="F52" s="2"/>
      <c r="G52" s="2" t="str">
        <f>G46</f>
        <v>руб.</v>
      </c>
      <c r="H52" s="2"/>
      <c r="I52" s="6" t="s">
        <v>0</v>
      </c>
      <c r="J52" s="45"/>
      <c r="K52" s="28"/>
      <c r="L52" s="2"/>
      <c r="M52" s="52"/>
      <c r="N52" s="2"/>
      <c r="O52" s="2"/>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2"/>
    </row>
    <row r="53" spans="1:40" x14ac:dyDescent="0.25">
      <c r="A53" s="2"/>
      <c r="B53" s="2"/>
      <c r="C53" s="2"/>
      <c r="D53" s="2"/>
      <c r="E53" s="49" t="str">
        <f>структура!$AD$16</f>
        <v>парк веревочный</v>
      </c>
      <c r="F53" s="2"/>
      <c r="G53" s="2" t="str">
        <f>G46</f>
        <v>руб.</v>
      </c>
      <c r="H53" s="2"/>
      <c r="I53" s="6" t="s">
        <v>0</v>
      </c>
      <c r="J53" s="45"/>
      <c r="K53" s="28"/>
      <c r="L53" s="2"/>
      <c r="M53" s="52"/>
      <c r="N53" s="2"/>
      <c r="O53" s="2"/>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2"/>
    </row>
    <row r="54" spans="1:40" x14ac:dyDescent="0.25">
      <c r="A54" s="2"/>
      <c r="B54" s="2"/>
      <c r="C54" s="2"/>
      <c r="D54" s="2"/>
      <c r="E54" s="49" t="str">
        <f>структура!$AD$17</f>
        <v>прочие технические</v>
      </c>
      <c r="F54" s="2"/>
      <c r="G54" s="2" t="str">
        <f>G46</f>
        <v>руб.</v>
      </c>
      <c r="H54" s="2"/>
      <c r="I54" s="6" t="s">
        <v>0</v>
      </c>
      <c r="J54" s="45"/>
      <c r="K54" s="28"/>
      <c r="L54" s="2"/>
      <c r="M54" s="52"/>
      <c r="N54" s="2"/>
      <c r="O54" s="2"/>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2"/>
    </row>
    <row r="55" spans="1:40" ht="3.9" customHeight="1" x14ac:dyDescent="0.25">
      <c r="A55" s="2"/>
      <c r="B55" s="2"/>
      <c r="C55" s="2"/>
      <c r="D55" s="2"/>
      <c r="E55" s="50"/>
      <c r="F55" s="2"/>
      <c r="G55" s="2"/>
      <c r="H55" s="2"/>
      <c r="I55" s="28"/>
      <c r="J55" s="2"/>
      <c r="K55" s="28"/>
      <c r="L55" s="2"/>
      <c r="M55" s="52"/>
      <c r="N55" s="2"/>
      <c r="O55" s="2"/>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2"/>
    </row>
    <row r="56" spans="1:40" ht="3.9" customHeight="1" x14ac:dyDescent="0.25">
      <c r="A56" s="2"/>
      <c r="B56" s="2"/>
      <c r="C56" s="2"/>
      <c r="D56" s="2"/>
      <c r="E56" s="2"/>
      <c r="F56" s="2"/>
      <c r="G56" s="2"/>
      <c r="H56" s="2"/>
      <c r="I56" s="28"/>
      <c r="J56" s="2"/>
      <c r="K56" s="28"/>
      <c r="L56" s="2"/>
      <c r="M56" s="52"/>
      <c r="N56" s="2"/>
      <c r="O56" s="2"/>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2"/>
    </row>
    <row r="57" spans="1:40" x14ac:dyDescent="0.25">
      <c r="A57" s="2"/>
      <c r="B57" s="2"/>
      <c r="C57" s="2"/>
      <c r="D57" s="2"/>
      <c r="E57" s="47" t="str">
        <f>структура!$AF$10</f>
        <v xml:space="preserve">объекты кап/строительства для сдачи в аренду </v>
      </c>
      <c r="F57" s="2"/>
      <c r="G57" s="2" t="str">
        <f>G46</f>
        <v>руб.</v>
      </c>
      <c r="H57" s="2"/>
      <c r="I57" s="28"/>
      <c r="J57" s="2"/>
      <c r="K57" s="28"/>
      <c r="L57" s="2"/>
      <c r="M57" s="52"/>
      <c r="N57" s="2"/>
      <c r="O57" s="2"/>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2"/>
    </row>
    <row r="58" spans="1:40" ht="3.9" customHeight="1" x14ac:dyDescent="0.25">
      <c r="A58" s="2"/>
      <c r="B58" s="2"/>
      <c r="C58" s="2"/>
      <c r="D58" s="2"/>
      <c r="E58" s="2"/>
      <c r="F58" s="2"/>
      <c r="G58" s="2"/>
      <c r="H58" s="2"/>
      <c r="I58" s="28"/>
      <c r="J58" s="2"/>
      <c r="K58" s="28"/>
      <c r="L58" s="2"/>
      <c r="M58" s="52"/>
      <c r="N58" s="2"/>
      <c r="O58" s="2"/>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2"/>
    </row>
    <row r="59" spans="1:40" x14ac:dyDescent="0.25">
      <c r="A59" s="2"/>
      <c r="B59" s="2"/>
      <c r="C59" s="2"/>
      <c r="D59" s="2"/>
      <c r="E59" s="48" t="str">
        <f>структура!$AF$12</f>
        <v>беседка большая</v>
      </c>
      <c r="F59" s="2"/>
      <c r="G59" s="2" t="str">
        <f>G46</f>
        <v>руб.</v>
      </c>
      <c r="H59" s="2"/>
      <c r="I59" s="6" t="s">
        <v>0</v>
      </c>
      <c r="J59" s="45"/>
      <c r="K59" s="28"/>
      <c r="L59" s="2"/>
      <c r="M59" s="52"/>
      <c r="N59" s="2"/>
      <c r="O59" s="2"/>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2"/>
    </row>
    <row r="60" spans="1:40" x14ac:dyDescent="0.25">
      <c r="A60" s="2"/>
      <c r="B60" s="2"/>
      <c r="C60" s="2"/>
      <c r="D60" s="2"/>
      <c r="E60" s="49" t="str">
        <f>структура!$AF$13</f>
        <v>беседка малая</v>
      </c>
      <c r="F60" s="2"/>
      <c r="G60" s="2" t="str">
        <f>G46</f>
        <v>руб.</v>
      </c>
      <c r="H60" s="2"/>
      <c r="I60" s="6" t="s">
        <v>0</v>
      </c>
      <c r="J60" s="45"/>
      <c r="K60" s="28"/>
      <c r="L60" s="2"/>
      <c r="M60" s="52"/>
      <c r="N60" s="2"/>
      <c r="O60" s="2"/>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2"/>
    </row>
    <row r="61" spans="1:40" x14ac:dyDescent="0.25">
      <c r="A61" s="2"/>
      <c r="B61" s="2"/>
      <c r="C61" s="2"/>
      <c r="D61" s="2"/>
      <c r="E61" s="49" t="str">
        <f>структура!$AF$14</f>
        <v>прочие для сдачи в аренду</v>
      </c>
      <c r="F61" s="2"/>
      <c r="G61" s="2" t="str">
        <f>G46</f>
        <v>руб.</v>
      </c>
      <c r="H61" s="2"/>
      <c r="I61" s="6" t="s">
        <v>0</v>
      </c>
      <c r="J61" s="45"/>
      <c r="K61" s="28"/>
      <c r="L61" s="2"/>
      <c r="M61" s="52"/>
      <c r="N61" s="2"/>
      <c r="O61" s="2"/>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2"/>
    </row>
    <row r="62" spans="1:40" ht="3.9" customHeight="1" x14ac:dyDescent="0.25">
      <c r="A62" s="2"/>
      <c r="B62" s="2"/>
      <c r="C62" s="2"/>
      <c r="D62" s="2"/>
      <c r="E62" s="50"/>
      <c r="F62" s="2"/>
      <c r="G62" s="2"/>
      <c r="H62" s="2"/>
      <c r="I62" s="28"/>
      <c r="J62" s="2"/>
      <c r="K62" s="28"/>
      <c r="L62" s="2"/>
      <c r="M62" s="52"/>
      <c r="N62" s="2"/>
      <c r="O62" s="2"/>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2"/>
    </row>
    <row r="63" spans="1:40" ht="3.9" customHeight="1" x14ac:dyDescent="0.25">
      <c r="A63" s="2"/>
      <c r="B63" s="2"/>
      <c r="C63" s="2"/>
      <c r="D63" s="2"/>
      <c r="E63" s="2"/>
      <c r="F63" s="2"/>
      <c r="G63" s="2"/>
      <c r="H63" s="2"/>
      <c r="I63" s="28"/>
      <c r="J63" s="2"/>
      <c r="K63" s="28"/>
      <c r="L63" s="2"/>
      <c r="M63" s="52"/>
      <c r="N63" s="2"/>
      <c r="O63" s="2"/>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2"/>
    </row>
    <row r="64" spans="1:40" s="5" customFormat="1" x14ac:dyDescent="0.25">
      <c r="A64" s="3"/>
      <c r="B64" s="3"/>
      <c r="C64" s="3"/>
      <c r="D64" s="3"/>
      <c r="E64" s="3" t="str">
        <f>KPI!$E$23</f>
        <v>кол-во объектов для сдачи в аренду</v>
      </c>
      <c r="F64" s="3"/>
      <c r="G64" s="3" t="str">
        <f>IF($E64="","",INDEX(KPI!$G:$G,SUMIFS(KPI!$B:$B,KPI!$E:$E,$E64)))</f>
        <v>шт</v>
      </c>
      <c r="H64" s="3"/>
      <c r="I64" s="28"/>
      <c r="J64" s="3"/>
      <c r="K64" s="28"/>
      <c r="L64" s="3"/>
      <c r="M64" s="55"/>
      <c r="N64" s="3"/>
      <c r="O64" s="3"/>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3"/>
    </row>
    <row r="65" spans="1:40" x14ac:dyDescent="0.25">
      <c r="A65" s="2"/>
      <c r="B65" s="2"/>
      <c r="C65" s="2"/>
      <c r="D65" s="2"/>
      <c r="E65" s="47" t="str">
        <f>структура!$AF$10</f>
        <v xml:space="preserve">объекты кап/строительства для сдачи в аренду </v>
      </c>
      <c r="F65" s="2"/>
      <c r="G65" s="2" t="str">
        <f>G64</f>
        <v>шт</v>
      </c>
      <c r="H65" s="2"/>
      <c r="I65" s="28"/>
      <c r="J65" s="2"/>
      <c r="K65" s="28"/>
      <c r="L65" s="2"/>
      <c r="M65" s="52"/>
      <c r="N65" s="2"/>
      <c r="O65" s="2"/>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2"/>
    </row>
    <row r="66" spans="1:40" ht="3.9" customHeight="1" x14ac:dyDescent="0.25">
      <c r="A66" s="2"/>
      <c r="B66" s="2"/>
      <c r="C66" s="2"/>
      <c r="D66" s="2"/>
      <c r="E66" s="2"/>
      <c r="F66" s="2"/>
      <c r="G66" s="2"/>
      <c r="H66" s="2"/>
      <c r="I66" s="28"/>
      <c r="J66" s="2"/>
      <c r="K66" s="28"/>
      <c r="L66" s="2"/>
      <c r="M66" s="52"/>
      <c r="N66" s="2"/>
      <c r="O66" s="2"/>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2"/>
    </row>
    <row r="67" spans="1:40" x14ac:dyDescent="0.25">
      <c r="A67" s="2"/>
      <c r="B67" s="2"/>
      <c r="C67" s="2"/>
      <c r="D67" s="2"/>
      <c r="E67" s="48" t="str">
        <f>структура!$AF$12</f>
        <v>беседка большая</v>
      </c>
      <c r="F67" s="2"/>
      <c r="G67" s="2" t="str">
        <f>G64</f>
        <v>шт</v>
      </c>
      <c r="H67" s="2"/>
      <c r="I67" s="6" t="s">
        <v>0</v>
      </c>
      <c r="J67" s="45"/>
      <c r="K67" s="28"/>
      <c r="L67" s="2"/>
      <c r="M67" s="52"/>
      <c r="N67" s="2"/>
      <c r="O67" s="2"/>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2"/>
    </row>
    <row r="68" spans="1:40" x14ac:dyDescent="0.25">
      <c r="A68" s="2"/>
      <c r="B68" s="2"/>
      <c r="C68" s="2"/>
      <c r="D68" s="2"/>
      <c r="E68" s="49" t="str">
        <f>структура!$AF$13</f>
        <v>беседка малая</v>
      </c>
      <c r="F68" s="2"/>
      <c r="G68" s="2" t="str">
        <f>G64</f>
        <v>шт</v>
      </c>
      <c r="H68" s="2"/>
      <c r="I68" s="6" t="s">
        <v>0</v>
      </c>
      <c r="J68" s="45"/>
      <c r="K68" s="28"/>
      <c r="L68" s="2"/>
      <c r="M68" s="52"/>
      <c r="N68" s="2"/>
      <c r="O68" s="2"/>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2"/>
    </row>
    <row r="69" spans="1:40" x14ac:dyDescent="0.25">
      <c r="A69" s="2"/>
      <c r="B69" s="2"/>
      <c r="C69" s="2"/>
      <c r="D69" s="2"/>
      <c r="E69" s="49" t="str">
        <f>структура!$AF$14</f>
        <v>прочие для сдачи в аренду</v>
      </c>
      <c r="F69" s="2"/>
      <c r="G69" s="2" t="str">
        <f>G64</f>
        <v>шт</v>
      </c>
      <c r="H69" s="2"/>
      <c r="I69" s="6" t="s">
        <v>0</v>
      </c>
      <c r="J69" s="45"/>
      <c r="K69" s="28"/>
      <c r="L69" s="2"/>
      <c r="M69" s="52"/>
      <c r="N69" s="2"/>
      <c r="O69" s="2"/>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2"/>
    </row>
    <row r="70" spans="1:40" ht="3.9" customHeight="1" x14ac:dyDescent="0.25">
      <c r="A70" s="2"/>
      <c r="B70" s="2"/>
      <c r="C70" s="2"/>
      <c r="D70" s="2"/>
      <c r="E70" s="50"/>
      <c r="F70" s="2"/>
      <c r="G70" s="2"/>
      <c r="H70" s="2"/>
      <c r="I70" s="28"/>
      <c r="J70" s="2"/>
      <c r="K70" s="28"/>
      <c r="L70" s="2"/>
      <c r="M70" s="52"/>
      <c r="N70" s="2"/>
      <c r="O70" s="2"/>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2"/>
    </row>
    <row r="71" spans="1:40" ht="3.9" customHeight="1" x14ac:dyDescent="0.25">
      <c r="A71" s="2"/>
      <c r="B71" s="2"/>
      <c r="C71" s="2"/>
      <c r="D71" s="2"/>
      <c r="E71" s="2"/>
      <c r="F71" s="2"/>
      <c r="G71" s="2"/>
      <c r="H71" s="2"/>
      <c r="I71" s="28"/>
      <c r="J71" s="2"/>
      <c r="K71" s="28"/>
      <c r="L71" s="2"/>
      <c r="M71" s="52"/>
      <c r="N71" s="2"/>
      <c r="O71" s="2"/>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2"/>
    </row>
    <row r="72" spans="1:40" s="5" customFormat="1" x14ac:dyDescent="0.25">
      <c r="A72" s="3"/>
      <c r="B72" s="3"/>
      <c r="C72" s="3"/>
      <c r="D72" s="3"/>
      <c r="E72" s="3" t="str">
        <f>KPI!$E$16</f>
        <v>%-нт предоплаты строительных работ</v>
      </c>
      <c r="F72" s="3"/>
      <c r="G72" s="3" t="str">
        <f>IF($E72="","",INDEX(KPI!$G:$G,SUMIFS(KPI!$B:$B,KPI!$E:$E,$E72)))</f>
        <v>%</v>
      </c>
      <c r="H72" s="3"/>
      <c r="I72" s="6" t="s">
        <v>0</v>
      </c>
      <c r="J72" s="88"/>
      <c r="K72" s="28"/>
      <c r="L72" s="3"/>
      <c r="M72" s="55"/>
      <c r="N72" s="3"/>
      <c r="O72" s="3"/>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3"/>
    </row>
    <row r="73" spans="1:40" ht="3.9" customHeight="1" x14ac:dyDescent="0.25">
      <c r="A73" s="2"/>
      <c r="B73" s="2"/>
      <c r="C73" s="2"/>
      <c r="D73" s="2"/>
      <c r="E73" s="21"/>
      <c r="F73" s="2"/>
      <c r="G73" s="21"/>
      <c r="H73" s="2"/>
      <c r="I73" s="28"/>
      <c r="J73" s="21"/>
      <c r="K73" s="28"/>
      <c r="L73" s="2"/>
      <c r="M73" s="52"/>
      <c r="N73" s="2"/>
      <c r="O73" s="2"/>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2"/>
    </row>
    <row r="74" spans="1:40" ht="8.1"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2"/>
    </row>
    <row r="75" spans="1:40" s="5" customFormat="1" x14ac:dyDescent="0.25">
      <c r="A75" s="3"/>
      <c r="B75" s="3"/>
      <c r="C75" s="3"/>
      <c r="D75" s="3"/>
      <c r="E75" s="89" t="str">
        <f>KPI!$E$20</f>
        <v>оплата строительных работ</v>
      </c>
      <c r="F75" s="89"/>
      <c r="G75" s="89" t="str">
        <f>IF($E75="","",INDEX(KPI!$G:$G,SUMIFS(KPI!$B:$B,KPI!$E:$E,$E75)))</f>
        <v>тыс.руб.</v>
      </c>
      <c r="H75" s="89"/>
      <c r="I75" s="90"/>
      <c r="J75" s="91" t="str">
        <f>структура!$AL$17</f>
        <v>аванс+равном/доплаты</v>
      </c>
      <c r="K75" s="90"/>
      <c r="L75" s="89"/>
      <c r="M75" s="92">
        <f>SUM($O75:$AN75)</f>
        <v>0</v>
      </c>
      <c r="N75" s="3"/>
      <c r="O75" s="3"/>
      <c r="P75" s="93">
        <f>IF(P$1="",0,$M$26*$J$72+(1-$J$72)*P$26)</f>
        <v>0</v>
      </c>
      <c r="Q75" s="93">
        <f>IF(Q$1="",0,(1-$J$72)*Q$26)</f>
        <v>0</v>
      </c>
      <c r="R75" s="93">
        <f t="shared" ref="R75:AM75" si="3">IF(R$1="",0,(1-$J$72)*R$26)</f>
        <v>0</v>
      </c>
      <c r="S75" s="93">
        <f t="shared" si="3"/>
        <v>0</v>
      </c>
      <c r="T75" s="93">
        <f t="shared" si="3"/>
        <v>0</v>
      </c>
      <c r="U75" s="93">
        <f t="shared" si="3"/>
        <v>0</v>
      </c>
      <c r="V75" s="93">
        <f t="shared" si="3"/>
        <v>0</v>
      </c>
      <c r="W75" s="93">
        <f t="shared" si="3"/>
        <v>0</v>
      </c>
      <c r="X75" s="93">
        <f t="shared" si="3"/>
        <v>0</v>
      </c>
      <c r="Y75" s="93">
        <f t="shared" si="3"/>
        <v>0</v>
      </c>
      <c r="Z75" s="93">
        <f t="shared" si="3"/>
        <v>0</v>
      </c>
      <c r="AA75" s="93">
        <f t="shared" si="3"/>
        <v>0</v>
      </c>
      <c r="AB75" s="93">
        <f t="shared" si="3"/>
        <v>0</v>
      </c>
      <c r="AC75" s="93">
        <f t="shared" si="3"/>
        <v>0</v>
      </c>
      <c r="AD75" s="93">
        <f t="shared" si="3"/>
        <v>0</v>
      </c>
      <c r="AE75" s="93">
        <f t="shared" si="3"/>
        <v>0</v>
      </c>
      <c r="AF75" s="93">
        <f t="shared" si="3"/>
        <v>0</v>
      </c>
      <c r="AG75" s="93">
        <f t="shared" si="3"/>
        <v>0</v>
      </c>
      <c r="AH75" s="93">
        <f t="shared" si="3"/>
        <v>0</v>
      </c>
      <c r="AI75" s="93">
        <f t="shared" si="3"/>
        <v>0</v>
      </c>
      <c r="AJ75" s="93">
        <f t="shared" si="3"/>
        <v>0</v>
      </c>
      <c r="AK75" s="93">
        <f t="shared" si="3"/>
        <v>0</v>
      </c>
      <c r="AL75" s="93">
        <f t="shared" si="3"/>
        <v>0</v>
      </c>
      <c r="AM75" s="93">
        <f t="shared" si="3"/>
        <v>0</v>
      </c>
      <c r="AN75" s="3"/>
    </row>
    <row r="76" spans="1:40" s="62" customFormat="1" ht="10.199999999999999" x14ac:dyDescent="0.2">
      <c r="A76" s="59"/>
      <c r="B76" s="59"/>
      <c r="C76" s="59"/>
      <c r="D76" s="59"/>
      <c r="E76" s="59"/>
      <c r="F76" s="59"/>
      <c r="G76" s="59"/>
      <c r="H76" s="59"/>
      <c r="I76" s="31"/>
      <c r="J76" s="59" t="str">
        <f>структура!$AL$13</f>
        <v>контроль</v>
      </c>
      <c r="K76" s="31"/>
      <c r="L76" s="59"/>
      <c r="M76" s="60">
        <f>M75-M26</f>
        <v>0</v>
      </c>
      <c r="N76" s="59"/>
      <c r="O76" s="59"/>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59"/>
    </row>
    <row r="77" spans="1:40" ht="8.1" customHeight="1" x14ac:dyDescent="0.25">
      <c r="A77" s="2"/>
      <c r="B77" s="2"/>
      <c r="C77" s="2"/>
      <c r="D77" s="2"/>
      <c r="E77" s="2"/>
      <c r="F77" s="2"/>
      <c r="G77" s="2"/>
      <c r="H77" s="2"/>
      <c r="I77" s="28"/>
      <c r="J77" s="2"/>
      <c r="K77" s="28"/>
      <c r="L77" s="2"/>
      <c r="M77" s="52"/>
      <c r="N77" s="2"/>
      <c r="O77" s="2"/>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2"/>
    </row>
    <row r="78" spans="1:40" s="5" customFormat="1" x14ac:dyDescent="0.25">
      <c r="A78" s="3"/>
      <c r="B78" s="3"/>
      <c r="C78" s="3"/>
      <c r="D78" s="3"/>
      <c r="E78" s="89" t="str">
        <f>KPI!$E$17</f>
        <v>закупка ТМЦ под оснащение объектов</v>
      </c>
      <c r="F78" s="89"/>
      <c r="G78" s="89" t="str">
        <f>IF($E78="","",INDEX(KPI!$G:$G,SUMIFS(KPI!$B:$B,KPI!$E:$E,$E78)))</f>
        <v>тыс.руб.</v>
      </c>
      <c r="H78" s="89"/>
      <c r="I78" s="90"/>
      <c r="J78" s="91" t="str">
        <f>структура!$AL$14</f>
        <v>равномерно по периоду</v>
      </c>
      <c r="K78" s="90"/>
      <c r="L78" s="89"/>
      <c r="M78" s="92">
        <f>(SUM(J83:J89)+SUMPRODUCT(J93:J96,J67:J70))/1000</f>
        <v>0</v>
      </c>
      <c r="N78" s="3"/>
      <c r="O78" s="3"/>
      <c r="P78" s="93">
        <f>IF(OR($J$17="",$J$17=0),0,IF(P$1="",0,$M$78/$J$17))</f>
        <v>0</v>
      </c>
      <c r="Q78" s="93">
        <f>IF(OR($J$17="",$J$17=0),0,IF(Q$1="",0,$M$78/$J$17))</f>
        <v>0</v>
      </c>
      <c r="R78" s="93">
        <f>IF(OR($J$17="",$J$17=0),0,IF(R$1="",0,$M$78/$J$17))</f>
        <v>0</v>
      </c>
      <c r="S78" s="93">
        <f t="shared" ref="S78:AM78" si="4">IF(OR($J$17="",$J$17=0),0,IF(S$1="",0,$M$78/$J$17))</f>
        <v>0</v>
      </c>
      <c r="T78" s="93">
        <f t="shared" si="4"/>
        <v>0</v>
      </c>
      <c r="U78" s="93">
        <f t="shared" si="4"/>
        <v>0</v>
      </c>
      <c r="V78" s="93">
        <f t="shared" si="4"/>
        <v>0</v>
      </c>
      <c r="W78" s="93">
        <f t="shared" si="4"/>
        <v>0</v>
      </c>
      <c r="X78" s="93">
        <f t="shared" si="4"/>
        <v>0</v>
      </c>
      <c r="Y78" s="93">
        <f t="shared" si="4"/>
        <v>0</v>
      </c>
      <c r="Z78" s="93">
        <f t="shared" si="4"/>
        <v>0</v>
      </c>
      <c r="AA78" s="93">
        <f t="shared" si="4"/>
        <v>0</v>
      </c>
      <c r="AB78" s="93">
        <f t="shared" si="4"/>
        <v>0</v>
      </c>
      <c r="AC78" s="93">
        <f t="shared" si="4"/>
        <v>0</v>
      </c>
      <c r="AD78" s="93">
        <f t="shared" si="4"/>
        <v>0</v>
      </c>
      <c r="AE78" s="93">
        <f t="shared" si="4"/>
        <v>0</v>
      </c>
      <c r="AF78" s="93">
        <f t="shared" si="4"/>
        <v>0</v>
      </c>
      <c r="AG78" s="93">
        <f t="shared" si="4"/>
        <v>0</v>
      </c>
      <c r="AH78" s="93">
        <f t="shared" si="4"/>
        <v>0</v>
      </c>
      <c r="AI78" s="93">
        <f t="shared" si="4"/>
        <v>0</v>
      </c>
      <c r="AJ78" s="93">
        <f t="shared" si="4"/>
        <v>0</v>
      </c>
      <c r="AK78" s="93">
        <f t="shared" si="4"/>
        <v>0</v>
      </c>
      <c r="AL78" s="93">
        <f t="shared" si="4"/>
        <v>0</v>
      </c>
      <c r="AM78" s="93">
        <f t="shared" si="4"/>
        <v>0</v>
      </c>
      <c r="AN78" s="3"/>
    </row>
    <row r="79" spans="1:40" s="62" customFormat="1" ht="10.199999999999999" x14ac:dyDescent="0.2">
      <c r="A79" s="59"/>
      <c r="B79" s="59"/>
      <c r="C79" s="59"/>
      <c r="D79" s="59"/>
      <c r="E79" s="59"/>
      <c r="F79" s="59"/>
      <c r="G79" s="59"/>
      <c r="H79" s="59"/>
      <c r="I79" s="31"/>
      <c r="J79" s="59" t="str">
        <f>структура!$AL$13</f>
        <v>контроль</v>
      </c>
      <c r="K79" s="31"/>
      <c r="L79" s="59"/>
      <c r="M79" s="60">
        <f>M78-SUM($O78:$AN78)</f>
        <v>0</v>
      </c>
      <c r="N79" s="59"/>
      <c r="O79" s="59"/>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59"/>
    </row>
    <row r="80" spans="1:40" s="5" customFormat="1" x14ac:dyDescent="0.25">
      <c r="A80" s="3"/>
      <c r="B80" s="3"/>
      <c r="C80" s="3"/>
      <c r="D80" s="3"/>
      <c r="E80" s="3" t="str">
        <f>KPI!$E$18</f>
        <v>сметная стоимость</v>
      </c>
      <c r="F80" s="3"/>
      <c r="G80" s="63" t="str">
        <f>IF($E80="","",INDEX(KPI!$G:$G,SUMIFS(KPI!$B:$B,KPI!$E:$E,$E80)))</f>
        <v>смета</v>
      </c>
      <c r="H80" s="3"/>
      <c r="I80" s="28"/>
      <c r="J80" s="3"/>
      <c r="K80" s="28"/>
      <c r="L80" s="3"/>
      <c r="M80" s="55"/>
      <c r="N80" s="3"/>
      <c r="O80" s="3"/>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3"/>
    </row>
    <row r="81" spans="1:40" x14ac:dyDescent="0.25">
      <c r="A81" s="2"/>
      <c r="B81" s="2"/>
      <c r="C81" s="2"/>
      <c r="D81" s="2"/>
      <c r="E81" s="47" t="str">
        <f>структура!$AD$10</f>
        <v>объекты кап/строительства технические</v>
      </c>
      <c r="F81" s="2"/>
      <c r="G81" s="2" t="str">
        <f>G80</f>
        <v>смета</v>
      </c>
      <c r="H81" s="2"/>
      <c r="I81" s="28"/>
      <c r="J81" s="2"/>
      <c r="K81" s="28"/>
      <c r="L81" s="2"/>
      <c r="M81" s="52"/>
      <c r="N81" s="2"/>
      <c r="O81" s="2"/>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2"/>
    </row>
    <row r="82" spans="1:40" ht="3.9" customHeight="1" x14ac:dyDescent="0.25">
      <c r="A82" s="2"/>
      <c r="B82" s="2"/>
      <c r="C82" s="2"/>
      <c r="D82" s="2"/>
      <c r="E82" s="2"/>
      <c r="F82" s="2"/>
      <c r="G82" s="2"/>
      <c r="H82" s="2"/>
      <c r="I82" s="28"/>
      <c r="J82" s="2"/>
      <c r="K82" s="28"/>
      <c r="L82" s="2"/>
      <c r="M82" s="52"/>
      <c r="N82" s="2"/>
      <c r="O82" s="2"/>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2"/>
    </row>
    <row r="83" spans="1:40" x14ac:dyDescent="0.25">
      <c r="A83" s="2"/>
      <c r="B83" s="2"/>
      <c r="C83" s="2"/>
      <c r="D83" s="2"/>
      <c r="E83" s="48" t="str">
        <f>структура!$AD$12</f>
        <v>АБК</v>
      </c>
      <c r="F83" s="2"/>
      <c r="G83" s="2" t="str">
        <f>G80</f>
        <v>смета</v>
      </c>
      <c r="H83" s="2"/>
      <c r="I83" s="28"/>
      <c r="J83" s="84">
        <f>SUMIFS(сметы!$N:$N,сметы!$E:$E,$E83)</f>
        <v>0</v>
      </c>
      <c r="K83" s="28"/>
      <c r="L83" s="2"/>
      <c r="M83" s="52"/>
      <c r="N83" s="2"/>
      <c r="O83" s="2"/>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2"/>
    </row>
    <row r="84" spans="1:40" x14ac:dyDescent="0.25">
      <c r="A84" s="2"/>
      <c r="B84" s="2"/>
      <c r="C84" s="2"/>
      <c r="D84" s="2"/>
      <c r="E84" s="49" t="str">
        <f>структура!$AD$13</f>
        <v>здание проката</v>
      </c>
      <c r="F84" s="2"/>
      <c r="G84" s="2" t="str">
        <f>G80</f>
        <v>смета</v>
      </c>
      <c r="H84" s="2"/>
      <c r="I84" s="28"/>
      <c r="J84" s="85">
        <f>SUMIFS(сметы!$N:$N,сметы!$E:$E,$E84)</f>
        <v>0</v>
      </c>
      <c r="K84" s="28"/>
      <c r="L84" s="2"/>
      <c r="M84" s="52"/>
      <c r="N84" s="2"/>
      <c r="O84" s="2"/>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2"/>
    </row>
    <row r="85" spans="1:40" x14ac:dyDescent="0.25">
      <c r="A85" s="2"/>
      <c r="B85" s="2"/>
      <c r="C85" s="2"/>
      <c r="D85" s="2"/>
      <c r="E85" s="49" t="str">
        <f>структура!$AD$14</f>
        <v>дорожки</v>
      </c>
      <c r="F85" s="2"/>
      <c r="G85" s="2" t="str">
        <f>G80</f>
        <v>смета</v>
      </c>
      <c r="H85" s="2"/>
      <c r="I85" s="28"/>
      <c r="J85" s="85">
        <f>SUMIFS(сметы!$N:$N,сметы!$E:$E,$E85)</f>
        <v>0</v>
      </c>
      <c r="K85" s="28"/>
      <c r="L85" s="2"/>
      <c r="M85" s="52"/>
      <c r="N85" s="2"/>
      <c r="O85" s="2"/>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2"/>
    </row>
    <row r="86" spans="1:40" x14ac:dyDescent="0.25">
      <c r="A86" s="2"/>
      <c r="B86" s="2"/>
      <c r="C86" s="2"/>
      <c r="D86" s="2"/>
      <c r="E86" s="49" t="str">
        <f>структура!$AD$15</f>
        <v>внешнее электроснабжение</v>
      </c>
      <c r="F86" s="2"/>
      <c r="G86" s="2" t="str">
        <f>G80</f>
        <v>смета</v>
      </c>
      <c r="H86" s="2"/>
      <c r="I86" s="28"/>
      <c r="J86" s="85">
        <f>SUMIFS(сметы!$N:$N,сметы!$E:$E,$E86)</f>
        <v>0</v>
      </c>
      <c r="K86" s="28"/>
      <c r="L86" s="2"/>
      <c r="M86" s="52"/>
      <c r="N86" s="2"/>
      <c r="O86" s="2"/>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2"/>
    </row>
    <row r="87" spans="1:40" x14ac:dyDescent="0.25">
      <c r="A87" s="2"/>
      <c r="B87" s="2"/>
      <c r="C87" s="2"/>
      <c r="D87" s="2"/>
      <c r="E87" s="49" t="str">
        <f>структура!$AD$16</f>
        <v>парк веревочный</v>
      </c>
      <c r="F87" s="2"/>
      <c r="G87" s="2" t="str">
        <f>G80</f>
        <v>смета</v>
      </c>
      <c r="H87" s="2"/>
      <c r="I87" s="28"/>
      <c r="J87" s="85">
        <f>SUMIFS(сметы!$N:$N,сметы!$E:$E,$E87)</f>
        <v>0</v>
      </c>
      <c r="K87" s="28"/>
      <c r="L87" s="2"/>
      <c r="M87" s="52"/>
      <c r="N87" s="2"/>
      <c r="O87" s="2"/>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2"/>
    </row>
    <row r="88" spans="1:40" x14ac:dyDescent="0.25">
      <c r="A88" s="2"/>
      <c r="B88" s="2"/>
      <c r="C88" s="2"/>
      <c r="D88" s="2"/>
      <c r="E88" s="49" t="str">
        <f>структура!$AD$17</f>
        <v>прочие технические</v>
      </c>
      <c r="F88" s="2"/>
      <c r="G88" s="2" t="str">
        <f>G80</f>
        <v>смета</v>
      </c>
      <c r="H88" s="2"/>
      <c r="I88" s="28"/>
      <c r="J88" s="85">
        <f>SUMIFS(сметы!$N:$N,сметы!$E:$E,$E88)</f>
        <v>0</v>
      </c>
      <c r="K88" s="28"/>
      <c r="L88" s="2"/>
      <c r="M88" s="52"/>
      <c r="N88" s="2"/>
      <c r="O88" s="2"/>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2"/>
    </row>
    <row r="89" spans="1:40" ht="3.9" customHeight="1" x14ac:dyDescent="0.25">
      <c r="A89" s="2"/>
      <c r="B89" s="2"/>
      <c r="C89" s="2"/>
      <c r="D89" s="2"/>
      <c r="E89" s="50"/>
      <c r="F89" s="2"/>
      <c r="G89" s="2"/>
      <c r="H89" s="2"/>
      <c r="I89" s="28"/>
      <c r="J89" s="86"/>
      <c r="K89" s="28"/>
      <c r="L89" s="2"/>
      <c r="M89" s="52"/>
      <c r="N89" s="2"/>
      <c r="O89" s="2"/>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2"/>
    </row>
    <row r="90" spans="1:40" ht="3.9" customHeight="1" x14ac:dyDescent="0.25">
      <c r="A90" s="2"/>
      <c r="B90" s="2"/>
      <c r="C90" s="2"/>
      <c r="D90" s="2"/>
      <c r="E90" s="2"/>
      <c r="F90" s="2"/>
      <c r="G90" s="2"/>
      <c r="H90" s="2"/>
      <c r="I90" s="28"/>
      <c r="J90" s="2"/>
      <c r="K90" s="28"/>
      <c r="L90" s="2"/>
      <c r="M90" s="52"/>
      <c r="N90" s="2"/>
      <c r="O90" s="2"/>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2"/>
    </row>
    <row r="91" spans="1:40" x14ac:dyDescent="0.25">
      <c r="A91" s="2"/>
      <c r="B91" s="2"/>
      <c r="C91" s="2"/>
      <c r="D91" s="2"/>
      <c r="E91" s="47" t="str">
        <f>структура!$AF$10</f>
        <v xml:space="preserve">объекты кап/строительства для сдачи в аренду </v>
      </c>
      <c r="F91" s="2"/>
      <c r="G91" s="2" t="str">
        <f>G80</f>
        <v>смета</v>
      </c>
      <c r="H91" s="2"/>
      <c r="I91" s="28"/>
      <c r="J91" s="2"/>
      <c r="K91" s="28"/>
      <c r="L91" s="2"/>
      <c r="M91" s="52"/>
      <c r="N91" s="2"/>
      <c r="O91" s="2"/>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2"/>
    </row>
    <row r="92" spans="1:40" ht="3.9" customHeight="1" x14ac:dyDescent="0.25">
      <c r="A92" s="2"/>
      <c r="B92" s="2"/>
      <c r="C92" s="2"/>
      <c r="D92" s="2"/>
      <c r="E92" s="2"/>
      <c r="F92" s="2"/>
      <c r="G92" s="2"/>
      <c r="H92" s="2"/>
      <c r="I92" s="28"/>
      <c r="J92" s="2"/>
      <c r="K92" s="28"/>
      <c r="L92" s="2"/>
      <c r="M92" s="52"/>
      <c r="N92" s="2"/>
      <c r="O92" s="2"/>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2"/>
    </row>
    <row r="93" spans="1:40" x14ac:dyDescent="0.25">
      <c r="A93" s="2"/>
      <c r="B93" s="2"/>
      <c r="C93" s="2"/>
      <c r="D93" s="2"/>
      <c r="E93" s="48" t="str">
        <f>структура!$AF$12</f>
        <v>беседка большая</v>
      </c>
      <c r="F93" s="2"/>
      <c r="G93" s="2" t="str">
        <f>G80</f>
        <v>смета</v>
      </c>
      <c r="H93" s="2"/>
      <c r="I93" s="28"/>
      <c r="J93" s="84">
        <f>SUMIFS(сметы!$N:$N,сметы!$E:$E,$E93)</f>
        <v>0</v>
      </c>
      <c r="K93" s="28"/>
      <c r="L93" s="2"/>
      <c r="M93" s="52"/>
      <c r="N93" s="2"/>
      <c r="O93" s="2"/>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2"/>
    </row>
    <row r="94" spans="1:40" x14ac:dyDescent="0.25">
      <c r="A94" s="2"/>
      <c r="B94" s="2"/>
      <c r="C94" s="2"/>
      <c r="D94" s="2"/>
      <c r="E94" s="49" t="str">
        <f>структура!$AF$13</f>
        <v>беседка малая</v>
      </c>
      <c r="F94" s="2"/>
      <c r="G94" s="2" t="str">
        <f>G80</f>
        <v>смета</v>
      </c>
      <c r="H94" s="2"/>
      <c r="I94" s="28"/>
      <c r="J94" s="85">
        <f>SUMIFS(сметы!$N:$N,сметы!$E:$E,$E94)</f>
        <v>0</v>
      </c>
      <c r="K94" s="28"/>
      <c r="L94" s="2"/>
      <c r="M94" s="52"/>
      <c r="N94" s="2"/>
      <c r="O94" s="2"/>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2"/>
    </row>
    <row r="95" spans="1:40" x14ac:dyDescent="0.25">
      <c r="A95" s="2"/>
      <c r="B95" s="2"/>
      <c r="C95" s="2"/>
      <c r="D95" s="2"/>
      <c r="E95" s="49" t="str">
        <f>структура!$AF$14</f>
        <v>прочие для сдачи в аренду</v>
      </c>
      <c r="F95" s="2"/>
      <c r="G95" s="2" t="str">
        <f>G80</f>
        <v>смета</v>
      </c>
      <c r="H95" s="2"/>
      <c r="I95" s="28"/>
      <c r="J95" s="85">
        <f>SUMIFS(сметы!$N:$N,сметы!$E:$E,$E95)</f>
        <v>0</v>
      </c>
      <c r="K95" s="28"/>
      <c r="L95" s="2"/>
      <c r="M95" s="52"/>
      <c r="N95" s="2"/>
      <c r="O95" s="2"/>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2"/>
    </row>
    <row r="96" spans="1:40" ht="3.9" customHeight="1" x14ac:dyDescent="0.25">
      <c r="A96" s="2"/>
      <c r="B96" s="2"/>
      <c r="C96" s="2"/>
      <c r="D96" s="2"/>
      <c r="E96" s="50"/>
      <c r="F96" s="2"/>
      <c r="G96" s="21"/>
      <c r="H96" s="2"/>
      <c r="I96" s="28"/>
      <c r="J96" s="87"/>
      <c r="K96" s="28"/>
      <c r="L96" s="2"/>
      <c r="M96" s="52"/>
      <c r="N96" s="2"/>
      <c r="O96" s="2"/>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2"/>
    </row>
    <row r="97" spans="1:40" ht="3.9" customHeight="1" x14ac:dyDescent="0.25">
      <c r="A97" s="2"/>
      <c r="B97" s="2"/>
      <c r="C97" s="2"/>
      <c r="D97" s="2"/>
      <c r="E97" s="2"/>
      <c r="F97" s="2"/>
      <c r="G97" s="2"/>
      <c r="H97" s="2"/>
      <c r="I97" s="28"/>
      <c r="J97" s="27"/>
      <c r="K97" s="28"/>
      <c r="L97" s="2"/>
      <c r="M97" s="52"/>
      <c r="N97" s="2"/>
      <c r="O97" s="2"/>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2"/>
    </row>
    <row r="98" spans="1:40" ht="8.1" customHeight="1" x14ac:dyDescent="0.25">
      <c r="A98" s="2"/>
      <c r="B98" s="2"/>
      <c r="C98" s="2"/>
      <c r="D98" s="2"/>
      <c r="E98" s="2"/>
      <c r="F98" s="2"/>
      <c r="G98" s="2"/>
      <c r="H98" s="2"/>
      <c r="I98" s="28"/>
      <c r="J98" s="2"/>
      <c r="K98" s="28"/>
      <c r="L98" s="2"/>
      <c r="M98" s="52"/>
      <c r="N98" s="2"/>
      <c r="O98" s="2"/>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2"/>
    </row>
    <row r="99" spans="1:40" s="5" customFormat="1" x14ac:dyDescent="0.25">
      <c r="A99" s="3"/>
      <c r="B99" s="3"/>
      <c r="C99" s="3"/>
      <c r="D99" s="3"/>
      <c r="E99" s="89" t="str">
        <f>KPI!$E$21</f>
        <v>оплата оснащения объектов</v>
      </c>
      <c r="F99" s="89"/>
      <c r="G99" s="89" t="str">
        <f>IF($E99="","",INDEX(KPI!$G:$G,SUMIFS(KPI!$B:$B,KPI!$E:$E,$E99)))</f>
        <v>тыс.руб.</v>
      </c>
      <c r="H99" s="89"/>
      <c r="I99" s="90"/>
      <c r="J99" s="91" t="str">
        <f>структура!$AL$15</f>
        <v>по факту покупки</v>
      </c>
      <c r="K99" s="90"/>
      <c r="L99" s="89"/>
      <c r="M99" s="92">
        <f>SUM($O99:$AN99)</f>
        <v>0</v>
      </c>
      <c r="N99" s="3"/>
      <c r="O99" s="3"/>
      <c r="P99" s="93">
        <f>P78</f>
        <v>0</v>
      </c>
      <c r="Q99" s="93">
        <f t="shared" ref="Q99:AM99" si="5">Q78</f>
        <v>0</v>
      </c>
      <c r="R99" s="93">
        <f t="shared" si="5"/>
        <v>0</v>
      </c>
      <c r="S99" s="93">
        <f t="shared" si="5"/>
        <v>0</v>
      </c>
      <c r="T99" s="93">
        <f t="shared" si="5"/>
        <v>0</v>
      </c>
      <c r="U99" s="93">
        <f t="shared" si="5"/>
        <v>0</v>
      </c>
      <c r="V99" s="93">
        <f t="shared" si="5"/>
        <v>0</v>
      </c>
      <c r="W99" s="93">
        <f t="shared" si="5"/>
        <v>0</v>
      </c>
      <c r="X99" s="93">
        <f t="shared" si="5"/>
        <v>0</v>
      </c>
      <c r="Y99" s="93">
        <f t="shared" si="5"/>
        <v>0</v>
      </c>
      <c r="Z99" s="93">
        <f t="shared" si="5"/>
        <v>0</v>
      </c>
      <c r="AA99" s="93">
        <f t="shared" si="5"/>
        <v>0</v>
      </c>
      <c r="AB99" s="93">
        <f t="shared" si="5"/>
        <v>0</v>
      </c>
      <c r="AC99" s="93">
        <f t="shared" si="5"/>
        <v>0</v>
      </c>
      <c r="AD99" s="93">
        <f t="shared" si="5"/>
        <v>0</v>
      </c>
      <c r="AE99" s="93">
        <f t="shared" si="5"/>
        <v>0</v>
      </c>
      <c r="AF99" s="93">
        <f t="shared" si="5"/>
        <v>0</v>
      </c>
      <c r="AG99" s="93">
        <f t="shared" si="5"/>
        <v>0</v>
      </c>
      <c r="AH99" s="93">
        <f t="shared" si="5"/>
        <v>0</v>
      </c>
      <c r="AI99" s="93">
        <f t="shared" si="5"/>
        <v>0</v>
      </c>
      <c r="AJ99" s="93">
        <f t="shared" si="5"/>
        <v>0</v>
      </c>
      <c r="AK99" s="93">
        <f t="shared" si="5"/>
        <v>0</v>
      </c>
      <c r="AL99" s="93">
        <f t="shared" si="5"/>
        <v>0</v>
      </c>
      <c r="AM99" s="93">
        <f t="shared" si="5"/>
        <v>0</v>
      </c>
      <c r="AN99" s="3"/>
    </row>
    <row r="100" spans="1:40" s="62" customFormat="1" ht="10.199999999999999" x14ac:dyDescent="0.2">
      <c r="A100" s="59"/>
      <c r="B100" s="59"/>
      <c r="C100" s="59"/>
      <c r="D100" s="59"/>
      <c r="E100" s="59"/>
      <c r="F100" s="59"/>
      <c r="G100" s="59"/>
      <c r="H100" s="59"/>
      <c r="I100" s="31"/>
      <c r="J100" s="59" t="str">
        <f>структура!$AL$13</f>
        <v>контроль</v>
      </c>
      <c r="K100" s="31"/>
      <c r="L100" s="59"/>
      <c r="M100" s="60">
        <f>M99-M78</f>
        <v>0</v>
      </c>
      <c r="N100" s="59"/>
      <c r="O100" s="59"/>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59"/>
    </row>
    <row r="101" spans="1:40" ht="8.1" customHeight="1" x14ac:dyDescent="0.25">
      <c r="A101" s="2"/>
      <c r="B101" s="2"/>
      <c r="C101" s="2"/>
      <c r="D101" s="2"/>
      <c r="E101" s="2"/>
      <c r="F101" s="2"/>
      <c r="G101" s="2"/>
      <c r="H101" s="2"/>
      <c r="I101" s="28"/>
      <c r="J101" s="2"/>
      <c r="K101" s="28"/>
      <c r="L101" s="2"/>
      <c r="M101" s="52"/>
      <c r="N101" s="2"/>
      <c r="O101" s="2"/>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2"/>
    </row>
    <row r="102" spans="1:40" s="5" customFormat="1" x14ac:dyDescent="0.25">
      <c r="A102" s="3"/>
      <c r="B102" s="3"/>
      <c r="C102" s="3"/>
      <c r="D102" s="3"/>
      <c r="E102" s="89" t="str">
        <f>KPI!$E$22</f>
        <v>ввод объектов кап/затрат в эксплуатацию</v>
      </c>
      <c r="F102" s="89"/>
      <c r="G102" s="89" t="str">
        <f>IF($E102="","",INDEX(KPI!$G:$G,SUMIFS(KPI!$B:$B,KPI!$E:$E,$E102)))</f>
        <v>тыс.руб.</v>
      </c>
      <c r="H102" s="89"/>
      <c r="I102" s="90"/>
      <c r="J102" s="91" t="str">
        <f>структура!$AL$16</f>
        <v>последний мес. периода</v>
      </c>
      <c r="K102" s="90"/>
      <c r="L102" s="89"/>
      <c r="M102" s="92">
        <f>SUM($O102:$AN102)</f>
        <v>0</v>
      </c>
      <c r="N102" s="3"/>
      <c r="O102" s="3"/>
      <c r="P102" s="93">
        <f>IF(P$1="",0,IF(P1=$J$17,$M$26+$M$78,0))</f>
        <v>0</v>
      </c>
      <c r="Q102" s="93">
        <f t="shared" ref="Q102:AM102" si="6">IF(Q$1="",0,IF(Q1=$J$17,$M$26+$M$78,0))</f>
        <v>0</v>
      </c>
      <c r="R102" s="93">
        <f t="shared" si="6"/>
        <v>0</v>
      </c>
      <c r="S102" s="93">
        <f t="shared" si="6"/>
        <v>0</v>
      </c>
      <c r="T102" s="93">
        <f t="shared" si="6"/>
        <v>0</v>
      </c>
      <c r="U102" s="93">
        <f t="shared" si="6"/>
        <v>0</v>
      </c>
      <c r="V102" s="93">
        <f t="shared" si="6"/>
        <v>0</v>
      </c>
      <c r="W102" s="93">
        <f t="shared" si="6"/>
        <v>0</v>
      </c>
      <c r="X102" s="93">
        <f t="shared" si="6"/>
        <v>0</v>
      </c>
      <c r="Y102" s="93">
        <f t="shared" si="6"/>
        <v>0</v>
      </c>
      <c r="Z102" s="93">
        <f t="shared" si="6"/>
        <v>0</v>
      </c>
      <c r="AA102" s="93">
        <f t="shared" si="6"/>
        <v>0</v>
      </c>
      <c r="AB102" s="93">
        <f t="shared" si="6"/>
        <v>0</v>
      </c>
      <c r="AC102" s="93">
        <f t="shared" si="6"/>
        <v>0</v>
      </c>
      <c r="AD102" s="93">
        <f t="shared" si="6"/>
        <v>0</v>
      </c>
      <c r="AE102" s="93">
        <f t="shared" si="6"/>
        <v>0</v>
      </c>
      <c r="AF102" s="93">
        <f t="shared" si="6"/>
        <v>0</v>
      </c>
      <c r="AG102" s="93">
        <f t="shared" si="6"/>
        <v>0</v>
      </c>
      <c r="AH102" s="93">
        <f t="shared" si="6"/>
        <v>0</v>
      </c>
      <c r="AI102" s="93">
        <f t="shared" si="6"/>
        <v>0</v>
      </c>
      <c r="AJ102" s="93">
        <f t="shared" si="6"/>
        <v>0</v>
      </c>
      <c r="AK102" s="93">
        <f t="shared" si="6"/>
        <v>0</v>
      </c>
      <c r="AL102" s="93">
        <f t="shared" si="6"/>
        <v>0</v>
      </c>
      <c r="AM102" s="93">
        <f t="shared" si="6"/>
        <v>0</v>
      </c>
      <c r="AN102" s="3"/>
    </row>
    <row r="103" spans="1:40" s="62" customFormat="1" ht="10.199999999999999" x14ac:dyDescent="0.2">
      <c r="A103" s="59"/>
      <c r="B103" s="59"/>
      <c r="C103" s="59"/>
      <c r="D103" s="59"/>
      <c r="E103" s="59"/>
      <c r="F103" s="59"/>
      <c r="G103" s="59"/>
      <c r="H103" s="59"/>
      <c r="I103" s="31"/>
      <c r="J103" s="59" t="str">
        <f>структура!$AL$13</f>
        <v>контроль</v>
      </c>
      <c r="K103" s="31"/>
      <c r="L103" s="59"/>
      <c r="M103" s="60">
        <f>M102-M78-M26</f>
        <v>0</v>
      </c>
      <c r="N103" s="59"/>
      <c r="O103" s="59"/>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59"/>
    </row>
    <row r="104" spans="1:40" ht="8.1" customHeight="1" x14ac:dyDescent="0.25">
      <c r="A104" s="2"/>
      <c r="B104" s="2"/>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2"/>
    </row>
    <row r="105" spans="1:40" s="5" customFormat="1" x14ac:dyDescent="0.25">
      <c r="A105" s="3"/>
      <c r="B105" s="3"/>
      <c r="C105" s="3"/>
      <c r="D105" s="3"/>
      <c r="E105" s="3" t="str">
        <f>KPI!$E$19</f>
        <v>срок амортизации объектов кап/затрат</v>
      </c>
      <c r="F105" s="3"/>
      <c r="G105" s="3" t="str">
        <f>IF($E105="","",INDEX(KPI!$G:$G,SUMIFS(KPI!$B:$B,KPI!$E:$E,$E105)))</f>
        <v>к-во лет</v>
      </c>
      <c r="H105" s="3"/>
      <c r="I105" s="6" t="s">
        <v>0</v>
      </c>
      <c r="J105" s="45"/>
      <c r="K105" s="28"/>
      <c r="L105" s="3"/>
      <c r="M105" s="55"/>
      <c r="N105" s="3"/>
      <c r="O105" s="3"/>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3"/>
    </row>
    <row r="106" spans="1:40" ht="3.9" customHeight="1" x14ac:dyDescent="0.25">
      <c r="A106" s="2"/>
      <c r="B106" s="2"/>
      <c r="C106" s="2"/>
      <c r="D106" s="2"/>
      <c r="E106" s="21"/>
      <c r="F106" s="2"/>
      <c r="G106" s="21"/>
      <c r="H106" s="2"/>
      <c r="I106" s="28"/>
      <c r="J106" s="21"/>
      <c r="K106" s="28"/>
      <c r="L106" s="2"/>
      <c r="M106" s="52"/>
      <c r="N106" s="2"/>
      <c r="O106" s="2"/>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2"/>
    </row>
    <row r="107" spans="1:40" ht="8.1" customHeight="1" x14ac:dyDescent="0.25">
      <c r="A107" s="2"/>
      <c r="B107" s="2"/>
      <c r="C107" s="2"/>
      <c r="D107" s="2"/>
      <c r="E107" s="2"/>
      <c r="F107" s="2"/>
      <c r="G107" s="2"/>
      <c r="H107" s="2"/>
      <c r="I107" s="28"/>
      <c r="J107" s="2"/>
      <c r="K107" s="28"/>
      <c r="L107" s="2"/>
      <c r="M107" s="52"/>
      <c r="N107" s="2"/>
      <c r="O107" s="2"/>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2"/>
    </row>
    <row r="108" spans="1:40" ht="8.1" customHeight="1" x14ac:dyDescent="0.25">
      <c r="A108" s="2"/>
      <c r="B108" s="2"/>
      <c r="C108" s="2"/>
      <c r="D108" s="2"/>
      <c r="E108" s="2"/>
      <c r="F108" s="2"/>
      <c r="G108" s="2"/>
      <c r="H108" s="2"/>
      <c r="I108" s="28"/>
      <c r="J108" s="2"/>
      <c r="K108" s="28"/>
      <c r="L108" s="2"/>
      <c r="M108" s="52"/>
      <c r="N108" s="2"/>
      <c r="O108" s="2"/>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2"/>
    </row>
    <row r="109" spans="1:40" s="5" customFormat="1" x14ac:dyDescent="0.25">
      <c r="A109" s="3"/>
      <c r="B109" s="3"/>
      <c r="C109" s="3"/>
      <c r="D109" s="3"/>
      <c r="E109" s="89" t="str">
        <f>KPI!$E$24</f>
        <v>покупка прокатного инвентаря</v>
      </c>
      <c r="F109" s="89"/>
      <c r="G109" s="89" t="str">
        <f>IF($E109="","",INDEX(KPI!$G:$G,SUMIFS(KPI!$B:$B,KPI!$E:$E,$E109)))</f>
        <v>тыс.руб.</v>
      </c>
      <c r="H109" s="89"/>
      <c r="I109" s="90"/>
      <c r="J109" s="91"/>
      <c r="K109" s="90"/>
      <c r="L109" s="89"/>
      <c r="M109" s="92">
        <f>SUM($O109:$AN109)</f>
        <v>0</v>
      </c>
      <c r="N109" s="3"/>
      <c r="O109" s="3"/>
      <c r="P109" s="93">
        <f>IF(P$1="",0,SUMPRODUCT($J$114:$J$117,P$122:P$125))</f>
        <v>0</v>
      </c>
      <c r="Q109" s="93">
        <f t="shared" ref="Q109:AM109" si="7">IF(Q$1="",0,SUMPRODUCT($J$114:$J$117,Q$122:Q$125))</f>
        <v>0</v>
      </c>
      <c r="R109" s="93">
        <f t="shared" si="7"/>
        <v>0</v>
      </c>
      <c r="S109" s="93">
        <f t="shared" si="7"/>
        <v>0</v>
      </c>
      <c r="T109" s="93">
        <f t="shared" si="7"/>
        <v>0</v>
      </c>
      <c r="U109" s="93">
        <f t="shared" si="7"/>
        <v>0</v>
      </c>
      <c r="V109" s="93">
        <f t="shared" si="7"/>
        <v>0</v>
      </c>
      <c r="W109" s="93">
        <f t="shared" si="7"/>
        <v>0</v>
      </c>
      <c r="X109" s="93">
        <f t="shared" si="7"/>
        <v>0</v>
      </c>
      <c r="Y109" s="93">
        <f t="shared" si="7"/>
        <v>0</v>
      </c>
      <c r="Z109" s="93">
        <f t="shared" si="7"/>
        <v>0</v>
      </c>
      <c r="AA109" s="93">
        <f t="shared" si="7"/>
        <v>0</v>
      </c>
      <c r="AB109" s="93">
        <f t="shared" si="7"/>
        <v>0</v>
      </c>
      <c r="AC109" s="93">
        <f t="shared" si="7"/>
        <v>0</v>
      </c>
      <c r="AD109" s="93">
        <f t="shared" si="7"/>
        <v>0</v>
      </c>
      <c r="AE109" s="93">
        <f t="shared" si="7"/>
        <v>0</v>
      </c>
      <c r="AF109" s="93">
        <f t="shared" si="7"/>
        <v>0</v>
      </c>
      <c r="AG109" s="93">
        <f t="shared" si="7"/>
        <v>0</v>
      </c>
      <c r="AH109" s="93">
        <f t="shared" si="7"/>
        <v>0</v>
      </c>
      <c r="AI109" s="93">
        <f t="shared" si="7"/>
        <v>0</v>
      </c>
      <c r="AJ109" s="93">
        <f t="shared" si="7"/>
        <v>0</v>
      </c>
      <c r="AK109" s="93">
        <f t="shared" si="7"/>
        <v>0</v>
      </c>
      <c r="AL109" s="93">
        <f t="shared" si="7"/>
        <v>0</v>
      </c>
      <c r="AM109" s="93">
        <f t="shared" si="7"/>
        <v>0</v>
      </c>
      <c r="AN109" s="3"/>
    </row>
    <row r="110" spans="1:40" ht="3.9" customHeight="1" x14ac:dyDescent="0.25">
      <c r="A110" s="2"/>
      <c r="B110" s="2"/>
      <c r="C110" s="2"/>
      <c r="D110" s="2"/>
      <c r="E110" s="2"/>
      <c r="F110" s="2"/>
      <c r="G110" s="2"/>
      <c r="H110" s="2"/>
      <c r="I110" s="28"/>
      <c r="J110" s="2"/>
      <c r="K110" s="28"/>
      <c r="L110" s="2"/>
      <c r="M110" s="52"/>
      <c r="N110" s="2"/>
      <c r="O110" s="2"/>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2"/>
    </row>
    <row r="111" spans="1:40" s="5" customFormat="1" x14ac:dyDescent="0.25">
      <c r="A111" s="3"/>
      <c r="B111" s="3"/>
      <c r="C111" s="3"/>
      <c r="D111" s="3"/>
      <c r="E111" s="3" t="str">
        <f>KPI!$E$25</f>
        <v>цена одной шт прокатного инвентаря</v>
      </c>
      <c r="F111" s="3"/>
      <c r="G111" s="3" t="str">
        <f>IF($E111="","",INDEX(KPI!$G:$G,SUMIFS(KPI!$B:$B,KPI!$E:$E,$E111)))</f>
        <v>тыс.руб.</v>
      </c>
      <c r="H111" s="3"/>
      <c r="I111" s="28"/>
      <c r="J111" s="3"/>
      <c r="K111" s="28"/>
      <c r="L111" s="3"/>
      <c r="M111" s="55"/>
      <c r="N111" s="3"/>
      <c r="O111" s="3"/>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3"/>
    </row>
    <row r="112" spans="1:40" x14ac:dyDescent="0.25">
      <c r="A112" s="2"/>
      <c r="B112" s="2"/>
      <c r="C112" s="2"/>
      <c r="D112" s="2"/>
      <c r="E112" s="47" t="str">
        <f>структура!$AI$8</f>
        <v>прокатный инвентарь</v>
      </c>
      <c r="F112" s="2"/>
      <c r="G112" s="2" t="str">
        <f>G111</f>
        <v>тыс.руб.</v>
      </c>
      <c r="H112" s="2"/>
      <c r="I112" s="28"/>
      <c r="J112" s="2"/>
      <c r="K112" s="28"/>
      <c r="L112" s="2"/>
      <c r="M112" s="52"/>
      <c r="N112" s="2"/>
      <c r="O112" s="2"/>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2"/>
    </row>
    <row r="113" spans="1:40" ht="3.9" customHeight="1" x14ac:dyDescent="0.25">
      <c r="A113" s="2"/>
      <c r="B113" s="2"/>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2"/>
    </row>
    <row r="114" spans="1:40" x14ac:dyDescent="0.25">
      <c r="A114" s="2"/>
      <c r="B114" s="2"/>
      <c r="C114" s="2"/>
      <c r="D114" s="2"/>
      <c r="E114" s="48" t="str">
        <f>структура!$AI$12</f>
        <v>снегоход</v>
      </c>
      <c r="F114" s="2"/>
      <c r="G114" s="2" t="str">
        <f>G111</f>
        <v>тыс.руб.</v>
      </c>
      <c r="H114" s="2"/>
      <c r="I114" s="6" t="s">
        <v>0</v>
      </c>
      <c r="J114" s="45"/>
      <c r="K114" s="28"/>
      <c r="L114" s="2"/>
      <c r="M114" s="52"/>
      <c r="N114" s="2"/>
      <c r="O114" s="2"/>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2"/>
    </row>
    <row r="115" spans="1:40" x14ac:dyDescent="0.25">
      <c r="A115" s="2"/>
      <c r="B115" s="2"/>
      <c r="C115" s="2"/>
      <c r="D115" s="2"/>
      <c r="E115" s="49" t="str">
        <f>структура!$AI$13</f>
        <v>квадрацикл</v>
      </c>
      <c r="F115" s="2"/>
      <c r="G115" s="2" t="str">
        <f>G111</f>
        <v>тыс.руб.</v>
      </c>
      <c r="H115" s="2"/>
      <c r="I115" s="6" t="s">
        <v>0</v>
      </c>
      <c r="J115" s="45"/>
      <c r="K115" s="28"/>
      <c r="L115" s="2"/>
      <c r="M115" s="52"/>
      <c r="N115" s="2"/>
      <c r="O115" s="2"/>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2"/>
    </row>
    <row r="116" spans="1:40" x14ac:dyDescent="0.25">
      <c r="A116" s="2"/>
      <c r="B116" s="2"/>
      <c r="C116" s="2"/>
      <c r="D116" s="2"/>
      <c r="E116" s="49" t="str">
        <f>структура!$AI$14</f>
        <v>прочий инвентарь</v>
      </c>
      <c r="F116" s="2"/>
      <c r="G116" s="2" t="str">
        <f>G111</f>
        <v>тыс.руб.</v>
      </c>
      <c r="H116" s="2"/>
      <c r="I116" s="6" t="s">
        <v>0</v>
      </c>
      <c r="J116" s="45"/>
      <c r="K116" s="28"/>
      <c r="L116" s="2"/>
      <c r="M116" s="52"/>
      <c r="N116" s="2"/>
      <c r="O116" s="2"/>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2"/>
    </row>
    <row r="117" spans="1:40" ht="3.9" customHeight="1" x14ac:dyDescent="0.25">
      <c r="A117" s="2"/>
      <c r="B117" s="2"/>
      <c r="C117" s="2"/>
      <c r="D117" s="2"/>
      <c r="E117" s="50"/>
      <c r="F117" s="2"/>
      <c r="G117" s="2"/>
      <c r="H117" s="2"/>
      <c r="I117" s="28"/>
      <c r="J117" s="2"/>
      <c r="K117" s="28"/>
      <c r="L117" s="2"/>
      <c r="M117" s="52"/>
      <c r="N117" s="2"/>
      <c r="O117" s="2"/>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2"/>
    </row>
    <row r="118" spans="1:40" ht="3.9" customHeight="1" x14ac:dyDescent="0.25">
      <c r="A118" s="2"/>
      <c r="B118" s="2"/>
      <c r="C118" s="2"/>
      <c r="D118" s="2"/>
      <c r="E118" s="2"/>
      <c r="F118" s="2"/>
      <c r="G118" s="2"/>
      <c r="H118" s="2"/>
      <c r="I118" s="28"/>
      <c r="J118" s="2"/>
      <c r="K118" s="28"/>
      <c r="L118" s="2"/>
      <c r="M118" s="52"/>
      <c r="N118" s="2"/>
      <c r="O118" s="2"/>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2"/>
    </row>
    <row r="119" spans="1:40" s="5" customFormat="1" x14ac:dyDescent="0.25">
      <c r="A119" s="3"/>
      <c r="B119" s="3"/>
      <c r="C119" s="3"/>
      <c r="D119" s="3"/>
      <c r="E119" s="3" t="str">
        <f>KPI!$E$26</f>
        <v>кол-во платного инвентаря</v>
      </c>
      <c r="F119" s="3"/>
      <c r="G119" s="3" t="str">
        <f>IF($E119="","",INDEX(KPI!$G:$G,SUMIFS(KPI!$B:$B,KPI!$E:$E,$E119)))</f>
        <v>шт</v>
      </c>
      <c r="H119" s="3"/>
      <c r="I119" s="28"/>
      <c r="J119" s="3"/>
      <c r="K119" s="28"/>
      <c r="L119" s="3"/>
      <c r="M119" s="55"/>
      <c r="N119" s="3"/>
      <c r="O119" s="3"/>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3"/>
    </row>
    <row r="120" spans="1:40" x14ac:dyDescent="0.25">
      <c r="A120" s="2"/>
      <c r="B120" s="2"/>
      <c r="C120" s="2"/>
      <c r="D120" s="2"/>
      <c r="E120" s="47" t="str">
        <f>структура!$AI$8</f>
        <v>прокатный инвентарь</v>
      </c>
      <c r="F120" s="2"/>
      <c r="G120" s="2" t="str">
        <f>G119</f>
        <v>шт</v>
      </c>
      <c r="H120" s="2"/>
      <c r="I120" s="28"/>
      <c r="J120" s="2"/>
      <c r="K120" s="28"/>
      <c r="L120" s="2"/>
      <c r="M120" s="52"/>
      <c r="N120" s="2"/>
      <c r="O120" s="2"/>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2"/>
    </row>
    <row r="121" spans="1:40" ht="3.9"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2"/>
    </row>
    <row r="122" spans="1:40" x14ac:dyDescent="0.25">
      <c r="A122" s="2"/>
      <c r="B122" s="2"/>
      <c r="C122" s="2"/>
      <c r="D122" s="2"/>
      <c r="E122" s="48" t="str">
        <f>структура!$AI$12</f>
        <v>снегоход</v>
      </c>
      <c r="F122" s="2"/>
      <c r="G122" s="2" t="str">
        <f>G119</f>
        <v>шт</v>
      </c>
      <c r="H122" s="2"/>
      <c r="I122" s="6" t="s">
        <v>0</v>
      </c>
      <c r="J122" s="45"/>
      <c r="K122" s="28"/>
      <c r="L122" s="2"/>
      <c r="M122" s="52"/>
      <c r="N122" s="2"/>
      <c r="O122" s="6" t="s">
        <v>0</v>
      </c>
      <c r="P122" s="45"/>
      <c r="Q122" s="45">
        <v>1</v>
      </c>
      <c r="R122" s="45"/>
      <c r="S122" s="45"/>
      <c r="T122" s="45"/>
      <c r="U122" s="45"/>
      <c r="V122" s="45"/>
      <c r="W122" s="45">
        <v>5</v>
      </c>
      <c r="X122" s="45">
        <v>5</v>
      </c>
      <c r="Y122" s="45">
        <v>5</v>
      </c>
      <c r="Z122" s="45">
        <v>5</v>
      </c>
      <c r="AA122" s="45">
        <v>5</v>
      </c>
      <c r="AB122" s="45">
        <v>5</v>
      </c>
      <c r="AC122" s="45">
        <v>5</v>
      </c>
      <c r="AD122" s="45">
        <v>5</v>
      </c>
      <c r="AE122" s="45">
        <v>5</v>
      </c>
      <c r="AF122" s="45">
        <v>5</v>
      </c>
      <c r="AG122" s="45">
        <v>5</v>
      </c>
      <c r="AH122" s="45">
        <v>5</v>
      </c>
      <c r="AI122" s="45">
        <v>5</v>
      </c>
      <c r="AJ122" s="45">
        <v>5</v>
      </c>
      <c r="AK122" s="45">
        <v>5</v>
      </c>
      <c r="AL122" s="45">
        <v>5</v>
      </c>
      <c r="AM122" s="45">
        <v>5</v>
      </c>
      <c r="AN122" s="2"/>
    </row>
    <row r="123" spans="1:40" x14ac:dyDescent="0.25">
      <c r="A123" s="2"/>
      <c r="B123" s="2"/>
      <c r="C123" s="2"/>
      <c r="D123" s="2"/>
      <c r="E123" s="49" t="str">
        <f>структура!$AI$13</f>
        <v>квадрацикл</v>
      </c>
      <c r="F123" s="2"/>
      <c r="G123" s="2" t="str">
        <f>G119</f>
        <v>шт</v>
      </c>
      <c r="H123" s="2"/>
      <c r="I123" s="6" t="s">
        <v>0</v>
      </c>
      <c r="J123" s="45"/>
      <c r="K123" s="28"/>
      <c r="L123" s="2"/>
      <c r="M123" s="52"/>
      <c r="N123" s="2"/>
      <c r="O123" s="6" t="s">
        <v>0</v>
      </c>
      <c r="P123" s="45"/>
      <c r="Q123" s="45"/>
      <c r="R123" s="45"/>
      <c r="S123" s="45"/>
      <c r="T123" s="45">
        <v>1</v>
      </c>
      <c r="U123" s="45"/>
      <c r="V123" s="45"/>
      <c r="W123" s="45">
        <v>7</v>
      </c>
      <c r="X123" s="45">
        <v>7</v>
      </c>
      <c r="Y123" s="45">
        <v>7</v>
      </c>
      <c r="Z123" s="45">
        <v>7</v>
      </c>
      <c r="AA123" s="45">
        <v>7</v>
      </c>
      <c r="AB123" s="45">
        <v>7</v>
      </c>
      <c r="AC123" s="45">
        <v>7</v>
      </c>
      <c r="AD123" s="45">
        <v>7</v>
      </c>
      <c r="AE123" s="45">
        <v>7</v>
      </c>
      <c r="AF123" s="45">
        <v>7</v>
      </c>
      <c r="AG123" s="45">
        <v>7</v>
      </c>
      <c r="AH123" s="45">
        <v>7</v>
      </c>
      <c r="AI123" s="45">
        <v>7</v>
      </c>
      <c r="AJ123" s="45">
        <v>7</v>
      </c>
      <c r="AK123" s="45">
        <v>7</v>
      </c>
      <c r="AL123" s="45">
        <v>7</v>
      </c>
      <c r="AM123" s="45">
        <v>7</v>
      </c>
      <c r="AN123" s="2"/>
    </row>
    <row r="124" spans="1:40" x14ac:dyDescent="0.25">
      <c r="A124" s="2"/>
      <c r="B124" s="2"/>
      <c r="C124" s="2"/>
      <c r="D124" s="2"/>
      <c r="E124" s="49" t="str">
        <f>структура!$AI$14</f>
        <v>прочий инвентарь</v>
      </c>
      <c r="F124" s="2"/>
      <c r="G124" s="2" t="str">
        <f>G119</f>
        <v>шт</v>
      </c>
      <c r="H124" s="2"/>
      <c r="I124" s="6" t="s">
        <v>0</v>
      </c>
      <c r="J124" s="45"/>
      <c r="K124" s="28"/>
      <c r="L124" s="2"/>
      <c r="M124" s="52"/>
      <c r="N124" s="2"/>
      <c r="O124" s="6" t="s">
        <v>0</v>
      </c>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2"/>
    </row>
    <row r="125" spans="1:40" ht="3.9" customHeight="1" x14ac:dyDescent="0.25">
      <c r="A125" s="2"/>
      <c r="B125" s="2"/>
      <c r="C125" s="2"/>
      <c r="D125" s="2"/>
      <c r="E125" s="50"/>
      <c r="F125" s="2"/>
      <c r="G125" s="2"/>
      <c r="H125" s="2"/>
      <c r="I125" s="28"/>
      <c r="J125" s="2"/>
      <c r="K125" s="28"/>
      <c r="L125" s="2"/>
      <c r="M125" s="52"/>
      <c r="N125" s="2"/>
      <c r="O125" s="2"/>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2"/>
    </row>
    <row r="126" spans="1:40" ht="3.9" customHeight="1" x14ac:dyDescent="0.25">
      <c r="A126" s="2"/>
      <c r="B126" s="2"/>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2"/>
    </row>
    <row r="127" spans="1:40" s="5" customFormat="1" x14ac:dyDescent="0.25">
      <c r="A127" s="3"/>
      <c r="B127" s="3"/>
      <c r="C127" s="3"/>
      <c r="D127" s="3"/>
      <c r="E127" s="89" t="str">
        <f>KPI!$E$27</f>
        <v>оплата прокатного инвентаря</v>
      </c>
      <c r="F127" s="89"/>
      <c r="G127" s="89" t="str">
        <f>IF($E127="","",INDEX(KPI!$G:$G,SUMIFS(KPI!$B:$B,KPI!$E:$E,$E127)))</f>
        <v>тыс.руб.</v>
      </c>
      <c r="H127" s="89"/>
      <c r="I127" s="90"/>
      <c r="J127" s="91" t="str">
        <f>структура!$AL$15</f>
        <v>по факту покупки</v>
      </c>
      <c r="K127" s="90"/>
      <c r="L127" s="89"/>
      <c r="M127" s="92">
        <f>SUM($O127:$AN127)</f>
        <v>0</v>
      </c>
      <c r="N127" s="3"/>
      <c r="O127" s="3"/>
      <c r="P127" s="93">
        <f>P109</f>
        <v>0</v>
      </c>
      <c r="Q127" s="93">
        <f t="shared" ref="Q127:AM127" si="8">Q109</f>
        <v>0</v>
      </c>
      <c r="R127" s="93">
        <f t="shared" si="8"/>
        <v>0</v>
      </c>
      <c r="S127" s="93">
        <f t="shared" si="8"/>
        <v>0</v>
      </c>
      <c r="T127" s="93">
        <f t="shared" si="8"/>
        <v>0</v>
      </c>
      <c r="U127" s="93">
        <f t="shared" si="8"/>
        <v>0</v>
      </c>
      <c r="V127" s="93">
        <f t="shared" si="8"/>
        <v>0</v>
      </c>
      <c r="W127" s="93">
        <f t="shared" si="8"/>
        <v>0</v>
      </c>
      <c r="X127" s="93">
        <f t="shared" si="8"/>
        <v>0</v>
      </c>
      <c r="Y127" s="93">
        <f t="shared" si="8"/>
        <v>0</v>
      </c>
      <c r="Z127" s="93">
        <f t="shared" si="8"/>
        <v>0</v>
      </c>
      <c r="AA127" s="93">
        <f t="shared" si="8"/>
        <v>0</v>
      </c>
      <c r="AB127" s="93">
        <f t="shared" si="8"/>
        <v>0</v>
      </c>
      <c r="AC127" s="93">
        <f t="shared" si="8"/>
        <v>0</v>
      </c>
      <c r="AD127" s="93">
        <f t="shared" si="8"/>
        <v>0</v>
      </c>
      <c r="AE127" s="93">
        <f t="shared" si="8"/>
        <v>0</v>
      </c>
      <c r="AF127" s="93">
        <f t="shared" si="8"/>
        <v>0</v>
      </c>
      <c r="AG127" s="93">
        <f t="shared" si="8"/>
        <v>0</v>
      </c>
      <c r="AH127" s="93">
        <f t="shared" si="8"/>
        <v>0</v>
      </c>
      <c r="AI127" s="93">
        <f t="shared" si="8"/>
        <v>0</v>
      </c>
      <c r="AJ127" s="93">
        <f t="shared" si="8"/>
        <v>0</v>
      </c>
      <c r="AK127" s="93">
        <f t="shared" si="8"/>
        <v>0</v>
      </c>
      <c r="AL127" s="93">
        <f t="shared" si="8"/>
        <v>0</v>
      </c>
      <c r="AM127" s="93">
        <f t="shared" si="8"/>
        <v>0</v>
      </c>
      <c r="AN127" s="3"/>
    </row>
    <row r="128" spans="1:40" s="62" customFormat="1" ht="10.199999999999999" x14ac:dyDescent="0.2">
      <c r="A128" s="59"/>
      <c r="B128" s="59"/>
      <c r="C128" s="59"/>
      <c r="D128" s="59"/>
      <c r="E128" s="59"/>
      <c r="F128" s="59"/>
      <c r="G128" s="59"/>
      <c r="H128" s="59"/>
      <c r="I128" s="31"/>
      <c r="J128" s="59" t="str">
        <f>структура!$AL$13</f>
        <v>контроль</v>
      </c>
      <c r="K128" s="31"/>
      <c r="L128" s="59"/>
      <c r="M128" s="60">
        <f>M127-M109</f>
        <v>0</v>
      </c>
      <c r="N128" s="59"/>
      <c r="O128" s="59"/>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59"/>
    </row>
    <row r="129" spans="1:40" ht="8.1" customHeight="1" x14ac:dyDescent="0.25">
      <c r="A129" s="2"/>
      <c r="B129" s="2"/>
      <c r="C129" s="2"/>
      <c r="D129" s="2"/>
      <c r="E129" s="2"/>
      <c r="F129" s="2"/>
      <c r="G129" s="2"/>
      <c r="H129" s="2"/>
      <c r="I129" s="28"/>
      <c r="J129" s="2"/>
      <c r="K129" s="28"/>
      <c r="L129" s="2"/>
      <c r="M129" s="52"/>
      <c r="N129" s="2"/>
      <c r="O129" s="2"/>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2"/>
    </row>
    <row r="130" spans="1:40" s="5" customFormat="1" x14ac:dyDescent="0.25">
      <c r="A130" s="3"/>
      <c r="B130" s="3"/>
      <c r="C130" s="3"/>
      <c r="D130" s="3"/>
      <c r="E130" s="3" t="str">
        <f>KPI!$E$28</f>
        <v>срок амортизации прокатного инвентаря</v>
      </c>
      <c r="F130" s="3"/>
      <c r="G130" s="3" t="str">
        <f>IF($E130="","",INDEX(KPI!$G:$G,SUMIFS(KPI!$B:$B,KPI!$E:$E,$E130)))</f>
        <v>тыс.руб.</v>
      </c>
      <c r="H130" s="3"/>
      <c r="I130" s="6" t="s">
        <v>0</v>
      </c>
      <c r="J130" s="45"/>
      <c r="K130" s="28"/>
      <c r="L130" s="3"/>
      <c r="M130" s="55"/>
      <c r="N130" s="3"/>
      <c r="O130" s="3"/>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3"/>
    </row>
    <row r="131" spans="1:40" ht="3.9" customHeight="1" x14ac:dyDescent="0.25">
      <c r="A131" s="2"/>
      <c r="B131" s="2"/>
      <c r="C131" s="2"/>
      <c r="D131" s="2"/>
      <c r="E131" s="21"/>
      <c r="F131" s="2"/>
      <c r="G131" s="21"/>
      <c r="H131" s="2"/>
      <c r="I131" s="28"/>
      <c r="J131" s="21"/>
      <c r="K131" s="28"/>
      <c r="L131" s="2"/>
      <c r="M131" s="52"/>
      <c r="N131" s="2"/>
      <c r="O131" s="2"/>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2"/>
    </row>
    <row r="132" spans="1:40" ht="8.1" customHeight="1" x14ac:dyDescent="0.25">
      <c r="A132" s="2"/>
      <c r="B132" s="2"/>
      <c r="C132" s="2"/>
      <c r="D132" s="2"/>
      <c r="E132" s="2"/>
      <c r="F132" s="2"/>
      <c r="G132" s="2"/>
      <c r="H132" s="2"/>
      <c r="I132" s="28"/>
      <c r="J132" s="2"/>
      <c r="K132" s="28"/>
      <c r="L132" s="2"/>
      <c r="M132" s="52"/>
      <c r="N132" s="2"/>
      <c r="O132" s="2"/>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2"/>
    </row>
    <row r="133" spans="1:40" x14ac:dyDescent="0.25">
      <c r="A133" s="2"/>
      <c r="B133" s="2"/>
      <c r="C133" s="2"/>
      <c r="D133" s="2"/>
      <c r="E133" s="2"/>
      <c r="F133" s="2"/>
      <c r="G133" s="2"/>
      <c r="H133" s="2"/>
      <c r="I133" s="28"/>
      <c r="J133" s="2"/>
      <c r="K133" s="28"/>
      <c r="L133" s="2"/>
      <c r="M133" s="52"/>
      <c r="N133" s="2"/>
      <c r="O133" s="2"/>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2"/>
    </row>
    <row r="134" spans="1:40" x14ac:dyDescent="0.25">
      <c r="A134" s="2"/>
      <c r="B134" s="2"/>
      <c r="C134" s="2"/>
      <c r="D134" s="2"/>
      <c r="E134" s="2"/>
      <c r="F134" s="2"/>
      <c r="G134" s="2"/>
      <c r="H134" s="2"/>
      <c r="I134" s="28"/>
      <c r="J134" s="2"/>
      <c r="K134" s="28"/>
      <c r="L134" s="2"/>
      <c r="M134" s="52"/>
      <c r="N134" s="2"/>
      <c r="O134" s="2"/>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2"/>
    </row>
    <row r="135" spans="1:40" x14ac:dyDescent="0.25">
      <c r="A135" s="2"/>
      <c r="B135" s="2"/>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2"/>
    </row>
    <row r="136" spans="1:40" x14ac:dyDescent="0.25">
      <c r="A136" s="2"/>
      <c r="B136" s="2"/>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2"/>
    </row>
    <row r="137" spans="1:40" x14ac:dyDescent="0.25">
      <c r="A137" s="2"/>
      <c r="B137" s="2"/>
      <c r="C137" s="2"/>
      <c r="D137" s="2"/>
      <c r="E137" s="2"/>
      <c r="F137" s="2"/>
      <c r="G137" s="2"/>
      <c r="H137" s="2"/>
      <c r="I137" s="28"/>
      <c r="J137" s="2"/>
      <c r="K137" s="28"/>
      <c r="L137" s="2"/>
      <c r="M137" s="52"/>
      <c r="N137" s="2"/>
      <c r="O137" s="2"/>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2"/>
    </row>
    <row r="138" spans="1:40" x14ac:dyDescent="0.25">
      <c r="A138" s="2"/>
      <c r="B138" s="2"/>
      <c r="C138" s="2"/>
      <c r="D138" s="2"/>
      <c r="E138" s="2"/>
      <c r="F138" s="2"/>
      <c r="G138" s="2"/>
      <c r="H138" s="2"/>
      <c r="I138" s="28"/>
      <c r="J138" s="2"/>
      <c r="K138" s="28"/>
      <c r="L138" s="2"/>
      <c r="M138" s="52"/>
      <c r="N138" s="2"/>
      <c r="O138" s="2"/>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2"/>
    </row>
    <row r="139" spans="1:40" x14ac:dyDescent="0.25">
      <c r="A139" s="2"/>
      <c r="B139" s="2"/>
      <c r="C139" s="2"/>
      <c r="D139" s="2"/>
      <c r="E139" s="2"/>
      <c r="F139" s="2"/>
      <c r="G139" s="2"/>
      <c r="H139" s="2"/>
      <c r="I139" s="28"/>
      <c r="J139" s="2"/>
      <c r="K139" s="28"/>
      <c r="L139" s="2"/>
      <c r="M139" s="52"/>
      <c r="N139" s="2"/>
      <c r="O139" s="2"/>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2"/>
    </row>
    <row r="140" spans="1:40" x14ac:dyDescent="0.25">
      <c r="A140" s="2"/>
      <c r="B140" s="2"/>
      <c r="C140" s="2"/>
      <c r="D140" s="2"/>
      <c r="E140" s="2"/>
      <c r="F140" s="2"/>
      <c r="G140" s="2"/>
      <c r="H140" s="2"/>
      <c r="I140" s="28"/>
      <c r="J140" s="2"/>
      <c r="K140" s="28"/>
      <c r="L140" s="2"/>
      <c r="M140" s="52"/>
      <c r="N140" s="2"/>
      <c r="O140" s="2"/>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2"/>
    </row>
    <row r="141" spans="1:40" x14ac:dyDescent="0.25">
      <c r="A141" s="2"/>
      <c r="B141" s="2"/>
      <c r="C141" s="2"/>
      <c r="D141" s="2"/>
      <c r="E141" s="2"/>
      <c r="F141" s="2"/>
      <c r="G141" s="2"/>
      <c r="H141" s="2"/>
      <c r="I141" s="28"/>
      <c r="J141" s="2"/>
      <c r="K141" s="28"/>
      <c r="L141" s="2"/>
      <c r="M141" s="52"/>
      <c r="N141" s="2"/>
      <c r="O141" s="2"/>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2"/>
    </row>
    <row r="142" spans="1:40" x14ac:dyDescent="0.25">
      <c r="A142" s="2"/>
      <c r="B142" s="2"/>
      <c r="C142" s="2"/>
      <c r="D142" s="2"/>
      <c r="E142" s="2"/>
      <c r="F142" s="2"/>
      <c r="G142" s="2"/>
      <c r="H142" s="2"/>
      <c r="I142" s="28"/>
      <c r="J142" s="2"/>
      <c r="K142" s="28"/>
      <c r="L142" s="2"/>
      <c r="M142" s="52"/>
      <c r="N142" s="2"/>
      <c r="O142" s="2"/>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2"/>
    </row>
    <row r="143" spans="1:40" x14ac:dyDescent="0.25">
      <c r="A143" s="2"/>
      <c r="B143" s="2"/>
      <c r="C143" s="2"/>
      <c r="D143" s="2"/>
      <c r="E143" s="2"/>
      <c r="F143" s="2"/>
      <c r="G143" s="2"/>
      <c r="H143" s="2"/>
      <c r="I143" s="28"/>
      <c r="J143" s="2"/>
      <c r="K143" s="28"/>
      <c r="L143" s="2"/>
      <c r="M143" s="52"/>
      <c r="N143" s="2"/>
      <c r="O143" s="2"/>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2"/>
    </row>
    <row r="144" spans="1:40" x14ac:dyDescent="0.25">
      <c r="A144" s="2"/>
      <c r="B144" s="2"/>
      <c r="C144" s="2"/>
      <c r="D144" s="2"/>
      <c r="E144" s="2"/>
      <c r="F144" s="2"/>
      <c r="G144" s="2"/>
      <c r="H144" s="2"/>
      <c r="I144" s="28"/>
      <c r="J144" s="2"/>
      <c r="K144" s="28"/>
      <c r="L144" s="2"/>
      <c r="M144" s="52"/>
      <c r="N144" s="2"/>
      <c r="O144" s="2"/>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2"/>
    </row>
    <row r="145" spans="1:40" x14ac:dyDescent="0.25">
      <c r="A145" s="2"/>
      <c r="B145" s="2"/>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2"/>
    </row>
    <row r="146" spans="1:40" x14ac:dyDescent="0.25">
      <c r="A146" s="2"/>
      <c r="B146" s="2"/>
      <c r="C146" s="2"/>
      <c r="D146" s="2"/>
      <c r="E146" s="2"/>
      <c r="F146" s="2"/>
      <c r="G146" s="2"/>
      <c r="H146" s="2"/>
      <c r="I146" s="28"/>
      <c r="J146" s="2"/>
      <c r="K146" s="28"/>
      <c r="L146" s="2"/>
      <c r="M146" s="52"/>
      <c r="N146" s="2"/>
      <c r="O146" s="2"/>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2"/>
    </row>
    <row r="147" spans="1:40" x14ac:dyDescent="0.25">
      <c r="A147" s="2"/>
      <c r="B147" s="2"/>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2"/>
    </row>
    <row r="148" spans="1:40" x14ac:dyDescent="0.25">
      <c r="A148" s="2"/>
      <c r="B148" s="2"/>
      <c r="C148" s="2"/>
      <c r="D148" s="2"/>
      <c r="E148" s="2"/>
      <c r="F148" s="2"/>
      <c r="G148" s="2"/>
      <c r="H148" s="2"/>
      <c r="I148" s="28"/>
      <c r="J148" s="2"/>
      <c r="K148" s="28"/>
      <c r="L148" s="2"/>
      <c r="M148" s="52"/>
      <c r="N148" s="2"/>
      <c r="O148" s="2"/>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2"/>
    </row>
    <row r="149" spans="1:40" x14ac:dyDescent="0.25">
      <c r="A149" s="2"/>
      <c r="B149" s="2"/>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2"/>
    </row>
    <row r="150" spans="1:40" x14ac:dyDescent="0.25">
      <c r="A150" s="2"/>
      <c r="B150" s="2"/>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2"/>
    </row>
    <row r="151" spans="1:40"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2"/>
    </row>
    <row r="152" spans="1:40" x14ac:dyDescent="0.25">
      <c r="A152" s="2"/>
      <c r="B152" s="2"/>
      <c r="C152" s="2"/>
      <c r="D152" s="2"/>
      <c r="E152" s="2"/>
      <c r="F152" s="2"/>
      <c r="G152" s="2"/>
      <c r="H152" s="2"/>
      <c r="I152" s="28"/>
      <c r="J152" s="2"/>
      <c r="K152" s="28"/>
      <c r="L152" s="2"/>
      <c r="M152" s="52"/>
      <c r="N152" s="2"/>
      <c r="O152" s="2"/>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2"/>
    </row>
    <row r="153" spans="1:40" x14ac:dyDescent="0.25">
      <c r="A153" s="2"/>
      <c r="B153" s="2"/>
      <c r="C153" s="2"/>
      <c r="D153" s="2"/>
      <c r="E153" s="2"/>
      <c r="F153" s="2"/>
      <c r="G153" s="2"/>
      <c r="H153" s="2"/>
      <c r="I153" s="28"/>
      <c r="J153" s="2"/>
      <c r="K153" s="28"/>
      <c r="L153" s="2"/>
      <c r="M153" s="52"/>
      <c r="N153" s="2"/>
      <c r="O153" s="2"/>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2"/>
    </row>
    <row r="154" spans="1:40" x14ac:dyDescent="0.25">
      <c r="A154" s="2"/>
      <c r="B154" s="2"/>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2"/>
    </row>
    <row r="155" spans="1:40" x14ac:dyDescent="0.25">
      <c r="A155" s="2"/>
      <c r="B155" s="2"/>
      <c r="C155" s="2"/>
      <c r="D155" s="2"/>
      <c r="E155" s="2"/>
      <c r="F155" s="2"/>
      <c r="G155" s="2"/>
      <c r="H155" s="2"/>
      <c r="I155" s="28"/>
      <c r="J155" s="2"/>
      <c r="K155" s="28"/>
      <c r="L155" s="2"/>
      <c r="M155" s="52"/>
      <c r="N155" s="2"/>
      <c r="O155" s="2"/>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2"/>
    </row>
    <row r="156" spans="1:40" x14ac:dyDescent="0.25">
      <c r="A156" s="2"/>
      <c r="B156" s="2"/>
      <c r="C156" s="2"/>
      <c r="D156" s="2"/>
      <c r="E156" s="2"/>
      <c r="F156" s="2"/>
      <c r="G156" s="2"/>
      <c r="H156" s="2"/>
      <c r="I156" s="28"/>
      <c r="J156" s="2"/>
      <c r="K156" s="28"/>
      <c r="L156" s="2"/>
      <c r="M156" s="52"/>
      <c r="N156" s="2"/>
      <c r="O156" s="2"/>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2"/>
    </row>
    <row r="157" spans="1:40" x14ac:dyDescent="0.25">
      <c r="A157" s="2"/>
      <c r="B157" s="2"/>
      <c r="C157" s="2"/>
      <c r="D157" s="2"/>
      <c r="E157" s="2"/>
      <c r="F157" s="2"/>
      <c r="G157" s="2"/>
      <c r="H157" s="2"/>
      <c r="I157" s="28"/>
      <c r="J157" s="2"/>
      <c r="K157" s="28"/>
      <c r="L157" s="2"/>
      <c r="M157" s="52"/>
      <c r="N157" s="2"/>
      <c r="O157" s="2"/>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2"/>
    </row>
    <row r="158" spans="1:40" x14ac:dyDescent="0.25">
      <c r="A158" s="2"/>
      <c r="B158" s="2"/>
      <c r="C158" s="2"/>
      <c r="D158" s="2"/>
      <c r="E158" s="2"/>
      <c r="F158" s="2"/>
      <c r="G158" s="2"/>
      <c r="H158" s="2"/>
      <c r="I158" s="28"/>
      <c r="J158" s="2"/>
      <c r="K158" s="28"/>
      <c r="L158" s="2"/>
      <c r="M158" s="52"/>
      <c r="N158" s="2"/>
      <c r="O158" s="2"/>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2"/>
    </row>
    <row r="159" spans="1:40" x14ac:dyDescent="0.25">
      <c r="A159" s="2"/>
      <c r="B159" s="2"/>
      <c r="C159" s="2"/>
      <c r="D159" s="2"/>
      <c r="E159" s="2"/>
      <c r="F159" s="2"/>
      <c r="G159" s="2"/>
      <c r="H159" s="2"/>
      <c r="I159" s="28"/>
      <c r="J159" s="2"/>
      <c r="K159" s="28"/>
      <c r="L159" s="2"/>
      <c r="M159" s="52"/>
      <c r="N159" s="2"/>
      <c r="O159" s="2"/>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2"/>
    </row>
    <row r="160" spans="1:40" x14ac:dyDescent="0.25">
      <c r="A160" s="2"/>
      <c r="B160" s="2"/>
      <c r="C160" s="2"/>
      <c r="D160" s="2"/>
      <c r="E160" s="2"/>
      <c r="F160" s="2"/>
      <c r="G160" s="2"/>
      <c r="H160" s="2"/>
      <c r="I160" s="28"/>
      <c r="J160" s="2"/>
      <c r="K160" s="28"/>
      <c r="L160" s="2"/>
      <c r="M160" s="52"/>
      <c r="N160" s="2"/>
      <c r="O160" s="2"/>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2"/>
    </row>
    <row r="161" spans="1:40" x14ac:dyDescent="0.25">
      <c r="A161" s="2"/>
      <c r="B161" s="2"/>
      <c r="C161" s="2"/>
      <c r="D161" s="2"/>
      <c r="E161" s="2"/>
      <c r="F161" s="2"/>
      <c r="G161" s="2"/>
      <c r="H161" s="2"/>
      <c r="I161" s="28"/>
      <c r="J161" s="2"/>
      <c r="K161" s="28"/>
      <c r="L161" s="2"/>
      <c r="M161" s="52"/>
      <c r="N161" s="2"/>
      <c r="O161" s="2"/>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2"/>
    </row>
    <row r="162" spans="1:40" x14ac:dyDescent="0.25">
      <c r="A162" s="2"/>
      <c r="B162" s="2"/>
      <c r="C162" s="2"/>
      <c r="D162" s="2"/>
      <c r="E162" s="2"/>
      <c r="F162" s="2"/>
      <c r="G162" s="2"/>
      <c r="H162" s="2"/>
      <c r="I162" s="28"/>
      <c r="J162" s="2"/>
      <c r="K162" s="28"/>
      <c r="L162" s="2"/>
      <c r="M162" s="52"/>
      <c r="N162" s="2"/>
      <c r="O162" s="2"/>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2"/>
    </row>
    <row r="163" spans="1:40" x14ac:dyDescent="0.25">
      <c r="A163" s="2"/>
      <c r="B163" s="2"/>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2"/>
    </row>
    <row r="164" spans="1:40" x14ac:dyDescent="0.25">
      <c r="A164" s="2"/>
      <c r="B164" s="2"/>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2"/>
    </row>
    <row r="165" spans="1:40" x14ac:dyDescent="0.25">
      <c r="A165" s="2"/>
      <c r="B165" s="2"/>
      <c r="C165" s="2"/>
      <c r="D165" s="2"/>
      <c r="E165" s="2"/>
      <c r="F165" s="2"/>
      <c r="G165" s="2"/>
      <c r="H165" s="2"/>
      <c r="I165" s="28"/>
      <c r="J165" s="2"/>
      <c r="K165" s="28"/>
      <c r="L165" s="2"/>
      <c r="M165" s="52"/>
      <c r="N165" s="2"/>
      <c r="O165" s="2"/>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2"/>
    </row>
    <row r="166" spans="1:40" x14ac:dyDescent="0.25">
      <c r="A166" s="2"/>
      <c r="B166" s="2"/>
      <c r="C166" s="2"/>
      <c r="D166" s="2"/>
      <c r="E166" s="2"/>
      <c r="F166" s="2"/>
      <c r="G166" s="2"/>
      <c r="H166" s="2"/>
      <c r="I166" s="28"/>
      <c r="J166" s="2"/>
      <c r="K166" s="28"/>
      <c r="L166" s="2"/>
      <c r="M166" s="52"/>
      <c r="N166" s="2"/>
      <c r="O166" s="2"/>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2"/>
    </row>
    <row r="167" spans="1:40" x14ac:dyDescent="0.25">
      <c r="A167" s="2"/>
      <c r="B167" s="2"/>
      <c r="C167" s="2"/>
      <c r="D167" s="2"/>
      <c r="E167" s="2"/>
      <c r="F167" s="2"/>
      <c r="G167" s="2"/>
      <c r="H167" s="2"/>
      <c r="I167" s="28"/>
      <c r="J167" s="2"/>
      <c r="K167" s="28"/>
      <c r="L167" s="2"/>
      <c r="M167" s="52"/>
      <c r="N167" s="2"/>
      <c r="O167" s="2"/>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2"/>
    </row>
    <row r="168" spans="1:40" x14ac:dyDescent="0.25">
      <c r="A168" s="2"/>
      <c r="B168" s="2"/>
      <c r="C168" s="2"/>
      <c r="D168" s="2"/>
      <c r="E168" s="2"/>
      <c r="F168" s="2"/>
      <c r="G168" s="2"/>
      <c r="H168" s="2"/>
      <c r="I168" s="28"/>
      <c r="J168" s="2"/>
      <c r="K168" s="28"/>
      <c r="L168" s="2"/>
      <c r="M168" s="52"/>
      <c r="N168" s="2"/>
      <c r="O168" s="2"/>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2"/>
    </row>
    <row r="169" spans="1:40" x14ac:dyDescent="0.25">
      <c r="A169" s="2"/>
      <c r="B169" s="2"/>
      <c r="C169" s="2"/>
      <c r="D169" s="2"/>
      <c r="E169" s="2"/>
      <c r="F169" s="2"/>
      <c r="G169" s="2"/>
      <c r="H169" s="2"/>
      <c r="I169" s="28"/>
      <c r="J169" s="2"/>
      <c r="K169" s="28"/>
      <c r="L169" s="2"/>
      <c r="M169" s="52"/>
      <c r="N169" s="2"/>
      <c r="O169" s="2"/>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2"/>
    </row>
    <row r="170" spans="1:40" x14ac:dyDescent="0.25">
      <c r="A170" s="2"/>
      <c r="B170" s="2"/>
      <c r="C170" s="2"/>
      <c r="D170" s="2"/>
      <c r="E170" s="2"/>
      <c r="F170" s="2"/>
      <c r="G170" s="2"/>
      <c r="H170" s="2"/>
      <c r="I170" s="28"/>
      <c r="J170" s="2"/>
      <c r="K170" s="28"/>
      <c r="L170" s="2"/>
      <c r="M170" s="52"/>
      <c r="N170" s="2"/>
      <c r="O170" s="2"/>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2"/>
    </row>
    <row r="171" spans="1:40" x14ac:dyDescent="0.25">
      <c r="A171" s="2"/>
      <c r="B171" s="2"/>
      <c r="C171" s="2"/>
      <c r="D171" s="2"/>
      <c r="E171" s="2"/>
      <c r="F171" s="2"/>
      <c r="G171" s="2"/>
      <c r="H171" s="2"/>
      <c r="I171" s="28"/>
      <c r="J171" s="2"/>
      <c r="K171" s="28"/>
      <c r="L171" s="2"/>
      <c r="M171" s="52"/>
      <c r="N171" s="2"/>
      <c r="O171" s="2"/>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2"/>
    </row>
    <row r="172" spans="1:40" x14ac:dyDescent="0.25">
      <c r="A172" s="2"/>
      <c r="B172" s="2"/>
      <c r="C172" s="2"/>
      <c r="D172" s="2"/>
      <c r="E172" s="2"/>
      <c r="F172" s="2"/>
      <c r="G172" s="2"/>
      <c r="H172" s="2"/>
      <c r="I172" s="28"/>
      <c r="J172" s="2"/>
      <c r="K172" s="28"/>
      <c r="L172" s="2"/>
      <c r="M172" s="52"/>
      <c r="N172" s="2"/>
      <c r="O172" s="2"/>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2"/>
    </row>
    <row r="173" spans="1:40" x14ac:dyDescent="0.25">
      <c r="A173" s="2"/>
      <c r="B173" s="2"/>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2"/>
    </row>
    <row r="174" spans="1:40" x14ac:dyDescent="0.25">
      <c r="A174" s="2"/>
      <c r="B174" s="2"/>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2"/>
    </row>
    <row r="175" spans="1:40" x14ac:dyDescent="0.25">
      <c r="A175" s="2"/>
      <c r="B175" s="2"/>
      <c r="C175" s="2"/>
      <c r="D175" s="2"/>
      <c r="E175" s="2"/>
      <c r="F175" s="2"/>
      <c r="G175" s="2"/>
      <c r="H175" s="2"/>
      <c r="I175" s="28"/>
      <c r="J175" s="2"/>
      <c r="K175" s="28"/>
      <c r="L175" s="2"/>
      <c r="M175" s="52"/>
      <c r="N175" s="2"/>
      <c r="O175" s="2"/>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2"/>
    </row>
    <row r="176" spans="1:40" x14ac:dyDescent="0.25">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row>
    <row r="177" spans="16:39" x14ac:dyDescent="0.25">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row>
    <row r="178" spans="16:39" x14ac:dyDescent="0.25">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row>
    <row r="179" spans="16:39" x14ac:dyDescent="0.25">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row>
    <row r="180" spans="16:39" x14ac:dyDescent="0.25">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row>
    <row r="181" spans="16:39" x14ac:dyDescent="0.25">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row>
    <row r="182" spans="16:39" x14ac:dyDescent="0.25">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row>
    <row r="183" spans="16:39" x14ac:dyDescent="0.25">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row>
    <row r="184" spans="16:39" x14ac:dyDescent="0.25">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row>
    <row r="185" spans="16:39" x14ac:dyDescent="0.25">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row>
  </sheetData>
  <conditionalFormatting sqref="J13">
    <cfRule type="containsBlanks" dxfId="11722" priority="45">
      <formula>LEN(TRIM(J13))=0</formula>
    </cfRule>
  </conditionalFormatting>
  <conditionalFormatting sqref="J15">
    <cfRule type="containsBlanks" dxfId="11721" priority="44">
      <formula>LEN(TRIM(J15))=0</formula>
    </cfRule>
  </conditionalFormatting>
  <conditionalFormatting sqref="L15">
    <cfRule type="notContainsBlanks" dxfId="11720" priority="43">
      <formula>LEN(TRIM(L15))&gt;0</formula>
    </cfRule>
  </conditionalFormatting>
  <conditionalFormatting sqref="J21:J23">
    <cfRule type="containsBlanks" dxfId="11719" priority="42">
      <formula>LEN(TRIM(J21))=0</formula>
    </cfRule>
  </conditionalFormatting>
  <conditionalFormatting sqref="J31">
    <cfRule type="containsBlanks" dxfId="11718" priority="41">
      <formula>LEN(TRIM(J31))=0</formula>
    </cfRule>
  </conditionalFormatting>
  <conditionalFormatting sqref="J42:J43">
    <cfRule type="containsBlanks" dxfId="11717" priority="38">
      <formula>LEN(TRIM(J42))=0</formula>
    </cfRule>
  </conditionalFormatting>
  <conditionalFormatting sqref="J32:J36">
    <cfRule type="containsBlanks" dxfId="11716" priority="40">
      <formula>LEN(TRIM(J32))=0</formula>
    </cfRule>
  </conditionalFormatting>
  <conditionalFormatting sqref="J41">
    <cfRule type="containsBlanks" dxfId="11715" priority="39">
      <formula>LEN(TRIM(J41))=0</formula>
    </cfRule>
  </conditionalFormatting>
  <conditionalFormatting sqref="J72">
    <cfRule type="containsBlanks" dxfId="11714" priority="33">
      <formula>LEN(TRIM(J72))=0</formula>
    </cfRule>
  </conditionalFormatting>
  <conditionalFormatting sqref="J49">
    <cfRule type="containsBlanks" dxfId="11713" priority="37">
      <formula>LEN(TRIM(J49))=0</formula>
    </cfRule>
  </conditionalFormatting>
  <conditionalFormatting sqref="J60:J61">
    <cfRule type="containsBlanks" dxfId="11712" priority="34">
      <formula>LEN(TRIM(J60))=0</formula>
    </cfRule>
  </conditionalFormatting>
  <conditionalFormatting sqref="J50:J54">
    <cfRule type="containsBlanks" dxfId="11711" priority="36">
      <formula>LEN(TRIM(J50))=0</formula>
    </cfRule>
  </conditionalFormatting>
  <conditionalFormatting sqref="J59">
    <cfRule type="containsBlanks" dxfId="11710" priority="35">
      <formula>LEN(TRIM(J59))=0</formula>
    </cfRule>
  </conditionalFormatting>
  <conditionalFormatting sqref="J105">
    <cfRule type="containsBlanks" dxfId="11709" priority="24">
      <formula>LEN(TRIM(J105))=0</formula>
    </cfRule>
  </conditionalFormatting>
  <conditionalFormatting sqref="J68:J69">
    <cfRule type="containsBlanks" dxfId="11708" priority="22">
      <formula>LEN(TRIM(J68))=0</formula>
    </cfRule>
  </conditionalFormatting>
  <conditionalFormatting sqref="J67">
    <cfRule type="containsBlanks" dxfId="11707" priority="23">
      <formula>LEN(TRIM(J67))=0</formula>
    </cfRule>
  </conditionalFormatting>
  <conditionalFormatting sqref="A1:XFD1048576">
    <cfRule type="cellIs" dxfId="11706" priority="21" operator="equal">
      <formula>0</formula>
    </cfRule>
  </conditionalFormatting>
  <conditionalFormatting sqref="J115:J116">
    <cfRule type="containsBlanks" dxfId="11705" priority="13">
      <formula>LEN(TRIM(J115))=0</formula>
    </cfRule>
  </conditionalFormatting>
  <conditionalFormatting sqref="J114">
    <cfRule type="containsBlanks" dxfId="11704" priority="14">
      <formula>LEN(TRIM(J114))=0</formula>
    </cfRule>
  </conditionalFormatting>
  <conditionalFormatting sqref="J123:J124">
    <cfRule type="containsBlanks" dxfId="11703" priority="10">
      <formula>LEN(TRIM(J123))=0</formula>
    </cfRule>
  </conditionalFormatting>
  <conditionalFormatting sqref="J122">
    <cfRule type="containsBlanks" dxfId="11702" priority="11">
      <formula>LEN(TRIM(J122))=0</formula>
    </cfRule>
  </conditionalFormatting>
  <conditionalFormatting sqref="P123:AM124">
    <cfRule type="containsBlanks" dxfId="11701" priority="8">
      <formula>LEN(TRIM(P123))=0</formula>
    </cfRule>
  </conditionalFormatting>
  <conditionalFormatting sqref="P122:AM122">
    <cfRule type="containsBlanks" dxfId="11700" priority="9">
      <formula>LEN(TRIM(P122))=0</formula>
    </cfRule>
  </conditionalFormatting>
  <conditionalFormatting sqref="P122:AM124">
    <cfRule type="expression" dxfId="11699" priority="7">
      <formula>P$1=""</formula>
    </cfRule>
  </conditionalFormatting>
  <conditionalFormatting sqref="J130">
    <cfRule type="containsBlanks" dxfId="11698" priority="6">
      <formula>LEN(TRIM(J130))=0</formula>
    </cfRule>
  </conditionalFormatting>
  <conditionalFormatting sqref="P26:AM26">
    <cfRule type="expression" dxfId="11697" priority="5">
      <formula>P$1=""</formula>
    </cfRule>
  </conditionalFormatting>
  <conditionalFormatting sqref="P75:AM75">
    <cfRule type="expression" dxfId="11696" priority="4">
      <formula>P$1=""</formula>
    </cfRule>
  </conditionalFormatting>
  <conditionalFormatting sqref="P78:AM78">
    <cfRule type="expression" dxfId="11695" priority="3">
      <formula>P$1=""</formula>
    </cfRule>
  </conditionalFormatting>
  <conditionalFormatting sqref="P109:AM109 P102:AM102 P99:AM99">
    <cfRule type="expression" dxfId="11694" priority="2">
      <formula>P$1=""</formula>
    </cfRule>
  </conditionalFormatting>
  <conditionalFormatting sqref="P127:AM127">
    <cfRule type="expression" dxfId="11693" priority="1">
      <formula>P$1=""</formula>
    </cfRule>
  </conditionalFormatting>
  <hyperlinks>
    <hyperlink ref="A1:D1" location="оглавление!A1" tooltip="оглавление" display="оглавление"/>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структура!$E$12:$E$36</xm:f>
          </x14:formula1>
          <xm:sqref>J13</xm:sqref>
        </x14:dataValidation>
        <x14:dataValidation type="list" allowBlank="1" showInputMessage="1" showErrorMessage="1">
          <x14:formula1>
            <xm:f>структура!$G$12:$G$36</xm:f>
          </x14:formula1>
          <xm:sqref>J15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217"/>
  <sheetViews>
    <sheetView showGridLines="0" workbookViewId="0">
      <pane xSplit="6" ySplit="7" topLeftCell="G8" activePane="bottomRight" state="frozen"/>
      <selection pane="topRight" activeCell="G1" sqref="G1"/>
      <selection pane="bottomLeft" activeCell="A8" sqref="A8"/>
      <selection pane="bottomRight" activeCell="B5" sqref="B5"/>
    </sheetView>
  </sheetViews>
  <sheetFormatPr defaultColWidth="9.109375" defaultRowHeight="12" x14ac:dyDescent="0.25"/>
  <cols>
    <col min="1" max="1" width="2.6640625" style="1" customWidth="1"/>
    <col min="2" max="2" width="5.109375" style="41" bestFit="1" customWidth="1"/>
    <col min="3" max="3" width="3.5546875" style="41" bestFit="1" customWidth="1"/>
    <col min="4" max="4" width="1.6640625" style="1" customWidth="1"/>
    <col min="5" max="5" width="23.109375" style="1" bestFit="1" customWidth="1"/>
    <col min="6" max="6" width="1.6640625" style="1" customWidth="1"/>
    <col min="7" max="7" width="2.6640625" style="1" customWidth="1"/>
    <col min="8" max="8" width="60.33203125" style="1" bestFit="1" customWidth="1"/>
    <col min="9" max="9" width="2.6640625" style="1" customWidth="1"/>
    <col min="10" max="10" width="8.6640625" style="56" customWidth="1"/>
    <col min="11" max="11" width="2.6640625" style="1" customWidth="1"/>
    <col min="12" max="12" width="7.6640625" style="56" customWidth="1"/>
    <col min="13" max="13" width="2.6640625" style="1" customWidth="1"/>
    <col min="14" max="14" width="7.88671875" style="56" bestFit="1" customWidth="1"/>
    <col min="15" max="16384" width="9.109375" style="1"/>
  </cols>
  <sheetData>
    <row r="1" spans="1:24" ht="13.8" x14ac:dyDescent="0.3">
      <c r="A1" s="281" t="s">
        <v>341</v>
      </c>
      <c r="B1" s="281"/>
      <c r="C1" s="281"/>
      <c r="D1" s="281"/>
      <c r="E1" s="2"/>
      <c r="F1" s="2"/>
      <c r="G1" s="2"/>
      <c r="H1" s="2"/>
      <c r="I1" s="2"/>
      <c r="J1" s="52"/>
      <c r="K1" s="2"/>
      <c r="L1" s="52"/>
      <c r="M1" s="2"/>
      <c r="N1" s="52"/>
      <c r="O1" s="2"/>
      <c r="P1" s="2"/>
      <c r="Q1" s="2"/>
      <c r="R1" s="2"/>
      <c r="S1" s="2"/>
      <c r="T1" s="2"/>
      <c r="U1" s="2"/>
      <c r="V1" s="2"/>
      <c r="W1" s="2"/>
      <c r="X1" s="2"/>
    </row>
    <row r="2" spans="1:24" x14ac:dyDescent="0.25">
      <c r="A2" s="2"/>
      <c r="B2" s="37"/>
      <c r="C2" s="89" t="str">
        <f>методология!$E$4</f>
        <v>Инвестмодель базы отдыха - Беседки &amp; Веревочный парк</v>
      </c>
      <c r="D2" s="20"/>
      <c r="E2" s="20"/>
      <c r="F2" s="2"/>
      <c r="G2" s="2"/>
      <c r="H2" s="2"/>
      <c r="I2" s="2"/>
      <c r="J2" s="52"/>
      <c r="K2" s="2"/>
      <c r="L2" s="52"/>
      <c r="M2" s="2"/>
      <c r="N2" s="52"/>
      <c r="O2" s="2"/>
      <c r="P2" s="2"/>
      <c r="Q2" s="2"/>
      <c r="R2" s="2"/>
      <c r="S2" s="2"/>
      <c r="T2" s="2"/>
      <c r="U2" s="2"/>
      <c r="V2" s="2"/>
      <c r="W2" s="2"/>
      <c r="X2" s="2"/>
    </row>
    <row r="3" spans="1:24" x14ac:dyDescent="0.25">
      <c r="A3" s="2"/>
      <c r="B3" s="37"/>
      <c r="C3" s="89" t="str">
        <f>методология!$E$5</f>
        <v>Со сценарным анализом</v>
      </c>
      <c r="D3" s="20"/>
      <c r="E3" s="20"/>
      <c r="F3" s="2"/>
      <c r="G3" s="2"/>
      <c r="H3" s="2"/>
      <c r="I3" s="2"/>
      <c r="J3" s="52"/>
      <c r="K3" s="2"/>
      <c r="L3" s="52"/>
      <c r="M3" s="2"/>
      <c r="N3" s="52"/>
      <c r="O3" s="2"/>
      <c r="P3" s="2"/>
      <c r="Q3" s="2"/>
      <c r="R3" s="2"/>
      <c r="S3" s="2"/>
      <c r="T3" s="2"/>
      <c r="U3" s="2"/>
      <c r="V3" s="2"/>
      <c r="W3" s="2"/>
      <c r="X3" s="2"/>
    </row>
    <row r="4" spans="1:24" x14ac:dyDescent="0.25">
      <c r="A4" s="2"/>
      <c r="B4" s="37"/>
      <c r="C4" s="2"/>
      <c r="D4" s="2"/>
      <c r="E4" s="2"/>
      <c r="F4" s="2"/>
      <c r="G4" s="2"/>
      <c r="H4" s="2"/>
      <c r="I4" s="2"/>
      <c r="J4" s="52"/>
      <c r="K4" s="2"/>
      <c r="L4" s="52"/>
      <c r="M4" s="2"/>
      <c r="N4" s="52"/>
      <c r="O4" s="2"/>
      <c r="P4" s="2"/>
      <c r="Q4" s="2"/>
      <c r="R4" s="2"/>
      <c r="S4" s="2"/>
      <c r="T4" s="2"/>
      <c r="U4" s="2"/>
      <c r="V4" s="2"/>
      <c r="W4" s="2"/>
      <c r="X4" s="2"/>
    </row>
    <row r="5" spans="1:24" x14ac:dyDescent="0.25">
      <c r="A5" s="2"/>
      <c r="B5" s="37"/>
      <c r="C5" s="225" t="s">
        <v>304</v>
      </c>
      <c r="D5" s="210"/>
      <c r="E5" s="226"/>
      <c r="F5" s="2"/>
      <c r="G5" s="2"/>
      <c r="H5" s="2"/>
      <c r="I5" s="2"/>
      <c r="J5" s="52"/>
      <c r="K5" s="2"/>
      <c r="L5" s="52"/>
      <c r="M5" s="2"/>
      <c r="N5" s="52"/>
      <c r="O5" s="2"/>
      <c r="P5" s="2"/>
      <c r="Q5" s="2"/>
      <c r="R5" s="2"/>
      <c r="S5" s="2"/>
      <c r="T5" s="2"/>
      <c r="U5" s="2"/>
      <c r="V5" s="2"/>
      <c r="W5" s="2"/>
      <c r="X5" s="2"/>
    </row>
    <row r="6" spans="1:24" x14ac:dyDescent="0.25">
      <c r="A6" s="2"/>
      <c r="B6" s="38" t="s">
        <v>16</v>
      </c>
      <c r="C6" s="38" t="s">
        <v>17</v>
      </c>
      <c r="D6" s="2"/>
      <c r="E6" s="2"/>
      <c r="F6" s="2"/>
      <c r="G6" s="32" t="s">
        <v>0</v>
      </c>
      <c r="H6" s="33" t="s">
        <v>47</v>
      </c>
      <c r="I6" s="32" t="s">
        <v>0</v>
      </c>
      <c r="J6" s="70" t="s">
        <v>45</v>
      </c>
      <c r="K6" s="32" t="s">
        <v>0</v>
      </c>
      <c r="L6" s="70" t="s">
        <v>46</v>
      </c>
      <c r="M6" s="32" t="s">
        <v>0</v>
      </c>
      <c r="N6" s="70" t="s">
        <v>8</v>
      </c>
      <c r="O6" s="2"/>
      <c r="P6" s="2"/>
      <c r="Q6" s="2"/>
      <c r="R6" s="2"/>
      <c r="S6" s="2"/>
      <c r="T6" s="2"/>
      <c r="U6" s="2"/>
      <c r="V6" s="2"/>
      <c r="W6" s="2"/>
      <c r="X6" s="2"/>
    </row>
    <row r="7" spans="1:24" ht="3.9" customHeight="1" x14ac:dyDescent="0.25">
      <c r="A7" s="2"/>
      <c r="B7" s="37"/>
      <c r="C7" s="37"/>
      <c r="D7" s="2"/>
      <c r="E7" s="2"/>
      <c r="F7" s="2"/>
      <c r="G7" s="2"/>
      <c r="H7" s="21"/>
      <c r="I7" s="2"/>
      <c r="J7" s="54"/>
      <c r="K7" s="2"/>
      <c r="L7" s="54"/>
      <c r="M7" s="2"/>
      <c r="N7" s="54"/>
      <c r="O7" s="2"/>
      <c r="P7" s="2"/>
      <c r="Q7" s="2"/>
      <c r="R7" s="2"/>
      <c r="S7" s="2"/>
      <c r="T7" s="2"/>
      <c r="U7" s="2"/>
      <c r="V7" s="2"/>
      <c r="W7" s="2"/>
      <c r="X7" s="2"/>
    </row>
    <row r="8" spans="1:24" s="65" customFormat="1" ht="8.1" customHeight="1" x14ac:dyDescent="0.25">
      <c r="A8" s="64"/>
      <c r="B8" s="39"/>
      <c r="C8" s="39"/>
      <c r="D8" s="64"/>
      <c r="E8" s="64"/>
      <c r="F8" s="64"/>
      <c r="G8" s="64"/>
      <c r="H8" s="64"/>
      <c r="I8" s="64"/>
      <c r="J8" s="67"/>
      <c r="K8" s="64"/>
      <c r="L8" s="67"/>
      <c r="M8" s="64"/>
      <c r="N8" s="67"/>
      <c r="O8" s="64"/>
      <c r="P8" s="64"/>
      <c r="Q8" s="64"/>
      <c r="R8" s="64"/>
      <c r="S8" s="64"/>
      <c r="T8" s="64"/>
      <c r="U8" s="64"/>
      <c r="V8" s="64"/>
      <c r="W8" s="64"/>
      <c r="X8" s="64"/>
    </row>
    <row r="9" spans="1:24" s="23" customFormat="1" ht="10.199999999999999" x14ac:dyDescent="0.2">
      <c r="A9" s="22"/>
      <c r="B9" s="40"/>
      <c r="C9" s="40"/>
      <c r="D9" s="22"/>
      <c r="E9" s="22"/>
      <c r="F9" s="22"/>
      <c r="G9" s="22"/>
      <c r="H9" s="22"/>
      <c r="I9" s="22"/>
      <c r="J9" s="71" t="s">
        <v>106</v>
      </c>
      <c r="K9" s="22"/>
      <c r="L9" s="58"/>
      <c r="M9" s="22"/>
      <c r="N9" s="71" t="s">
        <v>106</v>
      </c>
      <c r="O9" s="22"/>
      <c r="P9" s="22"/>
      <c r="Q9" s="22"/>
      <c r="R9" s="22"/>
      <c r="S9" s="22"/>
      <c r="T9" s="22"/>
      <c r="U9" s="22"/>
      <c r="V9" s="22"/>
      <c r="W9" s="22"/>
      <c r="X9" s="22"/>
    </row>
    <row r="10" spans="1:24" x14ac:dyDescent="0.25">
      <c r="A10" s="2"/>
      <c r="B10" s="37">
        <f>ROW(A10)</f>
        <v>10</v>
      </c>
      <c r="C10" s="37">
        <v>1</v>
      </c>
      <c r="D10" s="2"/>
      <c r="E10" s="2" t="str">
        <f>структура!$AD$12</f>
        <v>АБК</v>
      </c>
      <c r="F10" s="2"/>
      <c r="G10" s="32" t="s">
        <v>0</v>
      </c>
      <c r="H10" s="66" t="s">
        <v>48</v>
      </c>
      <c r="I10" s="32" t="s">
        <v>0</v>
      </c>
      <c r="J10" s="68"/>
      <c r="K10" s="32" t="s">
        <v>0</v>
      </c>
      <c r="L10" s="68"/>
      <c r="M10" s="2"/>
      <c r="N10" s="69">
        <f>J10*L10</f>
        <v>0</v>
      </c>
      <c r="O10" s="2"/>
      <c r="P10" s="2"/>
      <c r="Q10" s="2"/>
      <c r="R10" s="2"/>
      <c r="S10" s="2"/>
      <c r="T10" s="2"/>
      <c r="U10" s="2"/>
      <c r="V10" s="2"/>
      <c r="W10" s="2"/>
      <c r="X10" s="2"/>
    </row>
    <row r="11" spans="1:24" x14ac:dyDescent="0.25">
      <c r="A11" s="2"/>
      <c r="B11" s="37">
        <f>ROW(A11)</f>
        <v>11</v>
      </c>
      <c r="C11" s="37">
        <f>C10+1</f>
        <v>2</v>
      </c>
      <c r="D11" s="2"/>
      <c r="E11" s="2" t="str">
        <f>структура!$AD$12</f>
        <v>АБК</v>
      </c>
      <c r="F11" s="2"/>
      <c r="G11" s="32" t="s">
        <v>0</v>
      </c>
      <c r="H11" s="66" t="s">
        <v>49</v>
      </c>
      <c r="I11" s="32" t="s">
        <v>0</v>
      </c>
      <c r="J11" s="68"/>
      <c r="K11" s="32" t="s">
        <v>0</v>
      </c>
      <c r="L11" s="68"/>
      <c r="M11" s="2"/>
      <c r="N11" s="69">
        <f t="shared" ref="N11:N17" si="0">J11*L11</f>
        <v>0</v>
      </c>
      <c r="O11" s="2"/>
      <c r="P11" s="2"/>
      <c r="Q11" s="2"/>
      <c r="R11" s="2"/>
      <c r="S11" s="2"/>
      <c r="T11" s="2"/>
      <c r="U11" s="2"/>
      <c r="V11" s="2"/>
      <c r="W11" s="2"/>
      <c r="X11" s="2"/>
    </row>
    <row r="12" spans="1:24" x14ac:dyDescent="0.25">
      <c r="A12" s="2"/>
      <c r="B12" s="37">
        <f t="shared" ref="B12:B75" si="1">ROW(A12)</f>
        <v>12</v>
      </c>
      <c r="C12" s="37">
        <f t="shared" ref="C12:C23" si="2">C11+1</f>
        <v>3</v>
      </c>
      <c r="D12" s="2"/>
      <c r="E12" s="2" t="str">
        <f>структура!$AD$12</f>
        <v>АБК</v>
      </c>
      <c r="F12" s="2"/>
      <c r="G12" s="32" t="s">
        <v>0</v>
      </c>
      <c r="H12" s="66" t="s">
        <v>50</v>
      </c>
      <c r="I12" s="32" t="s">
        <v>0</v>
      </c>
      <c r="J12" s="68"/>
      <c r="K12" s="32" t="s">
        <v>0</v>
      </c>
      <c r="L12" s="68"/>
      <c r="M12" s="2"/>
      <c r="N12" s="69">
        <f t="shared" si="0"/>
        <v>0</v>
      </c>
      <c r="O12" s="2"/>
      <c r="P12" s="2"/>
      <c r="Q12" s="2"/>
      <c r="R12" s="2"/>
      <c r="S12" s="2"/>
      <c r="T12" s="2"/>
      <c r="U12" s="2"/>
      <c r="V12" s="2"/>
      <c r="W12" s="2"/>
      <c r="X12" s="2"/>
    </row>
    <row r="13" spans="1:24" x14ac:dyDescent="0.25">
      <c r="A13" s="2"/>
      <c r="B13" s="37">
        <f t="shared" si="1"/>
        <v>13</v>
      </c>
      <c r="C13" s="37">
        <f t="shared" si="2"/>
        <v>4</v>
      </c>
      <c r="D13" s="2"/>
      <c r="E13" s="2" t="str">
        <f>структура!$AD$12</f>
        <v>АБК</v>
      </c>
      <c r="F13" s="2"/>
      <c r="G13" s="32" t="s">
        <v>0</v>
      </c>
      <c r="H13" s="66" t="s">
        <v>51</v>
      </c>
      <c r="I13" s="32" t="s">
        <v>0</v>
      </c>
      <c r="J13" s="68"/>
      <c r="K13" s="32" t="s">
        <v>0</v>
      </c>
      <c r="L13" s="68"/>
      <c r="M13" s="2"/>
      <c r="N13" s="69">
        <f t="shared" si="0"/>
        <v>0</v>
      </c>
      <c r="O13" s="2"/>
      <c r="P13" s="2"/>
      <c r="Q13" s="2"/>
      <c r="R13" s="2"/>
      <c r="S13" s="2"/>
      <c r="T13" s="2"/>
      <c r="U13" s="2"/>
      <c r="V13" s="2"/>
      <c r="W13" s="2"/>
      <c r="X13" s="2"/>
    </row>
    <row r="14" spans="1:24" x14ac:dyDescent="0.25">
      <c r="A14" s="2"/>
      <c r="B14" s="37">
        <f t="shared" si="1"/>
        <v>14</v>
      </c>
      <c r="C14" s="37">
        <f t="shared" si="2"/>
        <v>5</v>
      </c>
      <c r="D14" s="2"/>
      <c r="E14" s="2" t="str">
        <f>структура!$AD$12</f>
        <v>АБК</v>
      </c>
      <c r="F14" s="2"/>
      <c r="G14" s="32" t="s">
        <v>0</v>
      </c>
      <c r="H14" s="66" t="s">
        <v>52</v>
      </c>
      <c r="I14" s="32" t="s">
        <v>0</v>
      </c>
      <c r="J14" s="68"/>
      <c r="K14" s="32" t="s">
        <v>0</v>
      </c>
      <c r="L14" s="68"/>
      <c r="M14" s="2"/>
      <c r="N14" s="69">
        <f t="shared" si="0"/>
        <v>0</v>
      </c>
      <c r="O14" s="2"/>
      <c r="P14" s="2"/>
      <c r="Q14" s="2"/>
      <c r="R14" s="2"/>
      <c r="S14" s="2"/>
      <c r="T14" s="2"/>
      <c r="U14" s="2"/>
      <c r="V14" s="2"/>
      <c r="W14" s="2"/>
      <c r="X14" s="2"/>
    </row>
    <row r="15" spans="1:24" x14ac:dyDescent="0.25">
      <c r="A15" s="2"/>
      <c r="B15" s="37">
        <f t="shared" si="1"/>
        <v>15</v>
      </c>
      <c r="C15" s="37">
        <f t="shared" si="2"/>
        <v>6</v>
      </c>
      <c r="D15" s="2"/>
      <c r="E15" s="2" t="str">
        <f>структура!$AD$12</f>
        <v>АБК</v>
      </c>
      <c r="F15" s="2"/>
      <c r="G15" s="32" t="s">
        <v>0</v>
      </c>
      <c r="H15" s="66" t="s">
        <v>53</v>
      </c>
      <c r="I15" s="32" t="s">
        <v>0</v>
      </c>
      <c r="J15" s="68"/>
      <c r="K15" s="32" t="s">
        <v>0</v>
      </c>
      <c r="L15" s="68"/>
      <c r="M15" s="2"/>
      <c r="N15" s="69">
        <f t="shared" si="0"/>
        <v>0</v>
      </c>
      <c r="O15" s="2"/>
      <c r="P15" s="2"/>
      <c r="Q15" s="2"/>
      <c r="R15" s="2"/>
      <c r="S15" s="2"/>
      <c r="T15" s="2"/>
      <c r="U15" s="2"/>
      <c r="V15" s="2"/>
      <c r="W15" s="2"/>
      <c r="X15" s="2"/>
    </row>
    <row r="16" spans="1:24" x14ac:dyDescent="0.25">
      <c r="A16" s="2"/>
      <c r="B16" s="37">
        <f t="shared" si="1"/>
        <v>16</v>
      </c>
      <c r="C16" s="37">
        <f t="shared" si="2"/>
        <v>7</v>
      </c>
      <c r="D16" s="2"/>
      <c r="E16" s="2" t="str">
        <f>структура!$AD$12</f>
        <v>АБК</v>
      </c>
      <c r="F16" s="2"/>
      <c r="G16" s="32" t="s">
        <v>0</v>
      </c>
      <c r="H16" s="66" t="s">
        <v>54</v>
      </c>
      <c r="I16" s="32" t="s">
        <v>0</v>
      </c>
      <c r="J16" s="68"/>
      <c r="K16" s="32" t="s">
        <v>0</v>
      </c>
      <c r="L16" s="68"/>
      <c r="M16" s="2"/>
      <c r="N16" s="69">
        <f t="shared" si="0"/>
        <v>0</v>
      </c>
      <c r="O16" s="2"/>
      <c r="P16" s="2"/>
      <c r="Q16" s="2"/>
      <c r="R16" s="2"/>
      <c r="S16" s="2"/>
      <c r="T16" s="2"/>
      <c r="U16" s="2"/>
      <c r="V16" s="2"/>
      <c r="W16" s="2"/>
      <c r="X16" s="2"/>
    </row>
    <row r="17" spans="1:24" x14ac:dyDescent="0.25">
      <c r="A17" s="2"/>
      <c r="B17" s="37">
        <f t="shared" si="1"/>
        <v>17</v>
      </c>
      <c r="C17" s="37">
        <f t="shared" si="2"/>
        <v>8</v>
      </c>
      <c r="D17" s="2"/>
      <c r="E17" s="2" t="str">
        <f>структура!$AD$12</f>
        <v>АБК</v>
      </c>
      <c r="F17" s="2"/>
      <c r="G17" s="32" t="s">
        <v>0</v>
      </c>
      <c r="H17" s="66" t="s">
        <v>55</v>
      </c>
      <c r="I17" s="32" t="s">
        <v>0</v>
      </c>
      <c r="J17" s="68"/>
      <c r="K17" s="32" t="s">
        <v>0</v>
      </c>
      <c r="L17" s="68"/>
      <c r="M17" s="2"/>
      <c r="N17" s="69">
        <f t="shared" si="0"/>
        <v>0</v>
      </c>
      <c r="O17" s="2"/>
      <c r="P17" s="2"/>
      <c r="Q17" s="2"/>
      <c r="R17" s="2"/>
      <c r="S17" s="2"/>
      <c r="T17" s="2"/>
      <c r="U17" s="2"/>
      <c r="V17" s="2"/>
      <c r="W17" s="2"/>
      <c r="X17" s="2"/>
    </row>
    <row r="18" spans="1:24" x14ac:dyDescent="0.25">
      <c r="A18" s="2"/>
      <c r="B18" s="37">
        <f t="shared" si="1"/>
        <v>18</v>
      </c>
      <c r="C18" s="37">
        <f t="shared" si="2"/>
        <v>9</v>
      </c>
      <c r="D18" s="2"/>
      <c r="E18" s="2" t="str">
        <f>структура!$AD$12</f>
        <v>АБК</v>
      </c>
      <c r="F18" s="2"/>
      <c r="G18" s="32" t="s">
        <v>0</v>
      </c>
      <c r="H18" s="66" t="s">
        <v>56</v>
      </c>
      <c r="I18" s="32" t="s">
        <v>0</v>
      </c>
      <c r="J18" s="68"/>
      <c r="K18" s="32" t="s">
        <v>0</v>
      </c>
      <c r="L18" s="68"/>
      <c r="M18" s="2"/>
      <c r="N18" s="69">
        <f t="shared" ref="N18:N46" si="3">J18*L18</f>
        <v>0</v>
      </c>
      <c r="O18" s="2"/>
      <c r="P18" s="2"/>
      <c r="Q18" s="2"/>
      <c r="R18" s="2"/>
      <c r="S18" s="2"/>
      <c r="T18" s="2"/>
      <c r="U18" s="2"/>
      <c r="V18" s="2"/>
      <c r="W18" s="2"/>
      <c r="X18" s="2"/>
    </row>
    <row r="19" spans="1:24" x14ac:dyDescent="0.25">
      <c r="A19" s="2"/>
      <c r="B19" s="37">
        <f t="shared" si="1"/>
        <v>19</v>
      </c>
      <c r="C19" s="37">
        <f t="shared" si="2"/>
        <v>10</v>
      </c>
      <c r="D19" s="2"/>
      <c r="E19" s="2" t="str">
        <f>структура!$AD$12</f>
        <v>АБК</v>
      </c>
      <c r="F19" s="2"/>
      <c r="G19" s="32" t="s">
        <v>0</v>
      </c>
      <c r="H19" s="66" t="s">
        <v>57</v>
      </c>
      <c r="I19" s="32" t="s">
        <v>0</v>
      </c>
      <c r="J19" s="68"/>
      <c r="K19" s="32" t="s">
        <v>0</v>
      </c>
      <c r="L19" s="68"/>
      <c r="M19" s="2"/>
      <c r="N19" s="69">
        <f t="shared" si="3"/>
        <v>0</v>
      </c>
      <c r="O19" s="2"/>
      <c r="P19" s="2"/>
      <c r="Q19" s="2"/>
      <c r="R19" s="2"/>
      <c r="S19" s="2"/>
      <c r="T19" s="2"/>
      <c r="U19" s="2"/>
      <c r="V19" s="2"/>
      <c r="W19" s="2"/>
      <c r="X19" s="2"/>
    </row>
    <row r="20" spans="1:24" x14ac:dyDescent="0.25">
      <c r="A20" s="2"/>
      <c r="B20" s="37">
        <f t="shared" si="1"/>
        <v>20</v>
      </c>
      <c r="C20" s="37">
        <f t="shared" si="2"/>
        <v>11</v>
      </c>
      <c r="D20" s="2"/>
      <c r="E20" s="2" t="str">
        <f>структура!$AD$12</f>
        <v>АБК</v>
      </c>
      <c r="F20" s="2"/>
      <c r="G20" s="32" t="s">
        <v>0</v>
      </c>
      <c r="H20" s="66" t="s">
        <v>58</v>
      </c>
      <c r="I20" s="32" t="s">
        <v>0</v>
      </c>
      <c r="J20" s="68"/>
      <c r="K20" s="32" t="s">
        <v>0</v>
      </c>
      <c r="L20" s="68"/>
      <c r="M20" s="2"/>
      <c r="N20" s="69">
        <f t="shared" si="3"/>
        <v>0</v>
      </c>
      <c r="O20" s="2"/>
      <c r="P20" s="2"/>
      <c r="Q20" s="2"/>
      <c r="R20" s="2"/>
      <c r="S20" s="2"/>
      <c r="T20" s="2"/>
      <c r="U20" s="2"/>
      <c r="V20" s="2"/>
      <c r="W20" s="2"/>
      <c r="X20" s="2"/>
    </row>
    <row r="21" spans="1:24" x14ac:dyDescent="0.25">
      <c r="A21" s="2"/>
      <c r="B21" s="37">
        <f t="shared" si="1"/>
        <v>21</v>
      </c>
      <c r="C21" s="37">
        <f t="shared" si="2"/>
        <v>12</v>
      </c>
      <c r="D21" s="2"/>
      <c r="E21" s="2" t="str">
        <f>структура!$AD$12</f>
        <v>АБК</v>
      </c>
      <c r="F21" s="2"/>
      <c r="G21" s="32" t="s">
        <v>0</v>
      </c>
      <c r="H21" s="66" t="s">
        <v>59</v>
      </c>
      <c r="I21" s="32" t="s">
        <v>0</v>
      </c>
      <c r="J21" s="68"/>
      <c r="K21" s="32" t="s">
        <v>0</v>
      </c>
      <c r="L21" s="68"/>
      <c r="M21" s="2"/>
      <c r="N21" s="69">
        <f t="shared" si="3"/>
        <v>0</v>
      </c>
      <c r="O21" s="2"/>
      <c r="P21" s="2"/>
      <c r="Q21" s="2"/>
      <c r="R21" s="2"/>
      <c r="S21" s="2"/>
      <c r="T21" s="2"/>
      <c r="U21" s="2"/>
      <c r="V21" s="2"/>
      <c r="W21" s="2"/>
      <c r="X21" s="2"/>
    </row>
    <row r="22" spans="1:24" x14ac:dyDescent="0.25">
      <c r="A22" s="2"/>
      <c r="B22" s="37">
        <f t="shared" si="1"/>
        <v>22</v>
      </c>
      <c r="C22" s="37">
        <f t="shared" si="2"/>
        <v>13</v>
      </c>
      <c r="D22" s="2"/>
      <c r="E22" s="2" t="str">
        <f>структура!$AD$12</f>
        <v>АБК</v>
      </c>
      <c r="F22" s="2"/>
      <c r="G22" s="32" t="s">
        <v>0</v>
      </c>
      <c r="H22" s="66" t="s">
        <v>60</v>
      </c>
      <c r="I22" s="32" t="s">
        <v>0</v>
      </c>
      <c r="J22" s="68"/>
      <c r="K22" s="32" t="s">
        <v>0</v>
      </c>
      <c r="L22" s="68"/>
      <c r="M22" s="2"/>
      <c r="N22" s="69">
        <f t="shared" si="3"/>
        <v>0</v>
      </c>
      <c r="O22" s="2"/>
      <c r="P22" s="2"/>
      <c r="Q22" s="2"/>
      <c r="R22" s="2"/>
      <c r="S22" s="2"/>
      <c r="T22" s="2"/>
      <c r="U22" s="2"/>
      <c r="V22" s="2"/>
      <c r="W22" s="2"/>
      <c r="X22" s="2"/>
    </row>
    <row r="23" spans="1:24" x14ac:dyDescent="0.25">
      <c r="A23" s="2"/>
      <c r="B23" s="37">
        <f t="shared" si="1"/>
        <v>23</v>
      </c>
      <c r="C23" s="37">
        <f t="shared" si="2"/>
        <v>14</v>
      </c>
      <c r="D23" s="2"/>
      <c r="E23" s="2" t="str">
        <f>структура!$AD$12</f>
        <v>АБК</v>
      </c>
      <c r="F23" s="2"/>
      <c r="G23" s="32" t="s">
        <v>0</v>
      </c>
      <c r="H23" s="66" t="s">
        <v>61</v>
      </c>
      <c r="I23" s="32" t="s">
        <v>0</v>
      </c>
      <c r="J23" s="68"/>
      <c r="K23" s="32" t="s">
        <v>0</v>
      </c>
      <c r="L23" s="68"/>
      <c r="M23" s="2"/>
      <c r="N23" s="69">
        <f t="shared" si="3"/>
        <v>0</v>
      </c>
      <c r="O23" s="2"/>
      <c r="P23" s="2"/>
      <c r="Q23" s="2"/>
      <c r="R23" s="2"/>
      <c r="S23" s="2"/>
      <c r="T23" s="2"/>
      <c r="U23" s="2"/>
      <c r="V23" s="2"/>
      <c r="W23" s="2"/>
      <c r="X23" s="2"/>
    </row>
    <row r="24" spans="1:24" x14ac:dyDescent="0.25">
      <c r="A24" s="2"/>
      <c r="B24" s="37">
        <f t="shared" si="1"/>
        <v>24</v>
      </c>
      <c r="C24" s="37">
        <f t="shared" ref="C24:C87" si="4">C23+1</f>
        <v>15</v>
      </c>
      <c r="D24" s="2"/>
      <c r="E24" s="2" t="str">
        <f>структура!$AD$12</f>
        <v>АБК</v>
      </c>
      <c r="F24" s="2"/>
      <c r="G24" s="32" t="s">
        <v>0</v>
      </c>
      <c r="H24" s="66" t="s">
        <v>62</v>
      </c>
      <c r="I24" s="32" t="s">
        <v>0</v>
      </c>
      <c r="J24" s="68"/>
      <c r="K24" s="32" t="s">
        <v>0</v>
      </c>
      <c r="L24" s="68"/>
      <c r="M24" s="2"/>
      <c r="N24" s="69">
        <f t="shared" si="3"/>
        <v>0</v>
      </c>
      <c r="O24" s="2"/>
      <c r="P24" s="2"/>
      <c r="Q24" s="2"/>
      <c r="R24" s="2"/>
      <c r="S24" s="2"/>
      <c r="T24" s="2"/>
      <c r="U24" s="2"/>
      <c r="V24" s="2"/>
      <c r="W24" s="2"/>
      <c r="X24" s="2"/>
    </row>
    <row r="25" spans="1:24" x14ac:dyDescent="0.25">
      <c r="A25" s="2"/>
      <c r="B25" s="37">
        <f t="shared" si="1"/>
        <v>25</v>
      </c>
      <c r="C25" s="37">
        <f t="shared" si="4"/>
        <v>16</v>
      </c>
      <c r="D25" s="2"/>
      <c r="E25" s="2" t="str">
        <f>структура!$AD$12</f>
        <v>АБК</v>
      </c>
      <c r="F25" s="2"/>
      <c r="G25" s="32" t="s">
        <v>0</v>
      </c>
      <c r="H25" s="66" t="s">
        <v>63</v>
      </c>
      <c r="I25" s="32" t="s">
        <v>0</v>
      </c>
      <c r="J25" s="68"/>
      <c r="K25" s="32" t="s">
        <v>0</v>
      </c>
      <c r="L25" s="68"/>
      <c r="M25" s="2"/>
      <c r="N25" s="69">
        <f t="shared" si="3"/>
        <v>0</v>
      </c>
      <c r="O25" s="2"/>
      <c r="P25" s="2"/>
      <c r="Q25" s="2"/>
      <c r="R25" s="2"/>
      <c r="S25" s="2"/>
      <c r="T25" s="2"/>
      <c r="U25" s="2"/>
      <c r="V25" s="2"/>
      <c r="W25" s="2"/>
      <c r="X25" s="2"/>
    </row>
    <row r="26" spans="1:24" x14ac:dyDescent="0.25">
      <c r="A26" s="2"/>
      <c r="B26" s="37">
        <f t="shared" si="1"/>
        <v>26</v>
      </c>
      <c r="C26" s="37">
        <f t="shared" si="4"/>
        <v>17</v>
      </c>
      <c r="D26" s="2"/>
      <c r="E26" s="2" t="str">
        <f>структура!$AD$12</f>
        <v>АБК</v>
      </c>
      <c r="F26" s="2"/>
      <c r="G26" s="32" t="s">
        <v>0</v>
      </c>
      <c r="H26" s="66" t="s">
        <v>64</v>
      </c>
      <c r="I26" s="32" t="s">
        <v>0</v>
      </c>
      <c r="J26" s="68"/>
      <c r="K26" s="32" t="s">
        <v>0</v>
      </c>
      <c r="L26" s="68"/>
      <c r="M26" s="2"/>
      <c r="N26" s="69">
        <f t="shared" si="3"/>
        <v>0</v>
      </c>
      <c r="O26" s="2"/>
      <c r="P26" s="2"/>
      <c r="Q26" s="2"/>
      <c r="R26" s="2"/>
      <c r="S26" s="2"/>
      <c r="T26" s="2"/>
      <c r="U26" s="2"/>
      <c r="V26" s="2"/>
      <c r="W26" s="2"/>
      <c r="X26" s="2"/>
    </row>
    <row r="27" spans="1:24" x14ac:dyDescent="0.25">
      <c r="A27" s="2"/>
      <c r="B27" s="37">
        <f t="shared" si="1"/>
        <v>27</v>
      </c>
      <c r="C27" s="37">
        <f t="shared" si="4"/>
        <v>18</v>
      </c>
      <c r="D27" s="2"/>
      <c r="E27" s="2" t="str">
        <f>структура!$AD$12</f>
        <v>АБК</v>
      </c>
      <c r="F27" s="2"/>
      <c r="G27" s="32" t="s">
        <v>0</v>
      </c>
      <c r="H27" s="66" t="s">
        <v>65</v>
      </c>
      <c r="I27" s="32" t="s">
        <v>0</v>
      </c>
      <c r="J27" s="68"/>
      <c r="K27" s="32" t="s">
        <v>0</v>
      </c>
      <c r="L27" s="68"/>
      <c r="M27" s="2"/>
      <c r="N27" s="69">
        <f t="shared" si="3"/>
        <v>0</v>
      </c>
      <c r="O27" s="2"/>
      <c r="P27" s="2"/>
      <c r="Q27" s="2"/>
      <c r="R27" s="2"/>
      <c r="S27" s="2"/>
      <c r="T27" s="2"/>
      <c r="U27" s="2"/>
      <c r="V27" s="2"/>
      <c r="W27" s="2"/>
      <c r="X27" s="2"/>
    </row>
    <row r="28" spans="1:24" x14ac:dyDescent="0.25">
      <c r="A28" s="2"/>
      <c r="B28" s="37">
        <f t="shared" si="1"/>
        <v>28</v>
      </c>
      <c r="C28" s="37">
        <f t="shared" si="4"/>
        <v>19</v>
      </c>
      <c r="D28" s="2"/>
      <c r="E28" s="2" t="str">
        <f>структура!$AD$12</f>
        <v>АБК</v>
      </c>
      <c r="F28" s="2"/>
      <c r="G28" s="32" t="s">
        <v>0</v>
      </c>
      <c r="H28" s="66" t="s">
        <v>66</v>
      </c>
      <c r="I28" s="32" t="s">
        <v>0</v>
      </c>
      <c r="J28" s="68"/>
      <c r="K28" s="32" t="s">
        <v>0</v>
      </c>
      <c r="L28" s="68"/>
      <c r="M28" s="2"/>
      <c r="N28" s="69">
        <f t="shared" si="3"/>
        <v>0</v>
      </c>
      <c r="O28" s="2"/>
      <c r="P28" s="2"/>
      <c r="Q28" s="2"/>
      <c r="R28" s="2"/>
      <c r="S28" s="2"/>
      <c r="T28" s="2"/>
      <c r="U28" s="2"/>
      <c r="V28" s="2"/>
      <c r="W28" s="2"/>
      <c r="X28" s="2"/>
    </row>
    <row r="29" spans="1:24" x14ac:dyDescent="0.25">
      <c r="A29" s="2"/>
      <c r="B29" s="37">
        <f t="shared" si="1"/>
        <v>29</v>
      </c>
      <c r="C29" s="37">
        <f t="shared" si="4"/>
        <v>20</v>
      </c>
      <c r="D29" s="2"/>
      <c r="E29" s="2" t="str">
        <f>структура!$AD$12</f>
        <v>АБК</v>
      </c>
      <c r="F29" s="2"/>
      <c r="G29" s="32" t="s">
        <v>0</v>
      </c>
      <c r="H29" s="66" t="s">
        <v>67</v>
      </c>
      <c r="I29" s="32" t="s">
        <v>0</v>
      </c>
      <c r="J29" s="68"/>
      <c r="K29" s="32" t="s">
        <v>0</v>
      </c>
      <c r="L29" s="68"/>
      <c r="M29" s="2"/>
      <c r="N29" s="69">
        <f t="shared" si="3"/>
        <v>0</v>
      </c>
      <c r="O29" s="2"/>
      <c r="P29" s="2"/>
      <c r="Q29" s="2"/>
      <c r="R29" s="2"/>
      <c r="S29" s="2"/>
      <c r="T29" s="2"/>
      <c r="U29" s="2"/>
      <c r="V29" s="2"/>
      <c r="W29" s="2"/>
      <c r="X29" s="2"/>
    </row>
    <row r="30" spans="1:24" x14ac:dyDescent="0.25">
      <c r="A30" s="2"/>
      <c r="B30" s="37">
        <f t="shared" si="1"/>
        <v>30</v>
      </c>
      <c r="C30" s="37">
        <f t="shared" si="4"/>
        <v>21</v>
      </c>
      <c r="D30" s="2"/>
      <c r="E30" s="2" t="str">
        <f>структура!$AD$12</f>
        <v>АБК</v>
      </c>
      <c r="F30" s="2"/>
      <c r="G30" s="32" t="s">
        <v>0</v>
      </c>
      <c r="H30" s="66" t="s">
        <v>68</v>
      </c>
      <c r="I30" s="32" t="s">
        <v>0</v>
      </c>
      <c r="J30" s="68"/>
      <c r="K30" s="32" t="s">
        <v>0</v>
      </c>
      <c r="L30" s="68"/>
      <c r="M30" s="2"/>
      <c r="N30" s="69">
        <f t="shared" si="3"/>
        <v>0</v>
      </c>
      <c r="O30" s="2"/>
      <c r="P30" s="2"/>
      <c r="Q30" s="2"/>
      <c r="R30" s="2"/>
      <c r="S30" s="2"/>
      <c r="T30" s="2"/>
      <c r="U30" s="2"/>
      <c r="V30" s="2"/>
      <c r="W30" s="2"/>
      <c r="X30" s="2"/>
    </row>
    <row r="31" spans="1:24" x14ac:dyDescent="0.25">
      <c r="A31" s="2"/>
      <c r="B31" s="37">
        <f t="shared" si="1"/>
        <v>31</v>
      </c>
      <c r="C31" s="37">
        <f t="shared" si="4"/>
        <v>22</v>
      </c>
      <c r="D31" s="2"/>
      <c r="E31" s="2" t="str">
        <f>структура!$AD$12</f>
        <v>АБК</v>
      </c>
      <c r="F31" s="2"/>
      <c r="G31" s="32" t="s">
        <v>0</v>
      </c>
      <c r="H31" s="66" t="s">
        <v>69</v>
      </c>
      <c r="I31" s="32" t="s">
        <v>0</v>
      </c>
      <c r="J31" s="68"/>
      <c r="K31" s="32" t="s">
        <v>0</v>
      </c>
      <c r="L31" s="68"/>
      <c r="M31" s="2"/>
      <c r="N31" s="69">
        <f t="shared" si="3"/>
        <v>0</v>
      </c>
      <c r="O31" s="2"/>
      <c r="P31" s="2"/>
      <c r="Q31" s="2"/>
      <c r="R31" s="2"/>
      <c r="S31" s="2"/>
      <c r="T31" s="2"/>
      <c r="U31" s="2"/>
      <c r="V31" s="2"/>
      <c r="W31" s="2"/>
      <c r="X31" s="2"/>
    </row>
    <row r="32" spans="1:24" x14ac:dyDescent="0.25">
      <c r="A32" s="2"/>
      <c r="B32" s="37">
        <f t="shared" si="1"/>
        <v>32</v>
      </c>
      <c r="C32" s="37">
        <f t="shared" si="4"/>
        <v>23</v>
      </c>
      <c r="D32" s="2"/>
      <c r="E32" s="2" t="str">
        <f>структура!$AD$12</f>
        <v>АБК</v>
      </c>
      <c r="F32" s="2"/>
      <c r="G32" s="32" t="s">
        <v>0</v>
      </c>
      <c r="H32" s="66" t="s">
        <v>70</v>
      </c>
      <c r="I32" s="32" t="s">
        <v>0</v>
      </c>
      <c r="J32" s="68"/>
      <c r="K32" s="32" t="s">
        <v>0</v>
      </c>
      <c r="L32" s="68"/>
      <c r="M32" s="2"/>
      <c r="N32" s="69">
        <f t="shared" si="3"/>
        <v>0</v>
      </c>
      <c r="O32" s="2"/>
      <c r="P32" s="2"/>
      <c r="Q32" s="2"/>
      <c r="R32" s="2"/>
      <c r="S32" s="2"/>
      <c r="T32" s="2"/>
      <c r="U32" s="2"/>
      <c r="V32" s="2"/>
      <c r="W32" s="2"/>
      <c r="X32" s="2"/>
    </row>
    <row r="33" spans="1:24" x14ac:dyDescent="0.25">
      <c r="A33" s="2"/>
      <c r="B33" s="37">
        <f t="shared" si="1"/>
        <v>33</v>
      </c>
      <c r="C33" s="37">
        <f t="shared" si="4"/>
        <v>24</v>
      </c>
      <c r="D33" s="2"/>
      <c r="E33" s="2" t="str">
        <f>структура!$AD$12</f>
        <v>АБК</v>
      </c>
      <c r="F33" s="2"/>
      <c r="G33" s="32" t="s">
        <v>0</v>
      </c>
      <c r="H33" s="66" t="s">
        <v>71</v>
      </c>
      <c r="I33" s="32" t="s">
        <v>0</v>
      </c>
      <c r="J33" s="68"/>
      <c r="K33" s="32" t="s">
        <v>0</v>
      </c>
      <c r="L33" s="68"/>
      <c r="M33" s="2"/>
      <c r="N33" s="69">
        <f t="shared" si="3"/>
        <v>0</v>
      </c>
      <c r="O33" s="2"/>
      <c r="P33" s="2"/>
      <c r="Q33" s="2"/>
      <c r="R33" s="2"/>
      <c r="S33" s="2"/>
      <c r="T33" s="2"/>
      <c r="U33" s="2"/>
      <c r="V33" s="2"/>
      <c r="W33" s="2"/>
      <c r="X33" s="2"/>
    </row>
    <row r="34" spans="1:24" x14ac:dyDescent="0.25">
      <c r="A34" s="2"/>
      <c r="B34" s="37">
        <f t="shared" si="1"/>
        <v>34</v>
      </c>
      <c r="C34" s="37">
        <f t="shared" si="4"/>
        <v>25</v>
      </c>
      <c r="D34" s="2"/>
      <c r="E34" s="2" t="str">
        <f>структура!$AD$12</f>
        <v>АБК</v>
      </c>
      <c r="F34" s="2"/>
      <c r="G34" s="32" t="s">
        <v>0</v>
      </c>
      <c r="H34" s="66" t="s">
        <v>72</v>
      </c>
      <c r="I34" s="32" t="s">
        <v>0</v>
      </c>
      <c r="J34" s="68"/>
      <c r="K34" s="32" t="s">
        <v>0</v>
      </c>
      <c r="L34" s="68"/>
      <c r="M34" s="2"/>
      <c r="N34" s="69">
        <f t="shared" si="3"/>
        <v>0</v>
      </c>
      <c r="O34" s="2"/>
      <c r="P34" s="2"/>
      <c r="Q34" s="2"/>
      <c r="R34" s="2"/>
      <c r="S34" s="2"/>
      <c r="T34" s="2"/>
      <c r="U34" s="2"/>
      <c r="V34" s="2"/>
      <c r="W34" s="2"/>
      <c r="X34" s="2"/>
    </row>
    <row r="35" spans="1:24" x14ac:dyDescent="0.25">
      <c r="A35" s="2"/>
      <c r="B35" s="37">
        <f t="shared" si="1"/>
        <v>35</v>
      </c>
      <c r="C35" s="37">
        <f t="shared" si="4"/>
        <v>26</v>
      </c>
      <c r="D35" s="2"/>
      <c r="E35" s="2" t="str">
        <f>структура!$AD$12</f>
        <v>АБК</v>
      </c>
      <c r="F35" s="2"/>
      <c r="G35" s="32" t="s">
        <v>0</v>
      </c>
      <c r="H35" s="66" t="s">
        <v>73</v>
      </c>
      <c r="I35" s="32" t="s">
        <v>0</v>
      </c>
      <c r="J35" s="68"/>
      <c r="K35" s="32" t="s">
        <v>0</v>
      </c>
      <c r="L35" s="68"/>
      <c r="M35" s="2"/>
      <c r="N35" s="69">
        <f t="shared" si="3"/>
        <v>0</v>
      </c>
      <c r="O35" s="2"/>
      <c r="P35" s="2"/>
      <c r="Q35" s="2"/>
      <c r="R35" s="2"/>
      <c r="S35" s="2"/>
      <c r="T35" s="2"/>
      <c r="U35" s="2"/>
      <c r="V35" s="2"/>
      <c r="W35" s="2"/>
      <c r="X35" s="2"/>
    </row>
    <row r="36" spans="1:24" x14ac:dyDescent="0.25">
      <c r="A36" s="2"/>
      <c r="B36" s="37">
        <f t="shared" si="1"/>
        <v>36</v>
      </c>
      <c r="C36" s="37">
        <f t="shared" si="4"/>
        <v>27</v>
      </c>
      <c r="D36" s="2"/>
      <c r="E36" s="2" t="str">
        <f>структура!$AD$12</f>
        <v>АБК</v>
      </c>
      <c r="F36" s="2"/>
      <c r="G36" s="32" t="s">
        <v>0</v>
      </c>
      <c r="H36" s="66" t="s">
        <v>74</v>
      </c>
      <c r="I36" s="32" t="s">
        <v>0</v>
      </c>
      <c r="J36" s="68"/>
      <c r="K36" s="32" t="s">
        <v>0</v>
      </c>
      <c r="L36" s="68"/>
      <c r="M36" s="2"/>
      <c r="N36" s="69">
        <f t="shared" si="3"/>
        <v>0</v>
      </c>
      <c r="O36" s="2"/>
      <c r="P36" s="2"/>
      <c r="Q36" s="2"/>
      <c r="R36" s="2"/>
      <c r="S36" s="2"/>
      <c r="T36" s="2"/>
      <c r="U36" s="2"/>
      <c r="V36" s="2"/>
      <c r="W36" s="2"/>
      <c r="X36" s="2"/>
    </row>
    <row r="37" spans="1:24" x14ac:dyDescent="0.25">
      <c r="A37" s="2"/>
      <c r="B37" s="37">
        <f t="shared" si="1"/>
        <v>37</v>
      </c>
      <c r="C37" s="37">
        <f t="shared" si="4"/>
        <v>28</v>
      </c>
      <c r="D37" s="2"/>
      <c r="E37" s="2" t="str">
        <f>структура!$AD$12</f>
        <v>АБК</v>
      </c>
      <c r="F37" s="2"/>
      <c r="G37" s="32" t="s">
        <v>0</v>
      </c>
      <c r="H37" s="66" t="s">
        <v>75</v>
      </c>
      <c r="I37" s="32" t="s">
        <v>0</v>
      </c>
      <c r="J37" s="68"/>
      <c r="K37" s="32" t="s">
        <v>0</v>
      </c>
      <c r="L37" s="68"/>
      <c r="M37" s="2"/>
      <c r="N37" s="69">
        <f t="shared" si="3"/>
        <v>0</v>
      </c>
      <c r="O37" s="2"/>
      <c r="P37" s="2"/>
      <c r="Q37" s="2"/>
      <c r="R37" s="2"/>
      <c r="S37" s="2"/>
      <c r="T37" s="2"/>
      <c r="U37" s="2"/>
      <c r="V37" s="2"/>
      <c r="W37" s="2"/>
      <c r="X37" s="2"/>
    </row>
    <row r="38" spans="1:24" x14ac:dyDescent="0.25">
      <c r="A38" s="2"/>
      <c r="B38" s="37">
        <f t="shared" si="1"/>
        <v>38</v>
      </c>
      <c r="C38" s="37">
        <f t="shared" si="4"/>
        <v>29</v>
      </c>
      <c r="D38" s="2"/>
      <c r="E38" s="2" t="str">
        <f>структура!$AD$12</f>
        <v>АБК</v>
      </c>
      <c r="F38" s="2"/>
      <c r="G38" s="32" t="s">
        <v>0</v>
      </c>
      <c r="H38" s="66" t="s">
        <v>76</v>
      </c>
      <c r="I38" s="32" t="s">
        <v>0</v>
      </c>
      <c r="J38" s="68"/>
      <c r="K38" s="32" t="s">
        <v>0</v>
      </c>
      <c r="L38" s="68"/>
      <c r="M38" s="2"/>
      <c r="N38" s="69">
        <f t="shared" si="3"/>
        <v>0</v>
      </c>
      <c r="O38" s="2"/>
      <c r="P38" s="2"/>
      <c r="Q38" s="2"/>
      <c r="R38" s="2"/>
      <c r="S38" s="2"/>
      <c r="T38" s="2"/>
      <c r="U38" s="2"/>
      <c r="V38" s="2"/>
      <c r="W38" s="2"/>
      <c r="X38" s="2"/>
    </row>
    <row r="39" spans="1:24" x14ac:dyDescent="0.25">
      <c r="A39" s="2"/>
      <c r="B39" s="37">
        <f t="shared" si="1"/>
        <v>39</v>
      </c>
      <c r="C39" s="37">
        <f t="shared" si="4"/>
        <v>30</v>
      </c>
      <c r="D39" s="2"/>
      <c r="E39" s="2" t="str">
        <f>структура!$AD$12</f>
        <v>АБК</v>
      </c>
      <c r="F39" s="2"/>
      <c r="G39" s="32" t="s">
        <v>0</v>
      </c>
      <c r="H39" s="66" t="s">
        <v>77</v>
      </c>
      <c r="I39" s="32" t="s">
        <v>0</v>
      </c>
      <c r="J39" s="68"/>
      <c r="K39" s="32" t="s">
        <v>0</v>
      </c>
      <c r="L39" s="68"/>
      <c r="M39" s="2"/>
      <c r="N39" s="69">
        <f t="shared" si="3"/>
        <v>0</v>
      </c>
      <c r="O39" s="2"/>
      <c r="P39" s="2"/>
      <c r="Q39" s="2"/>
      <c r="R39" s="2"/>
      <c r="S39" s="2"/>
      <c r="T39" s="2"/>
      <c r="U39" s="2"/>
      <c r="V39" s="2"/>
      <c r="W39" s="2"/>
      <c r="X39" s="2"/>
    </row>
    <row r="40" spans="1:24" x14ac:dyDescent="0.25">
      <c r="A40" s="2"/>
      <c r="B40" s="37">
        <f t="shared" si="1"/>
        <v>40</v>
      </c>
      <c r="C40" s="37">
        <f t="shared" si="4"/>
        <v>31</v>
      </c>
      <c r="D40" s="2"/>
      <c r="E40" s="2" t="str">
        <f>структура!$AD$12</f>
        <v>АБК</v>
      </c>
      <c r="F40" s="2"/>
      <c r="G40" s="32" t="s">
        <v>0</v>
      </c>
      <c r="H40" s="66" t="s">
        <v>78</v>
      </c>
      <c r="I40" s="32" t="s">
        <v>0</v>
      </c>
      <c r="J40" s="68"/>
      <c r="K40" s="32" t="s">
        <v>0</v>
      </c>
      <c r="L40" s="68"/>
      <c r="M40" s="2"/>
      <c r="N40" s="69">
        <f t="shared" si="3"/>
        <v>0</v>
      </c>
      <c r="O40" s="2"/>
      <c r="P40" s="2"/>
      <c r="Q40" s="2"/>
      <c r="R40" s="2"/>
      <c r="S40" s="2"/>
      <c r="T40" s="2"/>
      <c r="U40" s="2"/>
      <c r="V40" s="2"/>
      <c r="W40" s="2"/>
      <c r="X40" s="2"/>
    </row>
    <row r="41" spans="1:24" x14ac:dyDescent="0.25">
      <c r="A41" s="2"/>
      <c r="B41" s="37">
        <f t="shared" si="1"/>
        <v>41</v>
      </c>
      <c r="C41" s="37">
        <f t="shared" si="4"/>
        <v>32</v>
      </c>
      <c r="D41" s="2"/>
      <c r="E41" s="2" t="str">
        <f>структура!$AD$12</f>
        <v>АБК</v>
      </c>
      <c r="F41" s="2"/>
      <c r="G41" s="32" t="s">
        <v>0</v>
      </c>
      <c r="H41" s="66" t="s">
        <v>79</v>
      </c>
      <c r="I41" s="32" t="s">
        <v>0</v>
      </c>
      <c r="J41" s="68"/>
      <c r="K41" s="32" t="s">
        <v>0</v>
      </c>
      <c r="L41" s="68"/>
      <c r="M41" s="2"/>
      <c r="N41" s="69">
        <f t="shared" si="3"/>
        <v>0</v>
      </c>
      <c r="O41" s="2"/>
      <c r="P41" s="2"/>
      <c r="Q41" s="2"/>
      <c r="R41" s="2"/>
      <c r="S41" s="2"/>
      <c r="T41" s="2"/>
      <c r="U41" s="2"/>
      <c r="V41" s="2"/>
      <c r="W41" s="2"/>
      <c r="X41" s="2"/>
    </row>
    <row r="42" spans="1:24" x14ac:dyDescent="0.25">
      <c r="A42" s="2"/>
      <c r="B42" s="37">
        <f t="shared" si="1"/>
        <v>42</v>
      </c>
      <c r="C42" s="37">
        <f t="shared" si="4"/>
        <v>33</v>
      </c>
      <c r="D42" s="2"/>
      <c r="E42" s="2" t="str">
        <f>структура!$AD$12</f>
        <v>АБК</v>
      </c>
      <c r="F42" s="2"/>
      <c r="G42" s="32" t="s">
        <v>0</v>
      </c>
      <c r="H42" s="66" t="s">
        <v>80</v>
      </c>
      <c r="I42" s="32" t="s">
        <v>0</v>
      </c>
      <c r="J42" s="68"/>
      <c r="K42" s="32" t="s">
        <v>0</v>
      </c>
      <c r="L42" s="68"/>
      <c r="M42" s="2"/>
      <c r="N42" s="69">
        <f t="shared" si="3"/>
        <v>0</v>
      </c>
      <c r="O42" s="2"/>
      <c r="P42" s="2"/>
      <c r="Q42" s="2"/>
      <c r="R42" s="2"/>
      <c r="S42" s="2"/>
      <c r="T42" s="2"/>
      <c r="U42" s="2"/>
      <c r="V42" s="2"/>
      <c r="W42" s="2"/>
      <c r="X42" s="2"/>
    </row>
    <row r="43" spans="1:24" x14ac:dyDescent="0.25">
      <c r="A43" s="2"/>
      <c r="B43" s="37">
        <f t="shared" si="1"/>
        <v>43</v>
      </c>
      <c r="C43" s="37">
        <f t="shared" si="4"/>
        <v>34</v>
      </c>
      <c r="D43" s="2"/>
      <c r="E43" s="2" t="str">
        <f>структура!$AD$12</f>
        <v>АБК</v>
      </c>
      <c r="F43" s="2"/>
      <c r="G43" s="32" t="s">
        <v>0</v>
      </c>
      <c r="H43" s="66" t="s">
        <v>81</v>
      </c>
      <c r="I43" s="32" t="s">
        <v>0</v>
      </c>
      <c r="J43" s="68"/>
      <c r="K43" s="32" t="s">
        <v>0</v>
      </c>
      <c r="L43" s="68"/>
      <c r="M43" s="2"/>
      <c r="N43" s="69">
        <f t="shared" si="3"/>
        <v>0</v>
      </c>
      <c r="O43" s="2"/>
      <c r="P43" s="2"/>
      <c r="Q43" s="2"/>
      <c r="R43" s="2"/>
      <c r="S43" s="2"/>
      <c r="T43" s="2"/>
      <c r="U43" s="2"/>
      <c r="V43" s="2"/>
      <c r="W43" s="2"/>
      <c r="X43" s="2"/>
    </row>
    <row r="44" spans="1:24" x14ac:dyDescent="0.25">
      <c r="A44" s="2"/>
      <c r="B44" s="37">
        <f t="shared" si="1"/>
        <v>44</v>
      </c>
      <c r="C44" s="37">
        <f t="shared" si="4"/>
        <v>35</v>
      </c>
      <c r="D44" s="2"/>
      <c r="E44" s="2" t="str">
        <f>структура!$AD$12</f>
        <v>АБК</v>
      </c>
      <c r="F44" s="2"/>
      <c r="G44" s="32" t="s">
        <v>0</v>
      </c>
      <c r="H44" s="66" t="s">
        <v>82</v>
      </c>
      <c r="I44" s="32" t="s">
        <v>0</v>
      </c>
      <c r="J44" s="68"/>
      <c r="K44" s="32" t="s">
        <v>0</v>
      </c>
      <c r="L44" s="68"/>
      <c r="M44" s="2"/>
      <c r="N44" s="69">
        <f t="shared" si="3"/>
        <v>0</v>
      </c>
      <c r="O44" s="2"/>
      <c r="P44" s="2"/>
      <c r="Q44" s="2"/>
      <c r="R44" s="2"/>
      <c r="S44" s="2"/>
      <c r="T44" s="2"/>
      <c r="U44" s="2"/>
      <c r="V44" s="2"/>
      <c r="W44" s="2"/>
      <c r="X44" s="2"/>
    </row>
    <row r="45" spans="1:24" x14ac:dyDescent="0.25">
      <c r="A45" s="2"/>
      <c r="B45" s="37">
        <f t="shared" si="1"/>
        <v>45</v>
      </c>
      <c r="C45" s="37">
        <f t="shared" si="4"/>
        <v>36</v>
      </c>
      <c r="D45" s="2"/>
      <c r="E45" s="2" t="str">
        <f>структура!$AD$12</f>
        <v>АБК</v>
      </c>
      <c r="F45" s="2"/>
      <c r="G45" s="32" t="s">
        <v>0</v>
      </c>
      <c r="H45" s="66" t="s">
        <v>83</v>
      </c>
      <c r="I45" s="32" t="s">
        <v>0</v>
      </c>
      <c r="J45" s="68"/>
      <c r="K45" s="32" t="s">
        <v>0</v>
      </c>
      <c r="L45" s="68"/>
      <c r="M45" s="2"/>
      <c r="N45" s="69">
        <f t="shared" si="3"/>
        <v>0</v>
      </c>
      <c r="O45" s="2"/>
      <c r="P45" s="2"/>
      <c r="Q45" s="2"/>
      <c r="R45" s="2"/>
      <c r="S45" s="2"/>
      <c r="T45" s="2"/>
      <c r="U45" s="2"/>
      <c r="V45" s="2"/>
      <c r="W45" s="2"/>
      <c r="X45" s="2"/>
    </row>
    <row r="46" spans="1:24" x14ac:dyDescent="0.25">
      <c r="A46" s="2"/>
      <c r="B46" s="37">
        <f t="shared" si="1"/>
        <v>46</v>
      </c>
      <c r="C46" s="37">
        <f t="shared" si="4"/>
        <v>37</v>
      </c>
      <c r="D46" s="2"/>
      <c r="E46" s="2" t="str">
        <f>структура!$AD$12</f>
        <v>АБК</v>
      </c>
      <c r="F46" s="2"/>
      <c r="G46" s="32" t="s">
        <v>0</v>
      </c>
      <c r="H46" s="66" t="s">
        <v>84</v>
      </c>
      <c r="I46" s="32" t="s">
        <v>0</v>
      </c>
      <c r="J46" s="68"/>
      <c r="K46" s="32" t="s">
        <v>0</v>
      </c>
      <c r="L46" s="68"/>
      <c r="M46" s="2"/>
      <c r="N46" s="69">
        <f t="shared" si="3"/>
        <v>0</v>
      </c>
      <c r="O46" s="2"/>
      <c r="P46" s="2"/>
      <c r="Q46" s="2"/>
      <c r="R46" s="2"/>
      <c r="S46" s="2"/>
      <c r="T46" s="2"/>
      <c r="U46" s="2"/>
      <c r="V46" s="2"/>
      <c r="W46" s="2"/>
      <c r="X46" s="2"/>
    </row>
    <row r="47" spans="1:24" x14ac:dyDescent="0.25">
      <c r="A47" s="2"/>
      <c r="B47" s="37">
        <f t="shared" si="1"/>
        <v>47</v>
      </c>
      <c r="C47" s="37">
        <f t="shared" si="4"/>
        <v>38</v>
      </c>
      <c r="D47" s="2"/>
      <c r="E47" s="2" t="str">
        <f>структура!$AD$12</f>
        <v>АБК</v>
      </c>
      <c r="F47" s="2"/>
      <c r="G47" s="32" t="s">
        <v>0</v>
      </c>
      <c r="H47" s="66" t="s">
        <v>85</v>
      </c>
      <c r="I47" s="32" t="s">
        <v>0</v>
      </c>
      <c r="J47" s="68"/>
      <c r="K47" s="32" t="s">
        <v>0</v>
      </c>
      <c r="L47" s="68"/>
      <c r="M47" s="2"/>
      <c r="N47" s="69">
        <f t="shared" ref="N47:N106" si="5">J47*L47</f>
        <v>0</v>
      </c>
      <c r="O47" s="2"/>
      <c r="P47" s="2"/>
      <c r="Q47" s="2"/>
      <c r="R47" s="2"/>
      <c r="S47" s="2"/>
      <c r="T47" s="2"/>
      <c r="U47" s="2"/>
      <c r="V47" s="2"/>
      <c r="W47" s="2"/>
      <c r="X47" s="2"/>
    </row>
    <row r="48" spans="1:24" x14ac:dyDescent="0.25">
      <c r="A48" s="2"/>
      <c r="B48" s="37">
        <f t="shared" si="1"/>
        <v>48</v>
      </c>
      <c r="C48" s="37">
        <f t="shared" si="4"/>
        <v>39</v>
      </c>
      <c r="D48" s="2"/>
      <c r="E48" s="2" t="str">
        <f>структура!$AD$12</f>
        <v>АБК</v>
      </c>
      <c r="F48" s="2"/>
      <c r="G48" s="32" t="s">
        <v>0</v>
      </c>
      <c r="H48" s="66" t="s">
        <v>86</v>
      </c>
      <c r="I48" s="32" t="s">
        <v>0</v>
      </c>
      <c r="J48" s="68"/>
      <c r="K48" s="32" t="s">
        <v>0</v>
      </c>
      <c r="L48" s="68"/>
      <c r="M48" s="2"/>
      <c r="N48" s="69">
        <f t="shared" si="5"/>
        <v>0</v>
      </c>
      <c r="O48" s="2"/>
      <c r="P48" s="2"/>
      <c r="Q48" s="2"/>
      <c r="R48" s="2"/>
      <c r="S48" s="2"/>
      <c r="T48" s="2"/>
      <c r="U48" s="2"/>
      <c r="V48" s="2"/>
      <c r="W48" s="2"/>
      <c r="X48" s="2"/>
    </row>
    <row r="49" spans="1:24" x14ac:dyDescent="0.25">
      <c r="A49" s="2"/>
      <c r="B49" s="37">
        <f t="shared" si="1"/>
        <v>49</v>
      </c>
      <c r="C49" s="37">
        <f t="shared" si="4"/>
        <v>40</v>
      </c>
      <c r="D49" s="2"/>
      <c r="E49" s="2" t="str">
        <f>структура!$AD$12</f>
        <v>АБК</v>
      </c>
      <c r="F49" s="2"/>
      <c r="G49" s="32" t="s">
        <v>0</v>
      </c>
      <c r="H49" s="66" t="s">
        <v>87</v>
      </c>
      <c r="I49" s="32" t="s">
        <v>0</v>
      </c>
      <c r="J49" s="68"/>
      <c r="K49" s="32" t="s">
        <v>0</v>
      </c>
      <c r="L49" s="68"/>
      <c r="M49" s="2"/>
      <c r="N49" s="69">
        <f t="shared" si="5"/>
        <v>0</v>
      </c>
      <c r="O49" s="2"/>
      <c r="P49" s="2"/>
      <c r="Q49" s="2"/>
      <c r="R49" s="2"/>
      <c r="S49" s="2"/>
      <c r="T49" s="2"/>
      <c r="U49" s="2"/>
      <c r="V49" s="2"/>
      <c r="W49" s="2"/>
      <c r="X49" s="2"/>
    </row>
    <row r="50" spans="1:24" x14ac:dyDescent="0.25">
      <c r="A50" s="2"/>
      <c r="B50" s="37">
        <f t="shared" si="1"/>
        <v>50</v>
      </c>
      <c r="C50" s="37">
        <f t="shared" si="4"/>
        <v>41</v>
      </c>
      <c r="D50" s="2"/>
      <c r="E50" s="2" t="str">
        <f>структура!$AD$12</f>
        <v>АБК</v>
      </c>
      <c r="F50" s="2"/>
      <c r="G50" s="32" t="s">
        <v>0</v>
      </c>
      <c r="H50" s="66" t="s">
        <v>88</v>
      </c>
      <c r="I50" s="32" t="s">
        <v>0</v>
      </c>
      <c r="J50" s="68"/>
      <c r="K50" s="32" t="s">
        <v>0</v>
      </c>
      <c r="L50" s="68"/>
      <c r="M50" s="2"/>
      <c r="N50" s="69">
        <f t="shared" si="5"/>
        <v>0</v>
      </c>
      <c r="O50" s="2"/>
      <c r="P50" s="2"/>
      <c r="Q50" s="2"/>
      <c r="R50" s="2"/>
      <c r="S50" s="2"/>
      <c r="T50" s="2"/>
      <c r="U50" s="2"/>
      <c r="V50" s="2"/>
      <c r="W50" s="2"/>
      <c r="X50" s="2"/>
    </row>
    <row r="51" spans="1:24" x14ac:dyDescent="0.25">
      <c r="A51" s="2"/>
      <c r="B51" s="37">
        <f t="shared" si="1"/>
        <v>51</v>
      </c>
      <c r="C51" s="37">
        <f t="shared" si="4"/>
        <v>42</v>
      </c>
      <c r="D51" s="2"/>
      <c r="E51" s="2" t="str">
        <f>структура!$AD$12</f>
        <v>АБК</v>
      </c>
      <c r="F51" s="2"/>
      <c r="G51" s="32" t="s">
        <v>0</v>
      </c>
      <c r="H51" s="66" t="s">
        <v>89</v>
      </c>
      <c r="I51" s="32" t="s">
        <v>0</v>
      </c>
      <c r="J51" s="68"/>
      <c r="K51" s="32" t="s">
        <v>0</v>
      </c>
      <c r="L51" s="68"/>
      <c r="M51" s="2"/>
      <c r="N51" s="69">
        <f t="shared" si="5"/>
        <v>0</v>
      </c>
      <c r="O51" s="2"/>
      <c r="P51" s="2"/>
      <c r="Q51" s="2"/>
      <c r="R51" s="2"/>
      <c r="S51" s="2"/>
      <c r="T51" s="2"/>
      <c r="U51" s="2"/>
      <c r="V51" s="2"/>
      <c r="W51" s="2"/>
      <c r="X51" s="2"/>
    </row>
    <row r="52" spans="1:24" x14ac:dyDescent="0.25">
      <c r="A52" s="2"/>
      <c r="B52" s="37">
        <f t="shared" si="1"/>
        <v>52</v>
      </c>
      <c r="C52" s="37">
        <f t="shared" si="4"/>
        <v>43</v>
      </c>
      <c r="D52" s="2"/>
      <c r="E52" s="2" t="str">
        <f>структура!$AD$12</f>
        <v>АБК</v>
      </c>
      <c r="F52" s="2"/>
      <c r="G52" s="32" t="s">
        <v>0</v>
      </c>
      <c r="H52" s="66" t="s">
        <v>90</v>
      </c>
      <c r="I52" s="32" t="s">
        <v>0</v>
      </c>
      <c r="J52" s="68"/>
      <c r="K52" s="32" t="s">
        <v>0</v>
      </c>
      <c r="L52" s="68"/>
      <c r="M52" s="2"/>
      <c r="N52" s="69">
        <f t="shared" si="5"/>
        <v>0</v>
      </c>
      <c r="O52" s="2"/>
      <c r="P52" s="2"/>
      <c r="Q52" s="2"/>
      <c r="R52" s="2"/>
      <c r="S52" s="2"/>
      <c r="T52" s="2"/>
      <c r="U52" s="2"/>
      <c r="V52" s="2"/>
      <c r="W52" s="2"/>
      <c r="X52" s="2"/>
    </row>
    <row r="53" spans="1:24" x14ac:dyDescent="0.25">
      <c r="A53" s="2"/>
      <c r="B53" s="37">
        <f t="shared" si="1"/>
        <v>53</v>
      </c>
      <c r="C53" s="37">
        <f t="shared" si="4"/>
        <v>44</v>
      </c>
      <c r="D53" s="2"/>
      <c r="E53" s="2" t="str">
        <f>структура!$AD$12</f>
        <v>АБК</v>
      </c>
      <c r="F53" s="2"/>
      <c r="G53" s="32" t="s">
        <v>0</v>
      </c>
      <c r="H53" s="66" t="s">
        <v>91</v>
      </c>
      <c r="I53" s="32" t="s">
        <v>0</v>
      </c>
      <c r="J53" s="68"/>
      <c r="K53" s="32" t="s">
        <v>0</v>
      </c>
      <c r="L53" s="68"/>
      <c r="M53" s="2"/>
      <c r="N53" s="69">
        <f t="shared" si="5"/>
        <v>0</v>
      </c>
      <c r="O53" s="2"/>
      <c r="P53" s="2"/>
      <c r="Q53" s="2"/>
      <c r="R53" s="2"/>
      <c r="S53" s="2"/>
      <c r="T53" s="2"/>
      <c r="U53" s="2"/>
      <c r="V53" s="2"/>
      <c r="W53" s="2"/>
      <c r="X53" s="2"/>
    </row>
    <row r="54" spans="1:24" x14ac:dyDescent="0.25">
      <c r="A54" s="2"/>
      <c r="B54" s="37">
        <f t="shared" si="1"/>
        <v>54</v>
      </c>
      <c r="C54" s="37">
        <f t="shared" si="4"/>
        <v>45</v>
      </c>
      <c r="D54" s="2"/>
      <c r="E54" s="2" t="str">
        <f>структура!$AD$12</f>
        <v>АБК</v>
      </c>
      <c r="F54" s="2"/>
      <c r="G54" s="32" t="s">
        <v>0</v>
      </c>
      <c r="H54" s="66" t="s">
        <v>92</v>
      </c>
      <c r="I54" s="32" t="s">
        <v>0</v>
      </c>
      <c r="J54" s="68"/>
      <c r="K54" s="32" t="s">
        <v>0</v>
      </c>
      <c r="L54" s="68"/>
      <c r="M54" s="2"/>
      <c r="N54" s="69">
        <f t="shared" si="5"/>
        <v>0</v>
      </c>
      <c r="O54" s="2"/>
      <c r="P54" s="2"/>
      <c r="Q54" s="2"/>
      <c r="R54" s="2"/>
      <c r="S54" s="2"/>
      <c r="T54" s="2"/>
      <c r="U54" s="2"/>
      <c r="V54" s="2"/>
      <c r="W54" s="2"/>
      <c r="X54" s="2"/>
    </row>
    <row r="55" spans="1:24" x14ac:dyDescent="0.25">
      <c r="A55" s="2"/>
      <c r="B55" s="37">
        <f t="shared" si="1"/>
        <v>55</v>
      </c>
      <c r="C55" s="37">
        <f t="shared" si="4"/>
        <v>46</v>
      </c>
      <c r="D55" s="2"/>
      <c r="E55" s="2" t="str">
        <f>структура!$AD$12</f>
        <v>АБК</v>
      </c>
      <c r="F55" s="2"/>
      <c r="G55" s="32" t="s">
        <v>0</v>
      </c>
      <c r="H55" s="66" t="s">
        <v>93</v>
      </c>
      <c r="I55" s="32" t="s">
        <v>0</v>
      </c>
      <c r="J55" s="68"/>
      <c r="K55" s="32" t="s">
        <v>0</v>
      </c>
      <c r="L55" s="68"/>
      <c r="M55" s="2"/>
      <c r="N55" s="69">
        <f t="shared" si="5"/>
        <v>0</v>
      </c>
      <c r="O55" s="2"/>
      <c r="P55" s="2"/>
      <c r="Q55" s="2"/>
      <c r="R55" s="2"/>
      <c r="S55" s="2"/>
      <c r="T55" s="2"/>
      <c r="U55" s="2"/>
      <c r="V55" s="2"/>
      <c r="W55" s="2"/>
      <c r="X55" s="2"/>
    </row>
    <row r="56" spans="1:24" x14ac:dyDescent="0.25">
      <c r="A56" s="2"/>
      <c r="B56" s="37">
        <f t="shared" si="1"/>
        <v>56</v>
      </c>
      <c r="C56" s="37">
        <f t="shared" si="4"/>
        <v>47</v>
      </c>
      <c r="D56" s="2"/>
      <c r="E56" s="2" t="str">
        <f>структура!$AD$12</f>
        <v>АБК</v>
      </c>
      <c r="F56" s="2"/>
      <c r="G56" s="32" t="s">
        <v>0</v>
      </c>
      <c r="H56" s="66" t="s">
        <v>94</v>
      </c>
      <c r="I56" s="32" t="s">
        <v>0</v>
      </c>
      <c r="J56" s="68"/>
      <c r="K56" s="32" t="s">
        <v>0</v>
      </c>
      <c r="L56" s="68"/>
      <c r="M56" s="2"/>
      <c r="N56" s="69">
        <f t="shared" si="5"/>
        <v>0</v>
      </c>
      <c r="O56" s="2"/>
      <c r="P56" s="2"/>
      <c r="Q56" s="2"/>
      <c r="R56" s="2"/>
      <c r="S56" s="2"/>
      <c r="T56" s="2"/>
      <c r="U56" s="2"/>
      <c r="V56" s="2"/>
      <c r="W56" s="2"/>
      <c r="X56" s="2"/>
    </row>
    <row r="57" spans="1:24" x14ac:dyDescent="0.25">
      <c r="A57" s="2"/>
      <c r="B57" s="37">
        <f t="shared" si="1"/>
        <v>57</v>
      </c>
      <c r="C57" s="37">
        <f t="shared" si="4"/>
        <v>48</v>
      </c>
      <c r="D57" s="2"/>
      <c r="E57" s="2" t="str">
        <f>структура!$AD$12</f>
        <v>АБК</v>
      </c>
      <c r="F57" s="2"/>
      <c r="G57" s="32" t="s">
        <v>0</v>
      </c>
      <c r="H57" s="66" t="s">
        <v>95</v>
      </c>
      <c r="I57" s="32" t="s">
        <v>0</v>
      </c>
      <c r="J57" s="68"/>
      <c r="K57" s="32" t="s">
        <v>0</v>
      </c>
      <c r="L57" s="68"/>
      <c r="M57" s="2"/>
      <c r="N57" s="69">
        <f t="shared" si="5"/>
        <v>0</v>
      </c>
      <c r="O57" s="2"/>
      <c r="P57" s="2"/>
      <c r="Q57" s="2"/>
      <c r="R57" s="2"/>
      <c r="S57" s="2"/>
      <c r="T57" s="2"/>
      <c r="U57" s="2"/>
      <c r="V57" s="2"/>
      <c r="W57" s="2"/>
      <c r="X57" s="2"/>
    </row>
    <row r="58" spans="1:24" x14ac:dyDescent="0.25">
      <c r="A58" s="2"/>
      <c r="B58" s="37">
        <f t="shared" si="1"/>
        <v>58</v>
      </c>
      <c r="C58" s="37">
        <f t="shared" si="4"/>
        <v>49</v>
      </c>
      <c r="D58" s="2"/>
      <c r="E58" s="2" t="str">
        <f>структура!$AD$12</f>
        <v>АБК</v>
      </c>
      <c r="F58" s="2"/>
      <c r="G58" s="32" t="s">
        <v>0</v>
      </c>
      <c r="H58" s="66" t="s">
        <v>96</v>
      </c>
      <c r="I58" s="32" t="s">
        <v>0</v>
      </c>
      <c r="J58" s="68"/>
      <c r="K58" s="32" t="s">
        <v>0</v>
      </c>
      <c r="L58" s="68"/>
      <c r="M58" s="2"/>
      <c r="N58" s="69">
        <f t="shared" si="5"/>
        <v>0</v>
      </c>
      <c r="O58" s="2"/>
      <c r="P58" s="2"/>
      <c r="Q58" s="2"/>
      <c r="R58" s="2"/>
      <c r="S58" s="2"/>
      <c r="T58" s="2"/>
      <c r="U58" s="2"/>
      <c r="V58" s="2"/>
      <c r="W58" s="2"/>
      <c r="X58" s="2"/>
    </row>
    <row r="59" spans="1:24" x14ac:dyDescent="0.25">
      <c r="A59" s="2"/>
      <c r="B59" s="37">
        <f t="shared" si="1"/>
        <v>59</v>
      </c>
      <c r="C59" s="37">
        <f t="shared" si="4"/>
        <v>50</v>
      </c>
      <c r="D59" s="2"/>
      <c r="E59" s="2" t="str">
        <f>структура!$AD$12</f>
        <v>АБК</v>
      </c>
      <c r="F59" s="2"/>
      <c r="G59" s="32" t="s">
        <v>0</v>
      </c>
      <c r="H59" s="66" t="s">
        <v>97</v>
      </c>
      <c r="I59" s="32" t="s">
        <v>0</v>
      </c>
      <c r="J59" s="68"/>
      <c r="K59" s="32" t="s">
        <v>0</v>
      </c>
      <c r="L59" s="68"/>
      <c r="M59" s="2"/>
      <c r="N59" s="69">
        <f t="shared" si="5"/>
        <v>0</v>
      </c>
      <c r="O59" s="2"/>
      <c r="P59" s="2"/>
      <c r="Q59" s="2"/>
      <c r="R59" s="2"/>
      <c r="S59" s="2"/>
      <c r="T59" s="2"/>
      <c r="U59" s="2"/>
      <c r="V59" s="2"/>
      <c r="W59" s="2"/>
      <c r="X59" s="2"/>
    </row>
    <row r="60" spans="1:24" x14ac:dyDescent="0.25">
      <c r="A60" s="2"/>
      <c r="B60" s="37">
        <f t="shared" si="1"/>
        <v>60</v>
      </c>
      <c r="C60" s="37">
        <f t="shared" si="4"/>
        <v>51</v>
      </c>
      <c r="D60" s="2"/>
      <c r="E60" s="2" t="str">
        <f>структура!$AD$12</f>
        <v>АБК</v>
      </c>
      <c r="F60" s="2"/>
      <c r="G60" s="32" t="s">
        <v>0</v>
      </c>
      <c r="H60" s="66" t="s">
        <v>98</v>
      </c>
      <c r="I60" s="32" t="s">
        <v>0</v>
      </c>
      <c r="J60" s="68"/>
      <c r="K60" s="32" t="s">
        <v>0</v>
      </c>
      <c r="L60" s="68"/>
      <c r="M60" s="2"/>
      <c r="N60" s="69">
        <f t="shared" si="5"/>
        <v>0</v>
      </c>
      <c r="O60" s="2"/>
      <c r="P60" s="2"/>
      <c r="Q60" s="2"/>
      <c r="R60" s="2"/>
      <c r="S60" s="2"/>
      <c r="T60" s="2"/>
      <c r="U60" s="2"/>
      <c r="V60" s="2"/>
      <c r="W60" s="2"/>
      <c r="X60" s="2"/>
    </row>
    <row r="61" spans="1:24" x14ac:dyDescent="0.25">
      <c r="A61" s="2"/>
      <c r="B61" s="37">
        <f t="shared" si="1"/>
        <v>61</v>
      </c>
      <c r="C61" s="37">
        <f t="shared" si="4"/>
        <v>52</v>
      </c>
      <c r="D61" s="2"/>
      <c r="E61" s="2" t="str">
        <f>структура!$AD$12</f>
        <v>АБК</v>
      </c>
      <c r="F61" s="2"/>
      <c r="G61" s="32" t="s">
        <v>0</v>
      </c>
      <c r="H61" s="66" t="s">
        <v>99</v>
      </c>
      <c r="I61" s="32" t="s">
        <v>0</v>
      </c>
      <c r="J61" s="68"/>
      <c r="K61" s="32" t="s">
        <v>0</v>
      </c>
      <c r="L61" s="68"/>
      <c r="M61" s="2"/>
      <c r="N61" s="69">
        <f t="shared" si="5"/>
        <v>0</v>
      </c>
      <c r="O61" s="2"/>
      <c r="P61" s="2"/>
      <c r="Q61" s="2"/>
      <c r="R61" s="2"/>
      <c r="S61" s="2"/>
      <c r="T61" s="2"/>
      <c r="U61" s="2"/>
      <c r="V61" s="2"/>
      <c r="W61" s="2"/>
      <c r="X61" s="2"/>
    </row>
    <row r="62" spans="1:24" x14ac:dyDescent="0.25">
      <c r="A62" s="2"/>
      <c r="B62" s="37">
        <f t="shared" si="1"/>
        <v>62</v>
      </c>
      <c r="C62" s="37">
        <f t="shared" si="4"/>
        <v>53</v>
      </c>
      <c r="D62" s="2"/>
      <c r="E62" s="2" t="str">
        <f>структура!$AD$12</f>
        <v>АБК</v>
      </c>
      <c r="F62" s="2"/>
      <c r="G62" s="32" t="s">
        <v>0</v>
      </c>
      <c r="H62" s="66" t="s">
        <v>100</v>
      </c>
      <c r="I62" s="32" t="s">
        <v>0</v>
      </c>
      <c r="J62" s="68"/>
      <c r="K62" s="32" t="s">
        <v>0</v>
      </c>
      <c r="L62" s="68"/>
      <c r="M62" s="2"/>
      <c r="N62" s="69">
        <f t="shared" si="5"/>
        <v>0</v>
      </c>
      <c r="O62" s="2"/>
      <c r="P62" s="2"/>
      <c r="Q62" s="2"/>
      <c r="R62" s="2"/>
      <c r="S62" s="2"/>
      <c r="T62" s="2"/>
      <c r="U62" s="2"/>
      <c r="V62" s="2"/>
      <c r="W62" s="2"/>
      <c r="X62" s="2"/>
    </row>
    <row r="63" spans="1:24" x14ac:dyDescent="0.25">
      <c r="A63" s="2"/>
      <c r="B63" s="37">
        <f t="shared" si="1"/>
        <v>63</v>
      </c>
      <c r="C63" s="37">
        <f t="shared" si="4"/>
        <v>54</v>
      </c>
      <c r="D63" s="2"/>
      <c r="E63" s="2" t="str">
        <f>структура!$AD$12</f>
        <v>АБК</v>
      </c>
      <c r="F63" s="2"/>
      <c r="G63" s="32" t="s">
        <v>0</v>
      </c>
      <c r="H63" s="66" t="s">
        <v>101</v>
      </c>
      <c r="I63" s="32" t="s">
        <v>0</v>
      </c>
      <c r="J63" s="68"/>
      <c r="K63" s="32" t="s">
        <v>0</v>
      </c>
      <c r="L63" s="68"/>
      <c r="M63" s="2"/>
      <c r="N63" s="69">
        <f t="shared" si="5"/>
        <v>0</v>
      </c>
      <c r="O63" s="2"/>
      <c r="P63" s="2"/>
      <c r="Q63" s="2"/>
      <c r="R63" s="2"/>
      <c r="S63" s="2"/>
      <c r="T63" s="2"/>
      <c r="U63" s="2"/>
      <c r="V63" s="2"/>
      <c r="W63" s="2"/>
      <c r="X63" s="2"/>
    </row>
    <row r="64" spans="1:24" x14ac:dyDescent="0.25">
      <c r="A64" s="2"/>
      <c r="B64" s="37">
        <f t="shared" si="1"/>
        <v>64</v>
      </c>
      <c r="C64" s="37">
        <f t="shared" si="4"/>
        <v>55</v>
      </c>
      <c r="D64" s="2"/>
      <c r="E64" s="2" t="str">
        <f>структура!$AD$12</f>
        <v>АБК</v>
      </c>
      <c r="F64" s="2"/>
      <c r="G64" s="32" t="s">
        <v>0</v>
      </c>
      <c r="H64" s="66" t="s">
        <v>102</v>
      </c>
      <c r="I64" s="32" t="s">
        <v>0</v>
      </c>
      <c r="J64" s="68"/>
      <c r="K64" s="32" t="s">
        <v>0</v>
      </c>
      <c r="L64" s="68"/>
      <c r="M64" s="2"/>
      <c r="N64" s="69">
        <f t="shared" si="5"/>
        <v>0</v>
      </c>
      <c r="O64" s="2"/>
      <c r="P64" s="2"/>
      <c r="Q64" s="2"/>
      <c r="R64" s="2"/>
      <c r="S64" s="2"/>
      <c r="T64" s="2"/>
      <c r="U64" s="2"/>
      <c r="V64" s="2"/>
      <c r="W64" s="2"/>
      <c r="X64" s="2"/>
    </row>
    <row r="65" spans="1:24" x14ac:dyDescent="0.25">
      <c r="A65" s="2"/>
      <c r="B65" s="37">
        <f t="shared" si="1"/>
        <v>65</v>
      </c>
      <c r="C65" s="37">
        <f t="shared" si="4"/>
        <v>56</v>
      </c>
      <c r="D65" s="2"/>
      <c r="E65" s="2" t="str">
        <f>структура!$AD$12</f>
        <v>АБК</v>
      </c>
      <c r="F65" s="2"/>
      <c r="G65" s="32" t="s">
        <v>0</v>
      </c>
      <c r="H65" s="66" t="s">
        <v>103</v>
      </c>
      <c r="I65" s="32" t="s">
        <v>0</v>
      </c>
      <c r="J65" s="68"/>
      <c r="K65" s="32" t="s">
        <v>0</v>
      </c>
      <c r="L65" s="68"/>
      <c r="M65" s="2"/>
      <c r="N65" s="69">
        <f t="shared" si="5"/>
        <v>0</v>
      </c>
      <c r="O65" s="2"/>
      <c r="P65" s="2"/>
      <c r="Q65" s="2"/>
      <c r="R65" s="2"/>
      <c r="S65" s="2"/>
      <c r="T65" s="2"/>
      <c r="U65" s="2"/>
      <c r="V65" s="2"/>
      <c r="W65" s="2"/>
      <c r="X65" s="2"/>
    </row>
    <row r="66" spans="1:24" x14ac:dyDescent="0.25">
      <c r="A66" s="2"/>
      <c r="B66" s="37">
        <f t="shared" si="1"/>
        <v>66</v>
      </c>
      <c r="C66" s="37">
        <f t="shared" si="4"/>
        <v>57</v>
      </c>
      <c r="D66" s="2"/>
      <c r="E66" s="2" t="str">
        <f>структура!$AD$12</f>
        <v>АБК</v>
      </c>
      <c r="F66" s="2"/>
      <c r="G66" s="32" t="s">
        <v>0</v>
      </c>
      <c r="H66" s="66" t="s">
        <v>104</v>
      </c>
      <c r="I66" s="32" t="s">
        <v>0</v>
      </c>
      <c r="J66" s="68"/>
      <c r="K66" s="32" t="s">
        <v>0</v>
      </c>
      <c r="L66" s="68"/>
      <c r="M66" s="2"/>
      <c r="N66" s="69">
        <f t="shared" si="5"/>
        <v>0</v>
      </c>
      <c r="O66" s="2"/>
      <c r="P66" s="2"/>
      <c r="Q66" s="2"/>
      <c r="R66" s="2"/>
      <c r="S66" s="2"/>
      <c r="T66" s="2"/>
      <c r="U66" s="2"/>
      <c r="V66" s="2"/>
      <c r="W66" s="2"/>
      <c r="X66" s="2"/>
    </row>
    <row r="67" spans="1:24" x14ac:dyDescent="0.25">
      <c r="A67" s="2"/>
      <c r="B67" s="37">
        <f t="shared" si="1"/>
        <v>67</v>
      </c>
      <c r="C67" s="37">
        <f t="shared" si="4"/>
        <v>58</v>
      </c>
      <c r="D67" s="2"/>
      <c r="E67" s="2" t="str">
        <f>структура!$AD$12</f>
        <v>АБК</v>
      </c>
      <c r="F67" s="2"/>
      <c r="G67" s="32" t="s">
        <v>0</v>
      </c>
      <c r="H67" s="66" t="s">
        <v>105</v>
      </c>
      <c r="I67" s="32" t="s">
        <v>0</v>
      </c>
      <c r="J67" s="68"/>
      <c r="K67" s="32" t="s">
        <v>0</v>
      </c>
      <c r="L67" s="68"/>
      <c r="M67" s="2"/>
      <c r="N67" s="69">
        <f t="shared" si="5"/>
        <v>0</v>
      </c>
      <c r="O67" s="2"/>
      <c r="P67" s="2"/>
      <c r="Q67" s="2"/>
      <c r="R67" s="2"/>
      <c r="S67" s="2"/>
      <c r="T67" s="2"/>
      <c r="U67" s="2"/>
      <c r="V67" s="2"/>
      <c r="W67" s="2"/>
      <c r="X67" s="2"/>
    </row>
    <row r="68" spans="1:24" x14ac:dyDescent="0.25">
      <c r="A68" s="2"/>
      <c r="B68" s="37">
        <f t="shared" si="1"/>
        <v>68</v>
      </c>
      <c r="C68" s="37">
        <f t="shared" si="4"/>
        <v>59</v>
      </c>
      <c r="D68" s="2"/>
      <c r="E68" s="2" t="str">
        <f>структура!$AD$12</f>
        <v>АБК</v>
      </c>
      <c r="F68" s="2"/>
      <c r="G68" s="32" t="s">
        <v>0</v>
      </c>
      <c r="H68" s="66" t="s">
        <v>107</v>
      </c>
      <c r="I68" s="32" t="s">
        <v>0</v>
      </c>
      <c r="J68" s="68"/>
      <c r="K68" s="32" t="s">
        <v>0</v>
      </c>
      <c r="L68" s="68"/>
      <c r="M68" s="2"/>
      <c r="N68" s="69">
        <f t="shared" si="5"/>
        <v>0</v>
      </c>
      <c r="O68" s="2"/>
      <c r="P68" s="2"/>
      <c r="Q68" s="2"/>
      <c r="R68" s="2"/>
      <c r="S68" s="2"/>
      <c r="T68" s="2"/>
      <c r="U68" s="2"/>
      <c r="V68" s="2"/>
      <c r="W68" s="2"/>
      <c r="X68" s="2"/>
    </row>
    <row r="69" spans="1:24" x14ac:dyDescent="0.25">
      <c r="A69" s="2"/>
      <c r="B69" s="37">
        <f t="shared" si="1"/>
        <v>69</v>
      </c>
      <c r="C69" s="37">
        <f t="shared" si="4"/>
        <v>60</v>
      </c>
      <c r="D69" s="2"/>
      <c r="E69" s="2" t="str">
        <f>структура!$AD$12</f>
        <v>АБК</v>
      </c>
      <c r="F69" s="2"/>
      <c r="G69" s="32" t="s">
        <v>0</v>
      </c>
      <c r="H69" s="66" t="s">
        <v>108</v>
      </c>
      <c r="I69" s="32" t="s">
        <v>0</v>
      </c>
      <c r="J69" s="68"/>
      <c r="K69" s="32" t="s">
        <v>0</v>
      </c>
      <c r="L69" s="68"/>
      <c r="M69" s="2"/>
      <c r="N69" s="69">
        <f t="shared" si="5"/>
        <v>0</v>
      </c>
      <c r="O69" s="2"/>
      <c r="P69" s="2"/>
      <c r="Q69" s="2"/>
      <c r="R69" s="2"/>
      <c r="S69" s="2"/>
      <c r="T69" s="2"/>
      <c r="U69" s="2"/>
      <c r="V69" s="2"/>
      <c r="W69" s="2"/>
      <c r="X69" s="2"/>
    </row>
    <row r="70" spans="1:24" x14ac:dyDescent="0.25">
      <c r="A70" s="2"/>
      <c r="B70" s="37">
        <f t="shared" si="1"/>
        <v>70</v>
      </c>
      <c r="C70" s="37">
        <f t="shared" si="4"/>
        <v>61</v>
      </c>
      <c r="D70" s="2"/>
      <c r="E70" s="2" t="str">
        <f>структура!$AD$12</f>
        <v>АБК</v>
      </c>
      <c r="F70" s="2"/>
      <c r="G70" s="32" t="s">
        <v>0</v>
      </c>
      <c r="H70" s="66" t="s">
        <v>109</v>
      </c>
      <c r="I70" s="32" t="s">
        <v>0</v>
      </c>
      <c r="J70" s="68"/>
      <c r="K70" s="32" t="s">
        <v>0</v>
      </c>
      <c r="L70" s="68"/>
      <c r="M70" s="2"/>
      <c r="N70" s="69">
        <f t="shared" si="5"/>
        <v>0</v>
      </c>
      <c r="O70" s="2"/>
      <c r="P70" s="2"/>
      <c r="Q70" s="2"/>
      <c r="R70" s="2"/>
      <c r="S70" s="2"/>
      <c r="T70" s="2"/>
      <c r="U70" s="2"/>
      <c r="V70" s="2"/>
      <c r="W70" s="2"/>
      <c r="X70" s="2"/>
    </row>
    <row r="71" spans="1:24" x14ac:dyDescent="0.25">
      <c r="A71" s="2"/>
      <c r="B71" s="37">
        <f t="shared" si="1"/>
        <v>71</v>
      </c>
      <c r="C71" s="37">
        <f t="shared" si="4"/>
        <v>62</v>
      </c>
      <c r="D71" s="2"/>
      <c r="E71" s="2" t="str">
        <f>структура!$AD$12</f>
        <v>АБК</v>
      </c>
      <c r="F71" s="2"/>
      <c r="G71" s="32" t="s">
        <v>0</v>
      </c>
      <c r="H71" s="66" t="s">
        <v>110</v>
      </c>
      <c r="I71" s="32" t="s">
        <v>0</v>
      </c>
      <c r="J71" s="68"/>
      <c r="K71" s="32" t="s">
        <v>0</v>
      </c>
      <c r="L71" s="68"/>
      <c r="M71" s="2"/>
      <c r="N71" s="69">
        <f t="shared" si="5"/>
        <v>0</v>
      </c>
      <c r="O71" s="2"/>
      <c r="P71" s="2"/>
      <c r="Q71" s="2"/>
      <c r="R71" s="2"/>
      <c r="S71" s="2"/>
      <c r="T71" s="2"/>
      <c r="U71" s="2"/>
      <c r="V71" s="2"/>
      <c r="W71" s="2"/>
      <c r="X71" s="2"/>
    </row>
    <row r="72" spans="1:24" x14ac:dyDescent="0.25">
      <c r="A72" s="2"/>
      <c r="B72" s="37">
        <f t="shared" si="1"/>
        <v>72</v>
      </c>
      <c r="C72" s="37">
        <f t="shared" si="4"/>
        <v>63</v>
      </c>
      <c r="D72" s="2"/>
      <c r="E72" s="2" t="str">
        <f>структура!$AD$12</f>
        <v>АБК</v>
      </c>
      <c r="F72" s="2"/>
      <c r="G72" s="32" t="s">
        <v>0</v>
      </c>
      <c r="H72" s="66" t="s">
        <v>111</v>
      </c>
      <c r="I72" s="32" t="s">
        <v>0</v>
      </c>
      <c r="J72" s="68"/>
      <c r="K72" s="32" t="s">
        <v>0</v>
      </c>
      <c r="L72" s="68"/>
      <c r="M72" s="2"/>
      <c r="N72" s="69">
        <f t="shared" si="5"/>
        <v>0</v>
      </c>
      <c r="O72" s="2"/>
      <c r="P72" s="2"/>
      <c r="Q72" s="2"/>
      <c r="R72" s="2"/>
      <c r="S72" s="2"/>
      <c r="T72" s="2"/>
      <c r="U72" s="2"/>
      <c r="V72" s="2"/>
      <c r="W72" s="2"/>
      <c r="X72" s="2"/>
    </row>
    <row r="73" spans="1:24" x14ac:dyDescent="0.25">
      <c r="A73" s="2"/>
      <c r="B73" s="37">
        <f t="shared" si="1"/>
        <v>73</v>
      </c>
      <c r="C73" s="37">
        <f t="shared" si="4"/>
        <v>64</v>
      </c>
      <c r="D73" s="2"/>
      <c r="E73" s="2" t="str">
        <f>структура!$AD$12</f>
        <v>АБК</v>
      </c>
      <c r="F73" s="2"/>
      <c r="G73" s="32" t="s">
        <v>0</v>
      </c>
      <c r="H73" s="66" t="s">
        <v>112</v>
      </c>
      <c r="I73" s="32" t="s">
        <v>0</v>
      </c>
      <c r="J73" s="68"/>
      <c r="K73" s="32" t="s">
        <v>0</v>
      </c>
      <c r="L73" s="68"/>
      <c r="M73" s="2"/>
      <c r="N73" s="69">
        <f t="shared" si="5"/>
        <v>0</v>
      </c>
      <c r="O73" s="2"/>
      <c r="P73" s="2"/>
      <c r="Q73" s="2"/>
      <c r="R73" s="2"/>
      <c r="S73" s="2"/>
      <c r="T73" s="2"/>
      <c r="U73" s="2"/>
      <c r="V73" s="2"/>
      <c r="W73" s="2"/>
      <c r="X73" s="2"/>
    </row>
    <row r="74" spans="1:24" x14ac:dyDescent="0.25">
      <c r="A74" s="2"/>
      <c r="B74" s="37">
        <f t="shared" si="1"/>
        <v>74</v>
      </c>
      <c r="C74" s="37">
        <f t="shared" si="4"/>
        <v>65</v>
      </c>
      <c r="D74" s="2"/>
      <c r="E74" s="2" t="str">
        <f>структура!$AD$12</f>
        <v>АБК</v>
      </c>
      <c r="F74" s="2"/>
      <c r="G74" s="32" t="s">
        <v>0</v>
      </c>
      <c r="H74" s="66" t="s">
        <v>113</v>
      </c>
      <c r="I74" s="32" t="s">
        <v>0</v>
      </c>
      <c r="J74" s="68"/>
      <c r="K74" s="32" t="s">
        <v>0</v>
      </c>
      <c r="L74" s="68"/>
      <c r="M74" s="2"/>
      <c r="N74" s="69">
        <f t="shared" si="5"/>
        <v>0</v>
      </c>
      <c r="O74" s="2"/>
      <c r="P74" s="2"/>
      <c r="Q74" s="2"/>
      <c r="R74" s="2"/>
      <c r="S74" s="2"/>
      <c r="T74" s="2"/>
      <c r="U74" s="2"/>
      <c r="V74" s="2"/>
      <c r="W74" s="2"/>
      <c r="X74" s="2"/>
    </row>
    <row r="75" spans="1:24" x14ac:dyDescent="0.25">
      <c r="A75" s="2"/>
      <c r="B75" s="37">
        <f t="shared" si="1"/>
        <v>75</v>
      </c>
      <c r="C75" s="37">
        <f t="shared" si="4"/>
        <v>66</v>
      </c>
      <c r="D75" s="2"/>
      <c r="E75" s="2" t="str">
        <f>структура!$AD$12</f>
        <v>АБК</v>
      </c>
      <c r="F75" s="2"/>
      <c r="G75" s="32" t="s">
        <v>0</v>
      </c>
      <c r="H75" s="66" t="s">
        <v>114</v>
      </c>
      <c r="I75" s="32" t="s">
        <v>0</v>
      </c>
      <c r="J75" s="68"/>
      <c r="K75" s="32" t="s">
        <v>0</v>
      </c>
      <c r="L75" s="68"/>
      <c r="M75" s="2"/>
      <c r="N75" s="69">
        <f t="shared" si="5"/>
        <v>0</v>
      </c>
      <c r="O75" s="2"/>
      <c r="P75" s="2"/>
      <c r="Q75" s="2"/>
      <c r="R75" s="2"/>
      <c r="S75" s="2"/>
      <c r="T75" s="2"/>
      <c r="U75" s="2"/>
      <c r="V75" s="2"/>
      <c r="W75" s="2"/>
      <c r="X75" s="2"/>
    </row>
    <row r="76" spans="1:24" x14ac:dyDescent="0.25">
      <c r="A76" s="2"/>
      <c r="B76" s="37">
        <f t="shared" ref="B76:B139" si="6">ROW(A76)</f>
        <v>76</v>
      </c>
      <c r="C76" s="37">
        <f t="shared" si="4"/>
        <v>67</v>
      </c>
      <c r="D76" s="2"/>
      <c r="E76" s="2" t="str">
        <f>структура!$AD$12</f>
        <v>АБК</v>
      </c>
      <c r="F76" s="2"/>
      <c r="G76" s="32" t="s">
        <v>0</v>
      </c>
      <c r="H76" s="66" t="s">
        <v>115</v>
      </c>
      <c r="I76" s="32" t="s">
        <v>0</v>
      </c>
      <c r="J76" s="68"/>
      <c r="K76" s="32" t="s">
        <v>0</v>
      </c>
      <c r="L76" s="68"/>
      <c r="M76" s="2"/>
      <c r="N76" s="69">
        <f t="shared" si="5"/>
        <v>0</v>
      </c>
      <c r="O76" s="2"/>
      <c r="P76" s="2"/>
      <c r="Q76" s="2"/>
      <c r="R76" s="2"/>
      <c r="S76" s="2"/>
      <c r="T76" s="2"/>
      <c r="U76" s="2"/>
      <c r="V76" s="2"/>
      <c r="W76" s="2"/>
      <c r="X76" s="2"/>
    </row>
    <row r="77" spans="1:24" x14ac:dyDescent="0.25">
      <c r="A77" s="2"/>
      <c r="B77" s="37">
        <f t="shared" si="6"/>
        <v>77</v>
      </c>
      <c r="C77" s="37">
        <f t="shared" si="4"/>
        <v>68</v>
      </c>
      <c r="D77" s="2"/>
      <c r="E77" s="2" t="str">
        <f>структура!$AD$12</f>
        <v>АБК</v>
      </c>
      <c r="F77" s="2"/>
      <c r="G77" s="32" t="s">
        <v>0</v>
      </c>
      <c r="H77" s="66" t="s">
        <v>116</v>
      </c>
      <c r="I77" s="32" t="s">
        <v>0</v>
      </c>
      <c r="J77" s="68"/>
      <c r="K77" s="32" t="s">
        <v>0</v>
      </c>
      <c r="L77" s="68"/>
      <c r="M77" s="2"/>
      <c r="N77" s="69">
        <f t="shared" si="5"/>
        <v>0</v>
      </c>
      <c r="O77" s="2"/>
      <c r="P77" s="2"/>
      <c r="Q77" s="2"/>
      <c r="R77" s="2"/>
      <c r="S77" s="2"/>
      <c r="T77" s="2"/>
      <c r="U77" s="2"/>
      <c r="V77" s="2"/>
      <c r="W77" s="2"/>
      <c r="X77" s="2"/>
    </row>
    <row r="78" spans="1:24" x14ac:dyDescent="0.25">
      <c r="A78" s="2"/>
      <c r="B78" s="37">
        <f t="shared" si="6"/>
        <v>78</v>
      </c>
      <c r="C78" s="37">
        <f t="shared" si="4"/>
        <v>69</v>
      </c>
      <c r="D78" s="2"/>
      <c r="E78" s="2" t="str">
        <f>структура!$AD$12</f>
        <v>АБК</v>
      </c>
      <c r="F78" s="2"/>
      <c r="G78" s="32" t="s">
        <v>0</v>
      </c>
      <c r="H78" s="66" t="s">
        <v>117</v>
      </c>
      <c r="I78" s="32" t="s">
        <v>0</v>
      </c>
      <c r="J78" s="68"/>
      <c r="K78" s="32" t="s">
        <v>0</v>
      </c>
      <c r="L78" s="68"/>
      <c r="M78" s="2"/>
      <c r="N78" s="69">
        <f t="shared" si="5"/>
        <v>0</v>
      </c>
      <c r="O78" s="2"/>
      <c r="P78" s="2"/>
      <c r="Q78" s="2"/>
      <c r="R78" s="2"/>
      <c r="S78" s="2"/>
      <c r="T78" s="2"/>
      <c r="U78" s="2"/>
      <c r="V78" s="2"/>
      <c r="W78" s="2"/>
      <c r="X78" s="2"/>
    </row>
    <row r="79" spans="1:24" x14ac:dyDescent="0.25">
      <c r="A79" s="2"/>
      <c r="B79" s="37">
        <f t="shared" si="6"/>
        <v>79</v>
      </c>
      <c r="C79" s="37">
        <f t="shared" si="4"/>
        <v>70</v>
      </c>
      <c r="D79" s="2"/>
      <c r="E79" s="2" t="str">
        <f>структура!$AD$12</f>
        <v>АБК</v>
      </c>
      <c r="F79" s="2"/>
      <c r="G79" s="32" t="s">
        <v>0</v>
      </c>
      <c r="H79" s="66" t="s">
        <v>118</v>
      </c>
      <c r="I79" s="32" t="s">
        <v>0</v>
      </c>
      <c r="J79" s="68"/>
      <c r="K79" s="32" t="s">
        <v>0</v>
      </c>
      <c r="L79" s="68"/>
      <c r="M79" s="2"/>
      <c r="N79" s="69">
        <f t="shared" si="5"/>
        <v>0</v>
      </c>
      <c r="O79" s="2"/>
      <c r="P79" s="2"/>
      <c r="Q79" s="2"/>
      <c r="R79" s="2"/>
      <c r="S79" s="2"/>
      <c r="T79" s="2"/>
      <c r="U79" s="2"/>
      <c r="V79" s="2"/>
      <c r="W79" s="2"/>
      <c r="X79" s="2"/>
    </row>
    <row r="80" spans="1:24" x14ac:dyDescent="0.25">
      <c r="A80" s="2"/>
      <c r="B80" s="37">
        <f t="shared" si="6"/>
        <v>80</v>
      </c>
      <c r="C80" s="37">
        <f t="shared" si="4"/>
        <v>71</v>
      </c>
      <c r="D80" s="2"/>
      <c r="E80" s="2" t="str">
        <f>структура!$AD$12</f>
        <v>АБК</v>
      </c>
      <c r="F80" s="2"/>
      <c r="G80" s="32" t="s">
        <v>0</v>
      </c>
      <c r="H80" s="66" t="s">
        <v>119</v>
      </c>
      <c r="I80" s="32" t="s">
        <v>0</v>
      </c>
      <c r="J80" s="68"/>
      <c r="K80" s="32" t="s">
        <v>0</v>
      </c>
      <c r="L80" s="68"/>
      <c r="M80" s="2"/>
      <c r="N80" s="69">
        <f t="shared" si="5"/>
        <v>0</v>
      </c>
      <c r="O80" s="2"/>
      <c r="P80" s="2"/>
      <c r="Q80" s="2"/>
      <c r="R80" s="2"/>
      <c r="S80" s="2"/>
      <c r="T80" s="2"/>
      <c r="U80" s="2"/>
      <c r="V80" s="2"/>
      <c r="W80" s="2"/>
      <c r="X80" s="2"/>
    </row>
    <row r="81" spans="1:24" x14ac:dyDescent="0.25">
      <c r="A81" s="2"/>
      <c r="B81" s="37">
        <f t="shared" si="6"/>
        <v>81</v>
      </c>
      <c r="C81" s="37">
        <f t="shared" si="4"/>
        <v>72</v>
      </c>
      <c r="D81" s="2"/>
      <c r="E81" s="2" t="str">
        <f>структура!$AD$12</f>
        <v>АБК</v>
      </c>
      <c r="F81" s="2"/>
      <c r="G81" s="32" t="s">
        <v>0</v>
      </c>
      <c r="H81" s="66" t="s">
        <v>120</v>
      </c>
      <c r="I81" s="32" t="s">
        <v>0</v>
      </c>
      <c r="J81" s="68"/>
      <c r="K81" s="32" t="s">
        <v>0</v>
      </c>
      <c r="L81" s="68"/>
      <c r="M81" s="2"/>
      <c r="N81" s="69">
        <f t="shared" si="5"/>
        <v>0</v>
      </c>
      <c r="O81" s="2"/>
      <c r="P81" s="2"/>
      <c r="Q81" s="2"/>
      <c r="R81" s="2"/>
      <c r="S81" s="2"/>
      <c r="T81" s="2"/>
      <c r="U81" s="2"/>
      <c r="V81" s="2"/>
      <c r="W81" s="2"/>
      <c r="X81" s="2"/>
    </row>
    <row r="82" spans="1:24" x14ac:dyDescent="0.25">
      <c r="A82" s="2"/>
      <c r="B82" s="37">
        <f t="shared" si="6"/>
        <v>82</v>
      </c>
      <c r="C82" s="37">
        <f t="shared" si="4"/>
        <v>73</v>
      </c>
      <c r="D82" s="2"/>
      <c r="E82" s="2" t="str">
        <f>структура!$AD$12</f>
        <v>АБК</v>
      </c>
      <c r="F82" s="2"/>
      <c r="G82" s="32" t="s">
        <v>0</v>
      </c>
      <c r="H82" s="66" t="s">
        <v>121</v>
      </c>
      <c r="I82" s="32" t="s">
        <v>0</v>
      </c>
      <c r="J82" s="68"/>
      <c r="K82" s="32" t="s">
        <v>0</v>
      </c>
      <c r="L82" s="68"/>
      <c r="M82" s="2"/>
      <c r="N82" s="69">
        <f t="shared" si="5"/>
        <v>0</v>
      </c>
      <c r="O82" s="2"/>
      <c r="P82" s="2"/>
      <c r="Q82" s="2"/>
      <c r="R82" s="2"/>
      <c r="S82" s="2"/>
      <c r="T82" s="2"/>
      <c r="U82" s="2"/>
      <c r="V82" s="2"/>
      <c r="W82" s="2"/>
      <c r="X82" s="2"/>
    </row>
    <row r="83" spans="1:24" x14ac:dyDescent="0.25">
      <c r="A83" s="2"/>
      <c r="B83" s="37">
        <f t="shared" si="6"/>
        <v>83</v>
      </c>
      <c r="C83" s="37">
        <f t="shared" si="4"/>
        <v>74</v>
      </c>
      <c r="D83" s="2"/>
      <c r="E83" s="2" t="str">
        <f>структура!$AD$12</f>
        <v>АБК</v>
      </c>
      <c r="F83" s="2"/>
      <c r="G83" s="32" t="s">
        <v>0</v>
      </c>
      <c r="H83" s="66" t="s">
        <v>122</v>
      </c>
      <c r="I83" s="32" t="s">
        <v>0</v>
      </c>
      <c r="J83" s="68"/>
      <c r="K83" s="32" t="s">
        <v>0</v>
      </c>
      <c r="L83" s="68"/>
      <c r="M83" s="2"/>
      <c r="N83" s="69">
        <f t="shared" si="5"/>
        <v>0</v>
      </c>
      <c r="O83" s="2"/>
      <c r="P83" s="2"/>
      <c r="Q83" s="2"/>
      <c r="R83" s="2"/>
      <c r="S83" s="2"/>
      <c r="T83" s="2"/>
      <c r="U83" s="2"/>
      <c r="V83" s="2"/>
      <c r="W83" s="2"/>
      <c r="X83" s="2"/>
    </row>
    <row r="84" spans="1:24" x14ac:dyDescent="0.25">
      <c r="A84" s="2"/>
      <c r="B84" s="37">
        <f t="shared" si="6"/>
        <v>84</v>
      </c>
      <c r="C84" s="37">
        <f t="shared" si="4"/>
        <v>75</v>
      </c>
      <c r="D84" s="2"/>
      <c r="E84" s="2" t="str">
        <f>структура!$AD$12</f>
        <v>АБК</v>
      </c>
      <c r="F84" s="2"/>
      <c r="G84" s="32" t="s">
        <v>0</v>
      </c>
      <c r="H84" s="66" t="s">
        <v>123</v>
      </c>
      <c r="I84" s="32" t="s">
        <v>0</v>
      </c>
      <c r="J84" s="68"/>
      <c r="K84" s="32" t="s">
        <v>0</v>
      </c>
      <c r="L84" s="68"/>
      <c r="M84" s="2"/>
      <c r="N84" s="69">
        <f t="shared" si="5"/>
        <v>0</v>
      </c>
      <c r="O84" s="2"/>
      <c r="P84" s="2"/>
      <c r="Q84" s="2"/>
      <c r="R84" s="2"/>
      <c r="S84" s="2"/>
      <c r="T84" s="2"/>
      <c r="U84" s="2"/>
      <c r="V84" s="2"/>
      <c r="W84" s="2"/>
      <c r="X84" s="2"/>
    </row>
    <row r="85" spans="1:24" x14ac:dyDescent="0.25">
      <c r="A85" s="2"/>
      <c r="B85" s="37">
        <f t="shared" si="6"/>
        <v>85</v>
      </c>
      <c r="C85" s="37">
        <f t="shared" si="4"/>
        <v>76</v>
      </c>
      <c r="D85" s="2"/>
      <c r="E85" s="2" t="str">
        <f>структура!$AD$12</f>
        <v>АБК</v>
      </c>
      <c r="F85" s="2"/>
      <c r="G85" s="32" t="s">
        <v>0</v>
      </c>
      <c r="H85" s="66" t="s">
        <v>124</v>
      </c>
      <c r="I85" s="32" t="s">
        <v>0</v>
      </c>
      <c r="J85" s="68"/>
      <c r="K85" s="32" t="s">
        <v>0</v>
      </c>
      <c r="L85" s="68"/>
      <c r="M85" s="2"/>
      <c r="N85" s="69">
        <f t="shared" si="5"/>
        <v>0</v>
      </c>
      <c r="O85" s="2"/>
      <c r="P85" s="2"/>
      <c r="Q85" s="2"/>
      <c r="R85" s="2"/>
      <c r="S85" s="2"/>
      <c r="T85" s="2"/>
      <c r="U85" s="2"/>
      <c r="V85" s="2"/>
      <c r="W85" s="2"/>
      <c r="X85" s="2"/>
    </row>
    <row r="86" spans="1:24" x14ac:dyDescent="0.25">
      <c r="A86" s="2"/>
      <c r="B86" s="37">
        <f t="shared" si="6"/>
        <v>86</v>
      </c>
      <c r="C86" s="37">
        <f t="shared" si="4"/>
        <v>77</v>
      </c>
      <c r="D86" s="2"/>
      <c r="E86" s="2" t="str">
        <f>структура!$AD$12</f>
        <v>АБК</v>
      </c>
      <c r="F86" s="2"/>
      <c r="G86" s="32" t="s">
        <v>0</v>
      </c>
      <c r="H86" s="66" t="s">
        <v>125</v>
      </c>
      <c r="I86" s="32" t="s">
        <v>0</v>
      </c>
      <c r="J86" s="68"/>
      <c r="K86" s="32" t="s">
        <v>0</v>
      </c>
      <c r="L86" s="68"/>
      <c r="M86" s="2"/>
      <c r="N86" s="69">
        <f t="shared" si="5"/>
        <v>0</v>
      </c>
      <c r="O86" s="2"/>
      <c r="P86" s="2"/>
      <c r="Q86" s="2"/>
      <c r="R86" s="2"/>
      <c r="S86" s="2"/>
      <c r="T86" s="2"/>
      <c r="U86" s="2"/>
      <c r="V86" s="2"/>
      <c r="W86" s="2"/>
      <c r="X86" s="2"/>
    </row>
    <row r="87" spans="1:24" x14ac:dyDescent="0.25">
      <c r="A87" s="2"/>
      <c r="B87" s="37">
        <f t="shared" si="6"/>
        <v>87</v>
      </c>
      <c r="C87" s="37">
        <f t="shared" si="4"/>
        <v>78</v>
      </c>
      <c r="D87" s="2"/>
      <c r="E87" s="2" t="str">
        <f>структура!$AD$12</f>
        <v>АБК</v>
      </c>
      <c r="F87" s="2"/>
      <c r="G87" s="32" t="s">
        <v>0</v>
      </c>
      <c r="H87" s="66" t="s">
        <v>126</v>
      </c>
      <c r="I87" s="32" t="s">
        <v>0</v>
      </c>
      <c r="J87" s="68"/>
      <c r="K87" s="32" t="s">
        <v>0</v>
      </c>
      <c r="L87" s="68"/>
      <c r="M87" s="2"/>
      <c r="N87" s="69">
        <f t="shared" si="5"/>
        <v>0</v>
      </c>
      <c r="O87" s="2"/>
      <c r="P87" s="2"/>
      <c r="Q87" s="2"/>
      <c r="R87" s="2"/>
      <c r="S87" s="2"/>
      <c r="T87" s="2"/>
      <c r="U87" s="2"/>
      <c r="V87" s="2"/>
      <c r="W87" s="2"/>
      <c r="X87" s="2"/>
    </row>
    <row r="88" spans="1:24" x14ac:dyDescent="0.25">
      <c r="A88" s="2"/>
      <c r="B88" s="37">
        <f t="shared" si="6"/>
        <v>88</v>
      </c>
      <c r="C88" s="37">
        <f t="shared" ref="C88:C151" si="7">C87+1</f>
        <v>79</v>
      </c>
      <c r="D88" s="2"/>
      <c r="E88" s="2" t="str">
        <f>структура!$AD$12</f>
        <v>АБК</v>
      </c>
      <c r="F88" s="2"/>
      <c r="G88" s="32" t="s">
        <v>0</v>
      </c>
      <c r="H88" s="66" t="s">
        <v>127</v>
      </c>
      <c r="I88" s="32" t="s">
        <v>0</v>
      </c>
      <c r="J88" s="68"/>
      <c r="K88" s="32" t="s">
        <v>0</v>
      </c>
      <c r="L88" s="68"/>
      <c r="M88" s="2"/>
      <c r="N88" s="69">
        <f t="shared" si="5"/>
        <v>0</v>
      </c>
      <c r="O88" s="2"/>
      <c r="P88" s="2"/>
      <c r="Q88" s="2"/>
      <c r="R88" s="2"/>
      <c r="S88" s="2"/>
      <c r="T88" s="2"/>
      <c r="U88" s="2"/>
      <c r="V88" s="2"/>
      <c r="W88" s="2"/>
      <c r="X88" s="2"/>
    </row>
    <row r="89" spans="1:24" x14ac:dyDescent="0.25">
      <c r="A89" s="2"/>
      <c r="B89" s="37">
        <f t="shared" si="6"/>
        <v>89</v>
      </c>
      <c r="C89" s="37">
        <f t="shared" si="7"/>
        <v>80</v>
      </c>
      <c r="D89" s="2"/>
      <c r="E89" s="2" t="str">
        <f>структура!$AD$12</f>
        <v>АБК</v>
      </c>
      <c r="F89" s="2"/>
      <c r="G89" s="32" t="s">
        <v>0</v>
      </c>
      <c r="H89" s="66" t="s">
        <v>128</v>
      </c>
      <c r="I89" s="32" t="s">
        <v>0</v>
      </c>
      <c r="J89" s="68"/>
      <c r="K89" s="32" t="s">
        <v>0</v>
      </c>
      <c r="L89" s="68"/>
      <c r="M89" s="2"/>
      <c r="N89" s="69">
        <f t="shared" si="5"/>
        <v>0</v>
      </c>
      <c r="O89" s="2"/>
      <c r="P89" s="2"/>
      <c r="Q89" s="2"/>
      <c r="R89" s="2"/>
      <c r="S89" s="2"/>
      <c r="T89" s="2"/>
      <c r="U89" s="2"/>
      <c r="V89" s="2"/>
      <c r="W89" s="2"/>
      <c r="X89" s="2"/>
    </row>
    <row r="90" spans="1:24" x14ac:dyDescent="0.25">
      <c r="A90" s="2"/>
      <c r="B90" s="37">
        <f t="shared" si="6"/>
        <v>90</v>
      </c>
      <c r="C90" s="37">
        <f t="shared" si="7"/>
        <v>81</v>
      </c>
      <c r="D90" s="2"/>
      <c r="E90" s="2" t="str">
        <f>структура!$AD$12</f>
        <v>АБК</v>
      </c>
      <c r="F90" s="2"/>
      <c r="G90" s="32" t="s">
        <v>0</v>
      </c>
      <c r="H90" s="66" t="s">
        <v>129</v>
      </c>
      <c r="I90" s="32" t="s">
        <v>0</v>
      </c>
      <c r="J90" s="68"/>
      <c r="K90" s="32" t="s">
        <v>0</v>
      </c>
      <c r="L90" s="68"/>
      <c r="M90" s="2"/>
      <c r="N90" s="69">
        <f t="shared" si="5"/>
        <v>0</v>
      </c>
      <c r="O90" s="2"/>
      <c r="P90" s="2"/>
      <c r="Q90" s="2"/>
      <c r="R90" s="2"/>
      <c r="S90" s="2"/>
      <c r="T90" s="2"/>
      <c r="U90" s="2"/>
      <c r="V90" s="2"/>
      <c r="W90" s="2"/>
      <c r="X90" s="2"/>
    </row>
    <row r="91" spans="1:24" x14ac:dyDescent="0.25">
      <c r="A91" s="2"/>
      <c r="B91" s="37">
        <f t="shared" si="6"/>
        <v>91</v>
      </c>
      <c r="C91" s="37">
        <f t="shared" si="7"/>
        <v>82</v>
      </c>
      <c r="D91" s="2"/>
      <c r="E91" s="2" t="str">
        <f>структура!$AD$12</f>
        <v>АБК</v>
      </c>
      <c r="F91" s="2"/>
      <c r="G91" s="32" t="s">
        <v>0</v>
      </c>
      <c r="H91" s="66" t="s">
        <v>130</v>
      </c>
      <c r="I91" s="32" t="s">
        <v>0</v>
      </c>
      <c r="J91" s="68"/>
      <c r="K91" s="32" t="s">
        <v>0</v>
      </c>
      <c r="L91" s="68"/>
      <c r="M91" s="2"/>
      <c r="N91" s="69">
        <f t="shared" si="5"/>
        <v>0</v>
      </c>
      <c r="O91" s="2"/>
      <c r="P91" s="2"/>
      <c r="Q91" s="2"/>
      <c r="R91" s="2"/>
      <c r="S91" s="2"/>
      <c r="T91" s="2"/>
      <c r="U91" s="2"/>
      <c r="V91" s="2"/>
      <c r="W91" s="2"/>
      <c r="X91" s="2"/>
    </row>
    <row r="92" spans="1:24" x14ac:dyDescent="0.25">
      <c r="A92" s="2"/>
      <c r="B92" s="37">
        <f t="shared" si="6"/>
        <v>92</v>
      </c>
      <c r="C92" s="37">
        <f t="shared" si="7"/>
        <v>83</v>
      </c>
      <c r="D92" s="2"/>
      <c r="E92" s="2" t="str">
        <f>структура!$AD$12</f>
        <v>АБК</v>
      </c>
      <c r="F92" s="2"/>
      <c r="G92" s="32" t="s">
        <v>0</v>
      </c>
      <c r="H92" s="66" t="s">
        <v>131</v>
      </c>
      <c r="I92" s="32" t="s">
        <v>0</v>
      </c>
      <c r="J92" s="68"/>
      <c r="K92" s="32" t="s">
        <v>0</v>
      </c>
      <c r="L92" s="68"/>
      <c r="M92" s="2"/>
      <c r="N92" s="69">
        <f t="shared" si="5"/>
        <v>0</v>
      </c>
      <c r="O92" s="2"/>
      <c r="P92" s="2"/>
      <c r="Q92" s="2"/>
      <c r="R92" s="2"/>
      <c r="S92" s="2"/>
      <c r="T92" s="2"/>
      <c r="U92" s="2"/>
      <c r="V92" s="2"/>
      <c r="W92" s="2"/>
      <c r="X92" s="2"/>
    </row>
    <row r="93" spans="1:24" x14ac:dyDescent="0.25">
      <c r="A93" s="2"/>
      <c r="B93" s="37">
        <f t="shared" si="6"/>
        <v>93</v>
      </c>
      <c r="C93" s="37">
        <f t="shared" si="7"/>
        <v>84</v>
      </c>
      <c r="D93" s="2"/>
      <c r="E93" s="2" t="str">
        <f>структура!$AD$12</f>
        <v>АБК</v>
      </c>
      <c r="F93" s="2"/>
      <c r="G93" s="32" t="s">
        <v>0</v>
      </c>
      <c r="H93" s="66" t="s">
        <v>132</v>
      </c>
      <c r="I93" s="32" t="s">
        <v>0</v>
      </c>
      <c r="J93" s="68"/>
      <c r="K93" s="32" t="s">
        <v>0</v>
      </c>
      <c r="L93" s="68"/>
      <c r="M93" s="2"/>
      <c r="N93" s="69">
        <f t="shared" si="5"/>
        <v>0</v>
      </c>
      <c r="O93" s="2"/>
      <c r="P93" s="2"/>
      <c r="Q93" s="2"/>
      <c r="R93" s="2"/>
      <c r="S93" s="2"/>
      <c r="T93" s="2"/>
      <c r="U93" s="2"/>
      <c r="V93" s="2"/>
      <c r="W93" s="2"/>
      <c r="X93" s="2"/>
    </row>
    <row r="94" spans="1:24" x14ac:dyDescent="0.25">
      <c r="A94" s="2"/>
      <c r="B94" s="37">
        <f t="shared" si="6"/>
        <v>94</v>
      </c>
      <c r="C94" s="37">
        <f t="shared" si="7"/>
        <v>85</v>
      </c>
      <c r="D94" s="2"/>
      <c r="E94" s="2" t="str">
        <f>структура!$AD$12</f>
        <v>АБК</v>
      </c>
      <c r="F94" s="2"/>
      <c r="G94" s="32" t="s">
        <v>0</v>
      </c>
      <c r="H94" s="66" t="s">
        <v>133</v>
      </c>
      <c r="I94" s="32" t="s">
        <v>0</v>
      </c>
      <c r="J94" s="68"/>
      <c r="K94" s="32" t="s">
        <v>0</v>
      </c>
      <c r="L94" s="68"/>
      <c r="M94" s="2"/>
      <c r="N94" s="69">
        <f t="shared" si="5"/>
        <v>0</v>
      </c>
      <c r="O94" s="2"/>
      <c r="P94" s="2"/>
      <c r="Q94" s="2"/>
      <c r="R94" s="2"/>
      <c r="S94" s="2"/>
      <c r="T94" s="2"/>
      <c r="U94" s="2"/>
      <c r="V94" s="2"/>
      <c r="W94" s="2"/>
      <c r="X94" s="2"/>
    </row>
    <row r="95" spans="1:24" x14ac:dyDescent="0.25">
      <c r="A95" s="2"/>
      <c r="B95" s="37">
        <f t="shared" si="6"/>
        <v>95</v>
      </c>
      <c r="C95" s="37">
        <f t="shared" si="7"/>
        <v>86</v>
      </c>
      <c r="D95" s="2"/>
      <c r="E95" s="2" t="str">
        <f>структура!$AD$12</f>
        <v>АБК</v>
      </c>
      <c r="F95" s="2"/>
      <c r="G95" s="32" t="s">
        <v>0</v>
      </c>
      <c r="H95" s="66" t="s">
        <v>134</v>
      </c>
      <c r="I95" s="32" t="s">
        <v>0</v>
      </c>
      <c r="J95" s="68"/>
      <c r="K95" s="32" t="s">
        <v>0</v>
      </c>
      <c r="L95" s="68"/>
      <c r="M95" s="2"/>
      <c r="N95" s="69">
        <f t="shared" si="5"/>
        <v>0</v>
      </c>
      <c r="O95" s="2"/>
      <c r="P95" s="2"/>
      <c r="Q95" s="2"/>
      <c r="R95" s="2"/>
      <c r="S95" s="2"/>
      <c r="T95" s="2"/>
      <c r="U95" s="2"/>
      <c r="V95" s="2"/>
      <c r="W95" s="2"/>
      <c r="X95" s="2"/>
    </row>
    <row r="96" spans="1:24" x14ac:dyDescent="0.25">
      <c r="A96" s="2"/>
      <c r="B96" s="37">
        <f t="shared" si="6"/>
        <v>96</v>
      </c>
      <c r="C96" s="37">
        <f t="shared" si="7"/>
        <v>87</v>
      </c>
      <c r="D96" s="2"/>
      <c r="E96" s="2" t="str">
        <f>структура!$AD$12</f>
        <v>АБК</v>
      </c>
      <c r="F96" s="2"/>
      <c r="G96" s="32" t="s">
        <v>0</v>
      </c>
      <c r="H96" s="66" t="s">
        <v>135</v>
      </c>
      <c r="I96" s="32" t="s">
        <v>0</v>
      </c>
      <c r="J96" s="68"/>
      <c r="K96" s="32" t="s">
        <v>0</v>
      </c>
      <c r="L96" s="68"/>
      <c r="M96" s="2"/>
      <c r="N96" s="69">
        <f t="shared" si="5"/>
        <v>0</v>
      </c>
      <c r="O96" s="2"/>
      <c r="P96" s="2"/>
      <c r="Q96" s="2"/>
      <c r="R96" s="2"/>
      <c r="S96" s="2"/>
      <c r="T96" s="2"/>
      <c r="U96" s="2"/>
      <c r="V96" s="2"/>
      <c r="W96" s="2"/>
      <c r="X96" s="2"/>
    </row>
    <row r="97" spans="1:24" x14ac:dyDescent="0.25">
      <c r="A97" s="2"/>
      <c r="B97" s="37">
        <f t="shared" si="6"/>
        <v>97</v>
      </c>
      <c r="C97" s="37">
        <f t="shared" si="7"/>
        <v>88</v>
      </c>
      <c r="D97" s="2"/>
      <c r="E97" s="2" t="str">
        <f>структура!$AD$12</f>
        <v>АБК</v>
      </c>
      <c r="F97" s="2"/>
      <c r="G97" s="32" t="s">
        <v>0</v>
      </c>
      <c r="H97" s="66" t="s">
        <v>136</v>
      </c>
      <c r="I97" s="32" t="s">
        <v>0</v>
      </c>
      <c r="J97" s="68"/>
      <c r="K97" s="32" t="s">
        <v>0</v>
      </c>
      <c r="L97" s="68"/>
      <c r="M97" s="2"/>
      <c r="N97" s="69">
        <f t="shared" si="5"/>
        <v>0</v>
      </c>
      <c r="O97" s="2"/>
      <c r="P97" s="2"/>
      <c r="Q97" s="2"/>
      <c r="R97" s="2"/>
      <c r="S97" s="2"/>
      <c r="T97" s="2"/>
      <c r="U97" s="2"/>
      <c r="V97" s="2"/>
      <c r="W97" s="2"/>
      <c r="X97" s="2"/>
    </row>
    <row r="98" spans="1:24" x14ac:dyDescent="0.25">
      <c r="A98" s="2"/>
      <c r="B98" s="37">
        <f t="shared" si="6"/>
        <v>98</v>
      </c>
      <c r="C98" s="37">
        <f t="shared" si="7"/>
        <v>89</v>
      </c>
      <c r="D98" s="2"/>
      <c r="E98" s="2" t="str">
        <f>структура!$AD$12</f>
        <v>АБК</v>
      </c>
      <c r="F98" s="2"/>
      <c r="G98" s="32" t="s">
        <v>0</v>
      </c>
      <c r="H98" s="66" t="s">
        <v>137</v>
      </c>
      <c r="I98" s="32" t="s">
        <v>0</v>
      </c>
      <c r="J98" s="68"/>
      <c r="K98" s="32" t="s">
        <v>0</v>
      </c>
      <c r="L98" s="68"/>
      <c r="M98" s="2"/>
      <c r="N98" s="69">
        <f t="shared" si="5"/>
        <v>0</v>
      </c>
      <c r="O98" s="2"/>
      <c r="P98" s="2"/>
      <c r="Q98" s="2"/>
      <c r="R98" s="2"/>
      <c r="S98" s="2"/>
      <c r="T98" s="2"/>
      <c r="U98" s="2"/>
      <c r="V98" s="2"/>
      <c r="W98" s="2"/>
      <c r="X98" s="2"/>
    </row>
    <row r="99" spans="1:24" x14ac:dyDescent="0.25">
      <c r="A99" s="2"/>
      <c r="B99" s="37">
        <f t="shared" si="6"/>
        <v>99</v>
      </c>
      <c r="C99" s="37">
        <f t="shared" si="7"/>
        <v>90</v>
      </c>
      <c r="D99" s="2"/>
      <c r="E99" s="2" t="str">
        <f>структура!$AD$12</f>
        <v>АБК</v>
      </c>
      <c r="F99" s="2"/>
      <c r="G99" s="32" t="s">
        <v>0</v>
      </c>
      <c r="H99" s="66" t="s">
        <v>138</v>
      </c>
      <c r="I99" s="32" t="s">
        <v>0</v>
      </c>
      <c r="J99" s="68"/>
      <c r="K99" s="32" t="s">
        <v>0</v>
      </c>
      <c r="L99" s="68"/>
      <c r="M99" s="2"/>
      <c r="N99" s="69">
        <f t="shared" si="5"/>
        <v>0</v>
      </c>
      <c r="O99" s="2"/>
      <c r="P99" s="2"/>
      <c r="Q99" s="2"/>
      <c r="R99" s="2"/>
      <c r="S99" s="2"/>
      <c r="T99" s="2"/>
      <c r="U99" s="2"/>
      <c r="V99" s="2"/>
      <c r="W99" s="2"/>
      <c r="X99" s="2"/>
    </row>
    <row r="100" spans="1:24" x14ac:dyDescent="0.25">
      <c r="A100" s="2"/>
      <c r="B100" s="37">
        <f t="shared" si="6"/>
        <v>100</v>
      </c>
      <c r="C100" s="37">
        <f t="shared" si="7"/>
        <v>91</v>
      </c>
      <c r="D100" s="2"/>
      <c r="E100" s="2" t="str">
        <f>структура!$AD$12</f>
        <v>АБК</v>
      </c>
      <c r="F100" s="2"/>
      <c r="G100" s="32" t="s">
        <v>0</v>
      </c>
      <c r="H100" s="66" t="s">
        <v>139</v>
      </c>
      <c r="I100" s="32" t="s">
        <v>0</v>
      </c>
      <c r="J100" s="68"/>
      <c r="K100" s="32" t="s">
        <v>0</v>
      </c>
      <c r="L100" s="68"/>
      <c r="M100" s="2"/>
      <c r="N100" s="69">
        <f t="shared" si="5"/>
        <v>0</v>
      </c>
      <c r="O100" s="2"/>
      <c r="P100" s="2"/>
      <c r="Q100" s="2"/>
      <c r="R100" s="2"/>
      <c r="S100" s="2"/>
      <c r="T100" s="2"/>
      <c r="U100" s="2"/>
      <c r="V100" s="2"/>
      <c r="W100" s="2"/>
      <c r="X100" s="2"/>
    </row>
    <row r="101" spans="1:24" x14ac:dyDescent="0.25">
      <c r="A101" s="2"/>
      <c r="B101" s="37">
        <f t="shared" si="6"/>
        <v>101</v>
      </c>
      <c r="C101" s="37">
        <f t="shared" si="7"/>
        <v>92</v>
      </c>
      <c r="D101" s="2"/>
      <c r="E101" s="2" t="str">
        <f>структура!$AD$12</f>
        <v>АБК</v>
      </c>
      <c r="F101" s="2"/>
      <c r="G101" s="32" t="s">
        <v>0</v>
      </c>
      <c r="H101" s="66" t="s">
        <v>140</v>
      </c>
      <c r="I101" s="32" t="s">
        <v>0</v>
      </c>
      <c r="J101" s="68"/>
      <c r="K101" s="32" t="s">
        <v>0</v>
      </c>
      <c r="L101" s="68"/>
      <c r="M101" s="2"/>
      <c r="N101" s="69">
        <f t="shared" si="5"/>
        <v>0</v>
      </c>
      <c r="O101" s="2"/>
      <c r="P101" s="2"/>
      <c r="Q101" s="2"/>
      <c r="R101" s="2"/>
      <c r="S101" s="2"/>
      <c r="T101" s="2"/>
      <c r="U101" s="2"/>
      <c r="V101" s="2"/>
      <c r="W101" s="2"/>
      <c r="X101" s="2"/>
    </row>
    <row r="102" spans="1:24" x14ac:dyDescent="0.25">
      <c r="A102" s="2"/>
      <c r="B102" s="37">
        <f t="shared" si="6"/>
        <v>102</v>
      </c>
      <c r="C102" s="37">
        <f t="shared" si="7"/>
        <v>93</v>
      </c>
      <c r="D102" s="2"/>
      <c r="E102" s="2" t="str">
        <f>структура!$AD$12</f>
        <v>АБК</v>
      </c>
      <c r="F102" s="2"/>
      <c r="G102" s="32" t="s">
        <v>0</v>
      </c>
      <c r="H102" s="66" t="s">
        <v>131</v>
      </c>
      <c r="I102" s="32" t="s">
        <v>0</v>
      </c>
      <c r="J102" s="68"/>
      <c r="K102" s="32" t="s">
        <v>0</v>
      </c>
      <c r="L102" s="68"/>
      <c r="M102" s="2"/>
      <c r="N102" s="69">
        <f t="shared" si="5"/>
        <v>0</v>
      </c>
      <c r="O102" s="2"/>
      <c r="P102" s="2"/>
      <c r="Q102" s="2"/>
      <c r="R102" s="2"/>
      <c r="S102" s="2"/>
      <c r="T102" s="2"/>
      <c r="U102" s="2"/>
      <c r="V102" s="2"/>
      <c r="W102" s="2"/>
      <c r="X102" s="2"/>
    </row>
    <row r="103" spans="1:24" x14ac:dyDescent="0.25">
      <c r="A103" s="2"/>
      <c r="B103" s="37">
        <f t="shared" si="6"/>
        <v>103</v>
      </c>
      <c r="C103" s="37">
        <f t="shared" si="7"/>
        <v>94</v>
      </c>
      <c r="D103" s="2"/>
      <c r="E103" s="2" t="str">
        <f>структура!$AD$12</f>
        <v>АБК</v>
      </c>
      <c r="F103" s="2"/>
      <c r="G103" s="32" t="s">
        <v>0</v>
      </c>
      <c r="H103" s="66" t="s">
        <v>132</v>
      </c>
      <c r="I103" s="32" t="s">
        <v>0</v>
      </c>
      <c r="J103" s="68"/>
      <c r="K103" s="32" t="s">
        <v>0</v>
      </c>
      <c r="L103" s="68"/>
      <c r="M103" s="2"/>
      <c r="N103" s="69">
        <f t="shared" si="5"/>
        <v>0</v>
      </c>
      <c r="O103" s="2"/>
      <c r="P103" s="2"/>
      <c r="Q103" s="2"/>
      <c r="R103" s="2"/>
      <c r="S103" s="2"/>
      <c r="T103" s="2"/>
      <c r="U103" s="2"/>
      <c r="V103" s="2"/>
      <c r="W103" s="2"/>
      <c r="X103" s="2"/>
    </row>
    <row r="104" spans="1:24" x14ac:dyDescent="0.25">
      <c r="A104" s="2"/>
      <c r="B104" s="37">
        <f t="shared" si="6"/>
        <v>104</v>
      </c>
      <c r="C104" s="37">
        <f t="shared" si="7"/>
        <v>95</v>
      </c>
      <c r="D104" s="2"/>
      <c r="E104" s="2" t="str">
        <f>структура!$AD$12</f>
        <v>АБК</v>
      </c>
      <c r="F104" s="2"/>
      <c r="G104" s="32" t="s">
        <v>0</v>
      </c>
      <c r="H104" s="66" t="s">
        <v>133</v>
      </c>
      <c r="I104" s="32" t="s">
        <v>0</v>
      </c>
      <c r="J104" s="68"/>
      <c r="K104" s="32" t="s">
        <v>0</v>
      </c>
      <c r="L104" s="68"/>
      <c r="M104" s="2"/>
      <c r="N104" s="69">
        <f t="shared" si="5"/>
        <v>0</v>
      </c>
      <c r="O104" s="2"/>
      <c r="P104" s="2"/>
      <c r="Q104" s="2"/>
      <c r="R104" s="2"/>
      <c r="S104" s="2"/>
      <c r="T104" s="2"/>
      <c r="U104" s="2"/>
      <c r="V104" s="2"/>
      <c r="W104" s="2"/>
      <c r="X104" s="2"/>
    </row>
    <row r="105" spans="1:24" x14ac:dyDescent="0.25">
      <c r="A105" s="2"/>
      <c r="B105" s="37">
        <f t="shared" si="6"/>
        <v>105</v>
      </c>
      <c r="C105" s="37">
        <f t="shared" si="7"/>
        <v>96</v>
      </c>
      <c r="D105" s="2"/>
      <c r="E105" s="2" t="str">
        <f>структура!$AD$12</f>
        <v>АБК</v>
      </c>
      <c r="F105" s="2"/>
      <c r="G105" s="32" t="s">
        <v>0</v>
      </c>
      <c r="H105" s="66" t="s">
        <v>134</v>
      </c>
      <c r="I105" s="32" t="s">
        <v>0</v>
      </c>
      <c r="J105" s="68"/>
      <c r="K105" s="32" t="s">
        <v>0</v>
      </c>
      <c r="L105" s="68"/>
      <c r="M105" s="2"/>
      <c r="N105" s="69">
        <f t="shared" si="5"/>
        <v>0</v>
      </c>
      <c r="O105" s="2"/>
      <c r="P105" s="2"/>
      <c r="Q105" s="2"/>
      <c r="R105" s="2"/>
      <c r="S105" s="2"/>
      <c r="T105" s="2"/>
      <c r="U105" s="2"/>
      <c r="V105" s="2"/>
      <c r="W105" s="2"/>
      <c r="X105" s="2"/>
    </row>
    <row r="106" spans="1:24" x14ac:dyDescent="0.25">
      <c r="A106" s="2"/>
      <c r="B106" s="37">
        <f t="shared" si="6"/>
        <v>106</v>
      </c>
      <c r="C106" s="37">
        <f t="shared" si="7"/>
        <v>97</v>
      </c>
      <c r="D106" s="2"/>
      <c r="E106" s="2" t="str">
        <f>структура!$AD$12</f>
        <v>АБК</v>
      </c>
      <c r="F106" s="2"/>
      <c r="G106" s="32" t="s">
        <v>0</v>
      </c>
      <c r="H106" s="66" t="s">
        <v>141</v>
      </c>
      <c r="I106" s="32" t="s">
        <v>0</v>
      </c>
      <c r="J106" s="68"/>
      <c r="K106" s="32" t="s">
        <v>0</v>
      </c>
      <c r="L106" s="68"/>
      <c r="M106" s="2"/>
      <c r="N106" s="69">
        <f t="shared" si="5"/>
        <v>0</v>
      </c>
      <c r="O106" s="2"/>
      <c r="P106" s="2"/>
      <c r="Q106" s="2"/>
      <c r="R106" s="2"/>
      <c r="S106" s="2"/>
      <c r="T106" s="2"/>
      <c r="U106" s="2"/>
      <c r="V106" s="2"/>
      <c r="W106" s="2"/>
      <c r="X106" s="2"/>
    </row>
    <row r="107" spans="1:24" x14ac:dyDescent="0.25">
      <c r="A107" s="2"/>
      <c r="B107" s="37">
        <f t="shared" si="6"/>
        <v>107</v>
      </c>
      <c r="C107" s="37">
        <f t="shared" si="7"/>
        <v>98</v>
      </c>
      <c r="D107" s="2"/>
      <c r="E107" s="2" t="str">
        <f>структура!$AD$12</f>
        <v>АБК</v>
      </c>
      <c r="F107" s="2"/>
      <c r="G107" s="32" t="s">
        <v>0</v>
      </c>
      <c r="H107" s="66" t="s">
        <v>142</v>
      </c>
      <c r="I107" s="32" t="s">
        <v>0</v>
      </c>
      <c r="J107" s="68"/>
      <c r="K107" s="32" t="s">
        <v>0</v>
      </c>
      <c r="L107" s="68"/>
      <c r="M107" s="2"/>
      <c r="N107" s="69">
        <f t="shared" ref="N107:N168" si="8">J107*L107</f>
        <v>0</v>
      </c>
      <c r="O107" s="2"/>
      <c r="P107" s="2"/>
      <c r="Q107" s="2"/>
      <c r="R107" s="2"/>
      <c r="S107" s="2"/>
      <c r="T107" s="2"/>
      <c r="U107" s="2"/>
      <c r="V107" s="2"/>
      <c r="W107" s="2"/>
      <c r="X107" s="2"/>
    </row>
    <row r="108" spans="1:24" x14ac:dyDescent="0.25">
      <c r="A108" s="2"/>
      <c r="B108" s="37">
        <f t="shared" si="6"/>
        <v>108</v>
      </c>
      <c r="C108" s="37">
        <f t="shared" si="7"/>
        <v>99</v>
      </c>
      <c r="D108" s="2"/>
      <c r="E108" s="2" t="str">
        <f>структура!$AD$12</f>
        <v>АБК</v>
      </c>
      <c r="F108" s="2"/>
      <c r="G108" s="32" t="s">
        <v>0</v>
      </c>
      <c r="H108" s="66" t="s">
        <v>136</v>
      </c>
      <c r="I108" s="32" t="s">
        <v>0</v>
      </c>
      <c r="J108" s="68"/>
      <c r="K108" s="32" t="s">
        <v>0</v>
      </c>
      <c r="L108" s="68"/>
      <c r="M108" s="2"/>
      <c r="N108" s="69">
        <f t="shared" si="8"/>
        <v>0</v>
      </c>
      <c r="O108" s="2"/>
      <c r="P108" s="2"/>
      <c r="Q108" s="2"/>
      <c r="R108" s="2"/>
      <c r="S108" s="2"/>
      <c r="T108" s="2"/>
      <c r="U108" s="2"/>
      <c r="V108" s="2"/>
      <c r="W108" s="2"/>
      <c r="X108" s="2"/>
    </row>
    <row r="109" spans="1:24" x14ac:dyDescent="0.25">
      <c r="A109" s="2"/>
      <c r="B109" s="37">
        <f t="shared" si="6"/>
        <v>109</v>
      </c>
      <c r="C109" s="37">
        <f t="shared" si="7"/>
        <v>100</v>
      </c>
      <c r="D109" s="2"/>
      <c r="E109" s="2" t="str">
        <f>структура!$AD$12</f>
        <v>АБК</v>
      </c>
      <c r="F109" s="2"/>
      <c r="G109" s="32" t="s">
        <v>0</v>
      </c>
      <c r="H109" s="66" t="s">
        <v>143</v>
      </c>
      <c r="I109" s="32" t="s">
        <v>0</v>
      </c>
      <c r="J109" s="68"/>
      <c r="K109" s="32" t="s">
        <v>0</v>
      </c>
      <c r="L109" s="68"/>
      <c r="M109" s="2"/>
      <c r="N109" s="69">
        <f t="shared" si="8"/>
        <v>0</v>
      </c>
      <c r="O109" s="2"/>
      <c r="P109" s="2"/>
      <c r="Q109" s="2"/>
      <c r="R109" s="2"/>
      <c r="S109" s="2"/>
      <c r="T109" s="2"/>
      <c r="U109" s="2"/>
      <c r="V109" s="2"/>
      <c r="W109" s="2"/>
      <c r="X109" s="2"/>
    </row>
    <row r="110" spans="1:24" x14ac:dyDescent="0.25">
      <c r="A110" s="2"/>
      <c r="B110" s="37">
        <f t="shared" si="6"/>
        <v>110</v>
      </c>
      <c r="C110" s="37">
        <f t="shared" si="7"/>
        <v>101</v>
      </c>
      <c r="D110" s="2"/>
      <c r="E110" s="2" t="str">
        <f>структура!$AD$12</f>
        <v>АБК</v>
      </c>
      <c r="F110" s="2"/>
      <c r="G110" s="32" t="s">
        <v>0</v>
      </c>
      <c r="H110" s="66" t="s">
        <v>144</v>
      </c>
      <c r="I110" s="32" t="s">
        <v>0</v>
      </c>
      <c r="J110" s="68"/>
      <c r="K110" s="32" t="s">
        <v>0</v>
      </c>
      <c r="L110" s="68"/>
      <c r="M110" s="2"/>
      <c r="N110" s="69">
        <f t="shared" si="8"/>
        <v>0</v>
      </c>
      <c r="O110" s="2"/>
      <c r="P110" s="2"/>
      <c r="Q110" s="2"/>
      <c r="R110" s="2"/>
      <c r="S110" s="2"/>
      <c r="T110" s="2"/>
      <c r="U110" s="2"/>
      <c r="V110" s="2"/>
      <c r="W110" s="2"/>
      <c r="X110" s="2"/>
    </row>
    <row r="111" spans="1:24" ht="12.6" thickBot="1" x14ac:dyDescent="0.3">
      <c r="A111" s="2"/>
      <c r="B111" s="72">
        <f t="shared" si="6"/>
        <v>111</v>
      </c>
      <c r="C111" s="72">
        <f t="shared" si="7"/>
        <v>102</v>
      </c>
      <c r="D111" s="73"/>
      <c r="E111" s="73" t="str">
        <f>структура!$AD$12</f>
        <v>АБК</v>
      </c>
      <c r="F111" s="73"/>
      <c r="G111" s="74" t="s">
        <v>0</v>
      </c>
      <c r="H111" s="75"/>
      <c r="I111" s="74" t="s">
        <v>0</v>
      </c>
      <c r="J111" s="76"/>
      <c r="K111" s="74" t="s">
        <v>0</v>
      </c>
      <c r="L111" s="76"/>
      <c r="M111" s="73"/>
      <c r="N111" s="77">
        <f t="shared" si="8"/>
        <v>0</v>
      </c>
      <c r="O111" s="2"/>
      <c r="P111" s="2"/>
      <c r="Q111" s="2"/>
      <c r="R111" s="2"/>
      <c r="S111" s="2"/>
      <c r="T111" s="2"/>
      <c r="U111" s="2"/>
      <c r="V111" s="2"/>
      <c r="W111" s="2"/>
      <c r="X111" s="2"/>
    </row>
    <row r="112" spans="1:24" x14ac:dyDescent="0.25">
      <c r="A112" s="2"/>
      <c r="B112" s="78">
        <f t="shared" si="6"/>
        <v>112</v>
      </c>
      <c r="C112" s="78">
        <f t="shared" si="7"/>
        <v>103</v>
      </c>
      <c r="D112" s="79"/>
      <c r="E112" s="79" t="str">
        <f>структура!$AD$13</f>
        <v>здание проката</v>
      </c>
      <c r="F112" s="79"/>
      <c r="G112" s="80" t="s">
        <v>0</v>
      </c>
      <c r="H112" s="81"/>
      <c r="I112" s="80" t="s">
        <v>0</v>
      </c>
      <c r="J112" s="82"/>
      <c r="K112" s="80" t="s">
        <v>0</v>
      </c>
      <c r="L112" s="82"/>
      <c r="M112" s="79"/>
      <c r="N112" s="83">
        <f t="shared" si="8"/>
        <v>0</v>
      </c>
      <c r="O112" s="2"/>
      <c r="P112" s="2"/>
      <c r="Q112" s="2"/>
      <c r="R112" s="2"/>
      <c r="S112" s="2"/>
      <c r="T112" s="2"/>
      <c r="U112" s="2"/>
      <c r="V112" s="2"/>
      <c r="W112" s="2"/>
      <c r="X112" s="2"/>
    </row>
    <row r="113" spans="1:24" x14ac:dyDescent="0.25">
      <c r="A113" s="2"/>
      <c r="B113" s="37">
        <f t="shared" si="6"/>
        <v>113</v>
      </c>
      <c r="C113" s="37">
        <f t="shared" si="7"/>
        <v>104</v>
      </c>
      <c r="D113" s="2"/>
      <c r="E113" s="2" t="str">
        <f>структура!$AD$13</f>
        <v>здание проката</v>
      </c>
      <c r="F113" s="2"/>
      <c r="G113" s="32" t="s">
        <v>0</v>
      </c>
      <c r="H113" s="66"/>
      <c r="I113" s="32" t="s">
        <v>0</v>
      </c>
      <c r="J113" s="68"/>
      <c r="K113" s="32" t="s">
        <v>0</v>
      </c>
      <c r="L113" s="68"/>
      <c r="M113" s="2"/>
      <c r="N113" s="69">
        <f t="shared" si="8"/>
        <v>0</v>
      </c>
      <c r="O113" s="2"/>
      <c r="P113" s="2"/>
      <c r="Q113" s="2"/>
      <c r="R113" s="2"/>
      <c r="S113" s="2"/>
      <c r="T113" s="2"/>
      <c r="U113" s="2"/>
      <c r="V113" s="2"/>
      <c r="W113" s="2"/>
      <c r="X113" s="2"/>
    </row>
    <row r="114" spans="1:24" x14ac:dyDescent="0.25">
      <c r="A114" s="2"/>
      <c r="B114" s="37">
        <f t="shared" si="6"/>
        <v>114</v>
      </c>
      <c r="C114" s="37">
        <f t="shared" si="7"/>
        <v>105</v>
      </c>
      <c r="D114" s="2"/>
      <c r="E114" s="2" t="str">
        <f>структура!$AD$13</f>
        <v>здание проката</v>
      </c>
      <c r="F114" s="2"/>
      <c r="G114" s="32" t="s">
        <v>0</v>
      </c>
      <c r="H114" s="66"/>
      <c r="I114" s="32" t="s">
        <v>0</v>
      </c>
      <c r="J114" s="68"/>
      <c r="K114" s="32" t="s">
        <v>0</v>
      </c>
      <c r="L114" s="68"/>
      <c r="M114" s="2"/>
      <c r="N114" s="69">
        <f t="shared" si="8"/>
        <v>0</v>
      </c>
      <c r="O114" s="2"/>
      <c r="P114" s="2"/>
      <c r="Q114" s="2"/>
      <c r="R114" s="2"/>
      <c r="S114" s="2"/>
      <c r="T114" s="2"/>
      <c r="U114" s="2"/>
      <c r="V114" s="2"/>
      <c r="W114" s="2"/>
      <c r="X114" s="2"/>
    </row>
    <row r="115" spans="1:24" x14ac:dyDescent="0.25">
      <c r="A115" s="2"/>
      <c r="B115" s="37">
        <f t="shared" si="6"/>
        <v>115</v>
      </c>
      <c r="C115" s="37">
        <f t="shared" si="7"/>
        <v>106</v>
      </c>
      <c r="D115" s="2"/>
      <c r="E115" s="2" t="str">
        <f>структура!$AD$13</f>
        <v>здание проката</v>
      </c>
      <c r="F115" s="2"/>
      <c r="G115" s="32" t="s">
        <v>0</v>
      </c>
      <c r="H115" s="66"/>
      <c r="I115" s="32" t="s">
        <v>0</v>
      </c>
      <c r="J115" s="68"/>
      <c r="K115" s="32" t="s">
        <v>0</v>
      </c>
      <c r="L115" s="68"/>
      <c r="M115" s="2"/>
      <c r="N115" s="69">
        <f t="shared" si="8"/>
        <v>0</v>
      </c>
      <c r="O115" s="2"/>
      <c r="P115" s="2"/>
      <c r="Q115" s="2"/>
      <c r="R115" s="2"/>
      <c r="S115" s="2"/>
      <c r="T115" s="2"/>
      <c r="U115" s="2"/>
      <c r="V115" s="2"/>
      <c r="W115" s="2"/>
      <c r="X115" s="2"/>
    </row>
    <row r="116" spans="1:24" x14ac:dyDescent="0.25">
      <c r="A116" s="2"/>
      <c r="B116" s="37">
        <f t="shared" si="6"/>
        <v>116</v>
      </c>
      <c r="C116" s="37">
        <f t="shared" si="7"/>
        <v>107</v>
      </c>
      <c r="D116" s="2"/>
      <c r="E116" s="2" t="str">
        <f>структура!$AD$13</f>
        <v>здание проката</v>
      </c>
      <c r="F116" s="2"/>
      <c r="G116" s="32" t="s">
        <v>0</v>
      </c>
      <c r="H116" s="66"/>
      <c r="I116" s="32" t="s">
        <v>0</v>
      </c>
      <c r="J116" s="68"/>
      <c r="K116" s="32" t="s">
        <v>0</v>
      </c>
      <c r="L116" s="68"/>
      <c r="M116" s="2"/>
      <c r="N116" s="69">
        <f t="shared" si="8"/>
        <v>0</v>
      </c>
      <c r="O116" s="2"/>
      <c r="P116" s="2"/>
      <c r="Q116" s="2"/>
      <c r="R116" s="2"/>
      <c r="S116" s="2"/>
      <c r="T116" s="2"/>
      <c r="U116" s="2"/>
      <c r="V116" s="2"/>
      <c r="W116" s="2"/>
      <c r="X116" s="2"/>
    </row>
    <row r="117" spans="1:24" x14ac:dyDescent="0.25">
      <c r="A117" s="2"/>
      <c r="B117" s="37">
        <f t="shared" si="6"/>
        <v>117</v>
      </c>
      <c r="C117" s="37">
        <f t="shared" si="7"/>
        <v>108</v>
      </c>
      <c r="D117" s="2"/>
      <c r="E117" s="2" t="str">
        <f>структура!$AD$13</f>
        <v>здание проката</v>
      </c>
      <c r="F117" s="2"/>
      <c r="G117" s="32" t="s">
        <v>0</v>
      </c>
      <c r="H117" s="66"/>
      <c r="I117" s="32" t="s">
        <v>0</v>
      </c>
      <c r="J117" s="68"/>
      <c r="K117" s="32" t="s">
        <v>0</v>
      </c>
      <c r="L117" s="68"/>
      <c r="M117" s="2"/>
      <c r="N117" s="69">
        <f t="shared" si="8"/>
        <v>0</v>
      </c>
      <c r="O117" s="2"/>
      <c r="P117" s="2"/>
      <c r="Q117" s="2"/>
      <c r="R117" s="2"/>
      <c r="S117" s="2"/>
      <c r="T117" s="2"/>
      <c r="U117" s="2"/>
      <c r="V117" s="2"/>
      <c r="W117" s="2"/>
      <c r="X117" s="2"/>
    </row>
    <row r="118" spans="1:24" x14ac:dyDescent="0.25">
      <c r="A118" s="2"/>
      <c r="B118" s="37">
        <f t="shared" si="6"/>
        <v>118</v>
      </c>
      <c r="C118" s="37">
        <f t="shared" si="7"/>
        <v>109</v>
      </c>
      <c r="D118" s="2"/>
      <c r="E118" s="2" t="str">
        <f>структура!$AD$13</f>
        <v>здание проката</v>
      </c>
      <c r="F118" s="2"/>
      <c r="G118" s="32" t="s">
        <v>0</v>
      </c>
      <c r="H118" s="66"/>
      <c r="I118" s="32" t="s">
        <v>0</v>
      </c>
      <c r="J118" s="68"/>
      <c r="K118" s="32" t="s">
        <v>0</v>
      </c>
      <c r="L118" s="68"/>
      <c r="M118" s="2"/>
      <c r="N118" s="69">
        <f t="shared" si="8"/>
        <v>0</v>
      </c>
      <c r="O118" s="2"/>
      <c r="P118" s="2"/>
      <c r="Q118" s="2"/>
      <c r="R118" s="2"/>
      <c r="S118" s="2"/>
      <c r="T118" s="2"/>
      <c r="U118" s="2"/>
      <c r="V118" s="2"/>
      <c r="W118" s="2"/>
      <c r="X118" s="2"/>
    </row>
    <row r="119" spans="1:24" x14ac:dyDescent="0.25">
      <c r="A119" s="2"/>
      <c r="B119" s="37">
        <f t="shared" si="6"/>
        <v>119</v>
      </c>
      <c r="C119" s="37">
        <f t="shared" si="7"/>
        <v>110</v>
      </c>
      <c r="D119" s="2"/>
      <c r="E119" s="2" t="str">
        <f>структура!$AD$13</f>
        <v>здание проката</v>
      </c>
      <c r="F119" s="2"/>
      <c r="G119" s="32" t="s">
        <v>0</v>
      </c>
      <c r="H119" s="66"/>
      <c r="I119" s="32" t="s">
        <v>0</v>
      </c>
      <c r="J119" s="68"/>
      <c r="K119" s="32" t="s">
        <v>0</v>
      </c>
      <c r="L119" s="68"/>
      <c r="M119" s="2"/>
      <c r="N119" s="69">
        <f t="shared" si="8"/>
        <v>0</v>
      </c>
      <c r="O119" s="2"/>
      <c r="P119" s="2"/>
      <c r="Q119" s="2"/>
      <c r="R119" s="2"/>
      <c r="S119" s="2"/>
      <c r="T119" s="2"/>
      <c r="U119" s="2"/>
      <c r="V119" s="2"/>
      <c r="W119" s="2"/>
      <c r="X119" s="2"/>
    </row>
    <row r="120" spans="1:24" x14ac:dyDescent="0.25">
      <c r="A120" s="2"/>
      <c r="B120" s="37">
        <f t="shared" si="6"/>
        <v>120</v>
      </c>
      <c r="C120" s="37">
        <f t="shared" si="7"/>
        <v>111</v>
      </c>
      <c r="D120" s="2"/>
      <c r="E120" s="2" t="str">
        <f>структура!$AD$13</f>
        <v>здание проката</v>
      </c>
      <c r="F120" s="2"/>
      <c r="G120" s="32" t="s">
        <v>0</v>
      </c>
      <c r="H120" s="66"/>
      <c r="I120" s="32" t="s">
        <v>0</v>
      </c>
      <c r="J120" s="68"/>
      <c r="K120" s="32" t="s">
        <v>0</v>
      </c>
      <c r="L120" s="68"/>
      <c r="M120" s="2"/>
      <c r="N120" s="69">
        <f t="shared" si="8"/>
        <v>0</v>
      </c>
      <c r="O120" s="2"/>
      <c r="P120" s="2"/>
      <c r="Q120" s="2"/>
      <c r="R120" s="2"/>
      <c r="S120" s="2"/>
      <c r="T120" s="2"/>
      <c r="U120" s="2"/>
      <c r="V120" s="2"/>
      <c r="W120" s="2"/>
      <c r="X120" s="2"/>
    </row>
    <row r="121" spans="1:24" x14ac:dyDescent="0.25">
      <c r="A121" s="2"/>
      <c r="B121" s="37">
        <f t="shared" si="6"/>
        <v>121</v>
      </c>
      <c r="C121" s="37">
        <f t="shared" si="7"/>
        <v>112</v>
      </c>
      <c r="D121" s="2"/>
      <c r="E121" s="2" t="str">
        <f>структура!$AD$13</f>
        <v>здание проката</v>
      </c>
      <c r="F121" s="2"/>
      <c r="G121" s="32" t="s">
        <v>0</v>
      </c>
      <c r="H121" s="66"/>
      <c r="I121" s="32" t="s">
        <v>0</v>
      </c>
      <c r="J121" s="68"/>
      <c r="K121" s="32" t="s">
        <v>0</v>
      </c>
      <c r="L121" s="68"/>
      <c r="M121" s="2"/>
      <c r="N121" s="69">
        <f t="shared" si="8"/>
        <v>0</v>
      </c>
      <c r="O121" s="2"/>
      <c r="P121" s="2"/>
      <c r="Q121" s="2"/>
      <c r="R121" s="2"/>
      <c r="S121" s="2"/>
      <c r="T121" s="2"/>
      <c r="U121" s="2"/>
      <c r="V121" s="2"/>
      <c r="W121" s="2"/>
      <c r="X121" s="2"/>
    </row>
    <row r="122" spans="1:24" x14ac:dyDescent="0.25">
      <c r="A122" s="2"/>
      <c r="B122" s="37">
        <f t="shared" si="6"/>
        <v>122</v>
      </c>
      <c r="C122" s="37">
        <f t="shared" si="7"/>
        <v>113</v>
      </c>
      <c r="D122" s="2"/>
      <c r="E122" s="2" t="str">
        <f>структура!$AD$13</f>
        <v>здание проката</v>
      </c>
      <c r="F122" s="2"/>
      <c r="G122" s="32" t="s">
        <v>0</v>
      </c>
      <c r="H122" s="66"/>
      <c r="I122" s="32" t="s">
        <v>0</v>
      </c>
      <c r="J122" s="68"/>
      <c r="K122" s="32" t="s">
        <v>0</v>
      </c>
      <c r="L122" s="68"/>
      <c r="M122" s="2"/>
      <c r="N122" s="69">
        <f t="shared" si="8"/>
        <v>0</v>
      </c>
      <c r="O122" s="2"/>
      <c r="P122" s="2"/>
      <c r="Q122" s="2"/>
      <c r="R122" s="2"/>
      <c r="S122" s="2"/>
      <c r="T122" s="2"/>
      <c r="U122" s="2"/>
      <c r="V122" s="2"/>
      <c r="W122" s="2"/>
      <c r="X122" s="2"/>
    </row>
    <row r="123" spans="1:24" x14ac:dyDescent="0.25">
      <c r="A123" s="2"/>
      <c r="B123" s="37">
        <f t="shared" si="6"/>
        <v>123</v>
      </c>
      <c r="C123" s="37">
        <f t="shared" si="7"/>
        <v>114</v>
      </c>
      <c r="D123" s="2"/>
      <c r="E123" s="2" t="str">
        <f>структура!$AD$13</f>
        <v>здание проката</v>
      </c>
      <c r="F123" s="2"/>
      <c r="G123" s="32" t="s">
        <v>0</v>
      </c>
      <c r="H123" s="66"/>
      <c r="I123" s="32" t="s">
        <v>0</v>
      </c>
      <c r="J123" s="68"/>
      <c r="K123" s="32" t="s">
        <v>0</v>
      </c>
      <c r="L123" s="68"/>
      <c r="M123" s="2"/>
      <c r="N123" s="69">
        <f t="shared" si="8"/>
        <v>0</v>
      </c>
      <c r="O123" s="2"/>
      <c r="P123" s="2"/>
      <c r="Q123" s="2"/>
      <c r="R123" s="2"/>
      <c r="S123" s="2"/>
      <c r="T123" s="2"/>
      <c r="U123" s="2"/>
      <c r="V123" s="2"/>
      <c r="W123" s="2"/>
      <c r="X123" s="2"/>
    </row>
    <row r="124" spans="1:24" x14ac:dyDescent="0.25">
      <c r="A124" s="2"/>
      <c r="B124" s="37">
        <f t="shared" si="6"/>
        <v>124</v>
      </c>
      <c r="C124" s="37">
        <f t="shared" si="7"/>
        <v>115</v>
      </c>
      <c r="D124" s="2"/>
      <c r="E124" s="2" t="str">
        <f>структура!$AD$13</f>
        <v>здание проката</v>
      </c>
      <c r="F124" s="2"/>
      <c r="G124" s="32" t="s">
        <v>0</v>
      </c>
      <c r="H124" s="66"/>
      <c r="I124" s="32" t="s">
        <v>0</v>
      </c>
      <c r="J124" s="68"/>
      <c r="K124" s="32" t="s">
        <v>0</v>
      </c>
      <c r="L124" s="68"/>
      <c r="M124" s="2"/>
      <c r="N124" s="69">
        <f t="shared" si="8"/>
        <v>0</v>
      </c>
      <c r="O124" s="2"/>
      <c r="P124" s="2"/>
      <c r="Q124" s="2"/>
      <c r="R124" s="2"/>
      <c r="S124" s="2"/>
      <c r="T124" s="2"/>
      <c r="U124" s="2"/>
      <c r="V124" s="2"/>
      <c r="W124" s="2"/>
      <c r="X124" s="2"/>
    </row>
    <row r="125" spans="1:24" x14ac:dyDescent="0.25">
      <c r="A125" s="2"/>
      <c r="B125" s="37">
        <f t="shared" si="6"/>
        <v>125</v>
      </c>
      <c r="C125" s="37">
        <f t="shared" si="7"/>
        <v>116</v>
      </c>
      <c r="D125" s="2"/>
      <c r="E125" s="2" t="str">
        <f>структура!$AD$13</f>
        <v>здание проката</v>
      </c>
      <c r="F125" s="2"/>
      <c r="G125" s="32" t="s">
        <v>0</v>
      </c>
      <c r="H125" s="66"/>
      <c r="I125" s="32" t="s">
        <v>0</v>
      </c>
      <c r="J125" s="68"/>
      <c r="K125" s="32" t="s">
        <v>0</v>
      </c>
      <c r="L125" s="68"/>
      <c r="M125" s="2"/>
      <c r="N125" s="69">
        <f t="shared" si="8"/>
        <v>0</v>
      </c>
      <c r="O125" s="2"/>
      <c r="P125" s="2"/>
      <c r="Q125" s="2"/>
      <c r="R125" s="2"/>
      <c r="S125" s="2"/>
      <c r="T125" s="2"/>
      <c r="U125" s="2"/>
      <c r="V125" s="2"/>
      <c r="W125" s="2"/>
      <c r="X125" s="2"/>
    </row>
    <row r="126" spans="1:24" x14ac:dyDescent="0.25">
      <c r="A126" s="2"/>
      <c r="B126" s="37">
        <f t="shared" si="6"/>
        <v>126</v>
      </c>
      <c r="C126" s="37">
        <f t="shared" si="7"/>
        <v>117</v>
      </c>
      <c r="D126" s="2"/>
      <c r="E126" s="2" t="str">
        <f>структура!$AD$13</f>
        <v>здание проката</v>
      </c>
      <c r="F126" s="2"/>
      <c r="G126" s="32" t="s">
        <v>0</v>
      </c>
      <c r="H126" s="66"/>
      <c r="I126" s="32" t="s">
        <v>0</v>
      </c>
      <c r="J126" s="68"/>
      <c r="K126" s="32" t="s">
        <v>0</v>
      </c>
      <c r="L126" s="68"/>
      <c r="M126" s="2"/>
      <c r="N126" s="69">
        <f t="shared" si="8"/>
        <v>0</v>
      </c>
      <c r="O126" s="2"/>
      <c r="P126" s="2"/>
      <c r="Q126" s="2"/>
      <c r="R126" s="2"/>
      <c r="S126" s="2"/>
      <c r="T126" s="2"/>
      <c r="U126" s="2"/>
      <c r="V126" s="2"/>
      <c r="W126" s="2"/>
      <c r="X126" s="2"/>
    </row>
    <row r="127" spans="1:24" x14ac:dyDescent="0.25">
      <c r="A127" s="2"/>
      <c r="B127" s="37">
        <f t="shared" si="6"/>
        <v>127</v>
      </c>
      <c r="C127" s="37">
        <f t="shared" si="7"/>
        <v>118</v>
      </c>
      <c r="D127" s="2"/>
      <c r="E127" s="2" t="str">
        <f>структура!$AD$13</f>
        <v>здание проката</v>
      </c>
      <c r="F127" s="2"/>
      <c r="G127" s="32" t="s">
        <v>0</v>
      </c>
      <c r="H127" s="66"/>
      <c r="I127" s="32" t="s">
        <v>0</v>
      </c>
      <c r="J127" s="68"/>
      <c r="K127" s="32" t="s">
        <v>0</v>
      </c>
      <c r="L127" s="68"/>
      <c r="M127" s="2"/>
      <c r="N127" s="69">
        <f t="shared" si="8"/>
        <v>0</v>
      </c>
      <c r="O127" s="2"/>
      <c r="P127" s="2"/>
      <c r="Q127" s="2"/>
      <c r="R127" s="2"/>
      <c r="S127" s="2"/>
      <c r="T127" s="2"/>
      <c r="U127" s="2"/>
      <c r="V127" s="2"/>
      <c r="W127" s="2"/>
      <c r="X127" s="2"/>
    </row>
    <row r="128" spans="1:24" x14ac:dyDescent="0.25">
      <c r="A128" s="2"/>
      <c r="B128" s="37">
        <f t="shared" si="6"/>
        <v>128</v>
      </c>
      <c r="C128" s="37">
        <f t="shared" si="7"/>
        <v>119</v>
      </c>
      <c r="D128" s="2"/>
      <c r="E128" s="2" t="str">
        <f>структура!$AD$13</f>
        <v>здание проката</v>
      </c>
      <c r="F128" s="2"/>
      <c r="G128" s="32" t="s">
        <v>0</v>
      </c>
      <c r="H128" s="66"/>
      <c r="I128" s="32" t="s">
        <v>0</v>
      </c>
      <c r="J128" s="68"/>
      <c r="K128" s="32" t="s">
        <v>0</v>
      </c>
      <c r="L128" s="68"/>
      <c r="M128" s="2"/>
      <c r="N128" s="69">
        <f t="shared" si="8"/>
        <v>0</v>
      </c>
      <c r="O128" s="2"/>
      <c r="P128" s="2"/>
      <c r="Q128" s="2"/>
      <c r="R128" s="2"/>
      <c r="S128" s="2"/>
      <c r="T128" s="2"/>
      <c r="U128" s="2"/>
      <c r="V128" s="2"/>
      <c r="W128" s="2"/>
      <c r="X128" s="2"/>
    </row>
    <row r="129" spans="1:24" x14ac:dyDescent="0.25">
      <c r="A129" s="2"/>
      <c r="B129" s="37">
        <f t="shared" si="6"/>
        <v>129</v>
      </c>
      <c r="C129" s="37">
        <f t="shared" si="7"/>
        <v>120</v>
      </c>
      <c r="D129" s="2"/>
      <c r="E129" s="2" t="str">
        <f>структура!$AD$13</f>
        <v>здание проката</v>
      </c>
      <c r="F129" s="2"/>
      <c r="G129" s="32" t="s">
        <v>0</v>
      </c>
      <c r="H129" s="66"/>
      <c r="I129" s="32" t="s">
        <v>0</v>
      </c>
      <c r="J129" s="68"/>
      <c r="K129" s="32" t="s">
        <v>0</v>
      </c>
      <c r="L129" s="68"/>
      <c r="M129" s="2"/>
      <c r="N129" s="69">
        <f t="shared" si="8"/>
        <v>0</v>
      </c>
      <c r="O129" s="2"/>
      <c r="P129" s="2"/>
      <c r="Q129" s="2"/>
      <c r="R129" s="2"/>
      <c r="S129" s="2"/>
      <c r="T129" s="2"/>
      <c r="U129" s="2"/>
      <c r="V129" s="2"/>
      <c r="W129" s="2"/>
      <c r="X129" s="2"/>
    </row>
    <row r="130" spans="1:24" ht="12.6" thickBot="1" x14ac:dyDescent="0.3">
      <c r="A130" s="2"/>
      <c r="B130" s="72">
        <f t="shared" si="6"/>
        <v>130</v>
      </c>
      <c r="C130" s="72">
        <f t="shared" si="7"/>
        <v>121</v>
      </c>
      <c r="D130" s="73"/>
      <c r="E130" s="73" t="str">
        <f>структура!$AD$13</f>
        <v>здание проката</v>
      </c>
      <c r="F130" s="73"/>
      <c r="G130" s="74" t="s">
        <v>0</v>
      </c>
      <c r="H130" s="75"/>
      <c r="I130" s="74" t="s">
        <v>0</v>
      </c>
      <c r="J130" s="76"/>
      <c r="K130" s="74" t="s">
        <v>0</v>
      </c>
      <c r="L130" s="76"/>
      <c r="M130" s="73"/>
      <c r="N130" s="77">
        <f t="shared" si="8"/>
        <v>0</v>
      </c>
      <c r="O130" s="2"/>
      <c r="P130" s="2"/>
      <c r="Q130" s="2"/>
      <c r="R130" s="2"/>
      <c r="S130" s="2"/>
      <c r="T130" s="2"/>
      <c r="U130" s="2"/>
      <c r="V130" s="2"/>
      <c r="W130" s="2"/>
      <c r="X130" s="2"/>
    </row>
    <row r="131" spans="1:24" x14ac:dyDescent="0.25">
      <c r="A131" s="2"/>
      <c r="B131" s="78">
        <f t="shared" si="6"/>
        <v>131</v>
      </c>
      <c r="C131" s="78">
        <f t="shared" si="7"/>
        <v>122</v>
      </c>
      <c r="D131" s="79"/>
      <c r="E131" s="79" t="str">
        <f>структура!$AD$14</f>
        <v>дорожки</v>
      </c>
      <c r="F131" s="79"/>
      <c r="G131" s="80" t="s">
        <v>0</v>
      </c>
      <c r="H131" s="81" t="s">
        <v>145</v>
      </c>
      <c r="I131" s="80" t="s">
        <v>0</v>
      </c>
      <c r="J131" s="82"/>
      <c r="K131" s="80" t="s">
        <v>0</v>
      </c>
      <c r="L131" s="82"/>
      <c r="M131" s="79"/>
      <c r="N131" s="83">
        <f t="shared" si="8"/>
        <v>0</v>
      </c>
      <c r="O131" s="2"/>
      <c r="P131" s="2"/>
      <c r="Q131" s="2"/>
      <c r="R131" s="2"/>
      <c r="S131" s="2"/>
      <c r="T131" s="2"/>
      <c r="U131" s="2"/>
      <c r="V131" s="2"/>
      <c r="W131" s="2"/>
      <c r="X131" s="2"/>
    </row>
    <row r="132" spans="1:24" x14ac:dyDescent="0.25">
      <c r="A132" s="2"/>
      <c r="B132" s="37">
        <f t="shared" si="6"/>
        <v>132</v>
      </c>
      <c r="C132" s="37">
        <f t="shared" si="7"/>
        <v>123</v>
      </c>
      <c r="D132" s="2"/>
      <c r="E132" s="2" t="str">
        <f>структура!$AD$14</f>
        <v>дорожки</v>
      </c>
      <c r="F132" s="2"/>
      <c r="G132" s="32" t="s">
        <v>0</v>
      </c>
      <c r="H132" s="66"/>
      <c r="I132" s="32" t="s">
        <v>0</v>
      </c>
      <c r="J132" s="68"/>
      <c r="K132" s="32" t="s">
        <v>0</v>
      </c>
      <c r="L132" s="68"/>
      <c r="M132" s="2"/>
      <c r="N132" s="69">
        <f t="shared" si="8"/>
        <v>0</v>
      </c>
      <c r="O132" s="2"/>
      <c r="P132" s="2"/>
      <c r="Q132" s="2"/>
      <c r="R132" s="2"/>
      <c r="S132" s="2"/>
      <c r="T132" s="2"/>
      <c r="U132" s="2"/>
      <c r="V132" s="2"/>
      <c r="W132" s="2"/>
      <c r="X132" s="2"/>
    </row>
    <row r="133" spans="1:24" x14ac:dyDescent="0.25">
      <c r="A133" s="2"/>
      <c r="B133" s="37">
        <f t="shared" si="6"/>
        <v>133</v>
      </c>
      <c r="C133" s="37">
        <f t="shared" si="7"/>
        <v>124</v>
      </c>
      <c r="D133" s="2"/>
      <c r="E133" s="2" t="str">
        <f>структура!$AD$14</f>
        <v>дорожки</v>
      </c>
      <c r="F133" s="2"/>
      <c r="G133" s="32" t="s">
        <v>0</v>
      </c>
      <c r="H133" s="66"/>
      <c r="I133" s="32" t="s">
        <v>0</v>
      </c>
      <c r="J133" s="68"/>
      <c r="K133" s="32" t="s">
        <v>0</v>
      </c>
      <c r="L133" s="68"/>
      <c r="M133" s="2"/>
      <c r="N133" s="69">
        <f t="shared" si="8"/>
        <v>0</v>
      </c>
      <c r="O133" s="2"/>
      <c r="P133" s="2"/>
      <c r="Q133" s="2"/>
      <c r="R133" s="2"/>
      <c r="S133" s="2"/>
      <c r="T133" s="2"/>
      <c r="U133" s="2"/>
      <c r="V133" s="2"/>
      <c r="W133" s="2"/>
      <c r="X133" s="2"/>
    </row>
    <row r="134" spans="1:24" x14ac:dyDescent="0.25">
      <c r="A134" s="2"/>
      <c r="B134" s="37">
        <f t="shared" si="6"/>
        <v>134</v>
      </c>
      <c r="C134" s="37">
        <f t="shared" si="7"/>
        <v>125</v>
      </c>
      <c r="D134" s="2"/>
      <c r="E134" s="2" t="str">
        <f>структура!$AD$14</f>
        <v>дорожки</v>
      </c>
      <c r="F134" s="2"/>
      <c r="G134" s="32" t="s">
        <v>0</v>
      </c>
      <c r="H134" s="66"/>
      <c r="I134" s="32" t="s">
        <v>0</v>
      </c>
      <c r="J134" s="68"/>
      <c r="K134" s="32" t="s">
        <v>0</v>
      </c>
      <c r="L134" s="68"/>
      <c r="M134" s="2"/>
      <c r="N134" s="69">
        <f t="shared" si="8"/>
        <v>0</v>
      </c>
      <c r="O134" s="2"/>
      <c r="P134" s="2"/>
      <c r="Q134" s="2"/>
      <c r="R134" s="2"/>
      <c r="S134" s="2"/>
      <c r="T134" s="2"/>
      <c r="U134" s="2"/>
      <c r="V134" s="2"/>
      <c r="W134" s="2"/>
      <c r="X134" s="2"/>
    </row>
    <row r="135" spans="1:24" x14ac:dyDescent="0.25">
      <c r="A135" s="2"/>
      <c r="B135" s="37">
        <f t="shared" si="6"/>
        <v>135</v>
      </c>
      <c r="C135" s="37">
        <f t="shared" si="7"/>
        <v>126</v>
      </c>
      <c r="D135" s="2"/>
      <c r="E135" s="2" t="str">
        <f>структура!$AD$14</f>
        <v>дорожки</v>
      </c>
      <c r="F135" s="2"/>
      <c r="G135" s="32" t="s">
        <v>0</v>
      </c>
      <c r="H135" s="66"/>
      <c r="I135" s="32" t="s">
        <v>0</v>
      </c>
      <c r="J135" s="68"/>
      <c r="K135" s="32" t="s">
        <v>0</v>
      </c>
      <c r="L135" s="68"/>
      <c r="M135" s="2"/>
      <c r="N135" s="69">
        <f t="shared" si="8"/>
        <v>0</v>
      </c>
      <c r="O135" s="2"/>
      <c r="P135" s="2"/>
      <c r="Q135" s="2"/>
      <c r="R135" s="2"/>
      <c r="S135" s="2"/>
      <c r="T135" s="2"/>
      <c r="U135" s="2"/>
      <c r="V135" s="2"/>
      <c r="W135" s="2"/>
      <c r="X135" s="2"/>
    </row>
    <row r="136" spans="1:24" x14ac:dyDescent="0.25">
      <c r="A136" s="2"/>
      <c r="B136" s="37">
        <f t="shared" si="6"/>
        <v>136</v>
      </c>
      <c r="C136" s="37">
        <f t="shared" si="7"/>
        <v>127</v>
      </c>
      <c r="D136" s="2"/>
      <c r="E136" s="2" t="str">
        <f>структура!$AD$14</f>
        <v>дорожки</v>
      </c>
      <c r="F136" s="2"/>
      <c r="G136" s="32" t="s">
        <v>0</v>
      </c>
      <c r="H136" s="66"/>
      <c r="I136" s="32" t="s">
        <v>0</v>
      </c>
      <c r="J136" s="68"/>
      <c r="K136" s="32" t="s">
        <v>0</v>
      </c>
      <c r="L136" s="68"/>
      <c r="M136" s="2"/>
      <c r="N136" s="69">
        <f t="shared" si="8"/>
        <v>0</v>
      </c>
      <c r="O136" s="2"/>
      <c r="P136" s="2"/>
      <c r="Q136" s="2"/>
      <c r="R136" s="2"/>
      <c r="S136" s="2"/>
      <c r="T136" s="2"/>
      <c r="U136" s="2"/>
      <c r="V136" s="2"/>
      <c r="W136" s="2"/>
      <c r="X136" s="2"/>
    </row>
    <row r="137" spans="1:24" x14ac:dyDescent="0.25">
      <c r="A137" s="2"/>
      <c r="B137" s="37">
        <f t="shared" si="6"/>
        <v>137</v>
      </c>
      <c r="C137" s="37">
        <f t="shared" si="7"/>
        <v>128</v>
      </c>
      <c r="D137" s="2"/>
      <c r="E137" s="2" t="str">
        <f>структура!$AD$14</f>
        <v>дорожки</v>
      </c>
      <c r="F137" s="2"/>
      <c r="G137" s="32" t="s">
        <v>0</v>
      </c>
      <c r="H137" s="66"/>
      <c r="I137" s="32" t="s">
        <v>0</v>
      </c>
      <c r="J137" s="68"/>
      <c r="K137" s="32" t="s">
        <v>0</v>
      </c>
      <c r="L137" s="68"/>
      <c r="M137" s="2"/>
      <c r="N137" s="69">
        <f t="shared" si="8"/>
        <v>0</v>
      </c>
      <c r="O137" s="2"/>
      <c r="P137" s="2"/>
      <c r="Q137" s="2"/>
      <c r="R137" s="2"/>
      <c r="S137" s="2"/>
      <c r="T137" s="2"/>
      <c r="U137" s="2"/>
      <c r="V137" s="2"/>
      <c r="W137" s="2"/>
      <c r="X137" s="2"/>
    </row>
    <row r="138" spans="1:24" x14ac:dyDescent="0.25">
      <c r="A138" s="2"/>
      <c r="B138" s="37">
        <f t="shared" si="6"/>
        <v>138</v>
      </c>
      <c r="C138" s="37">
        <f t="shared" si="7"/>
        <v>129</v>
      </c>
      <c r="D138" s="2"/>
      <c r="E138" s="2" t="str">
        <f>структура!$AD$14</f>
        <v>дорожки</v>
      </c>
      <c r="F138" s="2"/>
      <c r="G138" s="32" t="s">
        <v>0</v>
      </c>
      <c r="H138" s="66"/>
      <c r="I138" s="32" t="s">
        <v>0</v>
      </c>
      <c r="J138" s="68"/>
      <c r="K138" s="32" t="s">
        <v>0</v>
      </c>
      <c r="L138" s="68"/>
      <c r="M138" s="2"/>
      <c r="N138" s="69">
        <f t="shared" si="8"/>
        <v>0</v>
      </c>
      <c r="O138" s="2"/>
      <c r="P138" s="2"/>
      <c r="Q138" s="2"/>
      <c r="R138" s="2"/>
      <c r="S138" s="2"/>
      <c r="T138" s="2"/>
      <c r="U138" s="2"/>
      <c r="V138" s="2"/>
      <c r="W138" s="2"/>
      <c r="X138" s="2"/>
    </row>
    <row r="139" spans="1:24" x14ac:dyDescent="0.25">
      <c r="A139" s="2"/>
      <c r="B139" s="37">
        <f t="shared" si="6"/>
        <v>139</v>
      </c>
      <c r="C139" s="37">
        <f t="shared" si="7"/>
        <v>130</v>
      </c>
      <c r="D139" s="2"/>
      <c r="E139" s="2" t="str">
        <f>структура!$AD$14</f>
        <v>дорожки</v>
      </c>
      <c r="F139" s="2"/>
      <c r="G139" s="32" t="s">
        <v>0</v>
      </c>
      <c r="H139" s="66"/>
      <c r="I139" s="32" t="s">
        <v>0</v>
      </c>
      <c r="J139" s="68"/>
      <c r="K139" s="32" t="s">
        <v>0</v>
      </c>
      <c r="L139" s="68"/>
      <c r="M139" s="2"/>
      <c r="N139" s="69">
        <f t="shared" si="8"/>
        <v>0</v>
      </c>
      <c r="O139" s="2"/>
      <c r="P139" s="2"/>
      <c r="Q139" s="2"/>
      <c r="R139" s="2"/>
      <c r="S139" s="2"/>
      <c r="T139" s="2"/>
      <c r="U139" s="2"/>
      <c r="V139" s="2"/>
      <c r="W139" s="2"/>
      <c r="X139" s="2"/>
    </row>
    <row r="140" spans="1:24" x14ac:dyDescent="0.25">
      <c r="A140" s="2"/>
      <c r="B140" s="37">
        <f t="shared" ref="B140:B203" si="9">ROW(A140)</f>
        <v>140</v>
      </c>
      <c r="C140" s="37">
        <f t="shared" si="7"/>
        <v>131</v>
      </c>
      <c r="D140" s="2"/>
      <c r="E140" s="2" t="str">
        <f>структура!$AD$14</f>
        <v>дорожки</v>
      </c>
      <c r="F140" s="2"/>
      <c r="G140" s="32" t="s">
        <v>0</v>
      </c>
      <c r="H140" s="66"/>
      <c r="I140" s="32" t="s">
        <v>0</v>
      </c>
      <c r="J140" s="68"/>
      <c r="K140" s="32" t="s">
        <v>0</v>
      </c>
      <c r="L140" s="68"/>
      <c r="M140" s="2"/>
      <c r="N140" s="69">
        <f t="shared" si="8"/>
        <v>0</v>
      </c>
      <c r="O140" s="2"/>
      <c r="P140" s="2"/>
      <c r="Q140" s="2"/>
      <c r="R140" s="2"/>
      <c r="S140" s="2"/>
      <c r="T140" s="2"/>
      <c r="U140" s="2"/>
      <c r="V140" s="2"/>
      <c r="W140" s="2"/>
      <c r="X140" s="2"/>
    </row>
    <row r="141" spans="1:24" x14ac:dyDescent="0.25">
      <c r="A141" s="2"/>
      <c r="B141" s="37">
        <f t="shared" si="9"/>
        <v>141</v>
      </c>
      <c r="C141" s="37">
        <f t="shared" si="7"/>
        <v>132</v>
      </c>
      <c r="D141" s="2"/>
      <c r="E141" s="2" t="str">
        <f>структура!$AD$14</f>
        <v>дорожки</v>
      </c>
      <c r="F141" s="2"/>
      <c r="G141" s="32" t="s">
        <v>0</v>
      </c>
      <c r="H141" s="66"/>
      <c r="I141" s="32" t="s">
        <v>0</v>
      </c>
      <c r="J141" s="68"/>
      <c r="K141" s="32" t="s">
        <v>0</v>
      </c>
      <c r="L141" s="68"/>
      <c r="M141" s="2"/>
      <c r="N141" s="69">
        <f t="shared" si="8"/>
        <v>0</v>
      </c>
      <c r="O141" s="2"/>
      <c r="P141" s="2"/>
      <c r="Q141" s="2"/>
      <c r="R141" s="2"/>
      <c r="S141" s="2"/>
      <c r="T141" s="2"/>
      <c r="U141" s="2"/>
      <c r="V141" s="2"/>
      <c r="W141" s="2"/>
      <c r="X141" s="2"/>
    </row>
    <row r="142" spans="1:24" x14ac:dyDescent="0.25">
      <c r="A142" s="2"/>
      <c r="B142" s="37">
        <f t="shared" si="9"/>
        <v>142</v>
      </c>
      <c r="C142" s="37">
        <f t="shared" si="7"/>
        <v>133</v>
      </c>
      <c r="D142" s="2"/>
      <c r="E142" s="2" t="str">
        <f>структура!$AD$14</f>
        <v>дорожки</v>
      </c>
      <c r="F142" s="2"/>
      <c r="G142" s="32" t="s">
        <v>0</v>
      </c>
      <c r="H142" s="66"/>
      <c r="I142" s="32" t="s">
        <v>0</v>
      </c>
      <c r="J142" s="68"/>
      <c r="K142" s="32" t="s">
        <v>0</v>
      </c>
      <c r="L142" s="68"/>
      <c r="M142" s="2"/>
      <c r="N142" s="69">
        <f t="shared" si="8"/>
        <v>0</v>
      </c>
      <c r="O142" s="2"/>
      <c r="P142" s="2"/>
      <c r="Q142" s="2"/>
      <c r="R142" s="2"/>
      <c r="S142" s="2"/>
      <c r="T142" s="2"/>
      <c r="U142" s="2"/>
      <c r="V142" s="2"/>
      <c r="W142" s="2"/>
      <c r="X142" s="2"/>
    </row>
    <row r="143" spans="1:24" x14ac:dyDescent="0.25">
      <c r="A143" s="2"/>
      <c r="B143" s="37">
        <f t="shared" si="9"/>
        <v>143</v>
      </c>
      <c r="C143" s="37">
        <f t="shared" si="7"/>
        <v>134</v>
      </c>
      <c r="D143" s="2"/>
      <c r="E143" s="2" t="str">
        <f>структура!$AD$14</f>
        <v>дорожки</v>
      </c>
      <c r="F143" s="2"/>
      <c r="G143" s="32" t="s">
        <v>0</v>
      </c>
      <c r="H143" s="66"/>
      <c r="I143" s="32" t="s">
        <v>0</v>
      </c>
      <c r="J143" s="68"/>
      <c r="K143" s="32" t="s">
        <v>0</v>
      </c>
      <c r="L143" s="68"/>
      <c r="M143" s="2"/>
      <c r="N143" s="69">
        <f t="shared" si="8"/>
        <v>0</v>
      </c>
      <c r="O143" s="2"/>
      <c r="P143" s="2"/>
      <c r="Q143" s="2"/>
      <c r="R143" s="2"/>
      <c r="S143" s="2"/>
      <c r="T143" s="2"/>
      <c r="U143" s="2"/>
      <c r="V143" s="2"/>
      <c r="W143" s="2"/>
      <c r="X143" s="2"/>
    </row>
    <row r="144" spans="1:24" x14ac:dyDescent="0.25">
      <c r="A144" s="2"/>
      <c r="B144" s="37">
        <f t="shared" si="9"/>
        <v>144</v>
      </c>
      <c r="C144" s="37">
        <f t="shared" si="7"/>
        <v>135</v>
      </c>
      <c r="D144" s="2"/>
      <c r="E144" s="2" t="str">
        <f>структура!$AD$14</f>
        <v>дорожки</v>
      </c>
      <c r="F144" s="2"/>
      <c r="G144" s="32" t="s">
        <v>0</v>
      </c>
      <c r="H144" s="66"/>
      <c r="I144" s="32" t="s">
        <v>0</v>
      </c>
      <c r="J144" s="68"/>
      <c r="K144" s="32" t="s">
        <v>0</v>
      </c>
      <c r="L144" s="68"/>
      <c r="M144" s="2"/>
      <c r="N144" s="69">
        <f t="shared" si="8"/>
        <v>0</v>
      </c>
      <c r="O144" s="2"/>
      <c r="P144" s="2"/>
      <c r="Q144" s="2"/>
      <c r="R144" s="2"/>
      <c r="S144" s="2"/>
      <c r="T144" s="2"/>
      <c r="U144" s="2"/>
      <c r="V144" s="2"/>
      <c r="W144" s="2"/>
      <c r="X144" s="2"/>
    </row>
    <row r="145" spans="1:24" x14ac:dyDescent="0.25">
      <c r="A145" s="2"/>
      <c r="B145" s="37">
        <f t="shared" si="9"/>
        <v>145</v>
      </c>
      <c r="C145" s="37">
        <f t="shared" si="7"/>
        <v>136</v>
      </c>
      <c r="D145" s="2"/>
      <c r="E145" s="2" t="str">
        <f>структура!$AD$14</f>
        <v>дорожки</v>
      </c>
      <c r="F145" s="2"/>
      <c r="G145" s="32" t="s">
        <v>0</v>
      </c>
      <c r="H145" s="66"/>
      <c r="I145" s="32" t="s">
        <v>0</v>
      </c>
      <c r="J145" s="68"/>
      <c r="K145" s="32" t="s">
        <v>0</v>
      </c>
      <c r="L145" s="68"/>
      <c r="M145" s="2"/>
      <c r="N145" s="69">
        <f t="shared" si="8"/>
        <v>0</v>
      </c>
      <c r="O145" s="2"/>
      <c r="P145" s="2"/>
      <c r="Q145" s="2"/>
      <c r="R145" s="2"/>
      <c r="S145" s="2"/>
      <c r="T145" s="2"/>
      <c r="U145" s="2"/>
      <c r="V145" s="2"/>
      <c r="W145" s="2"/>
      <c r="X145" s="2"/>
    </row>
    <row r="146" spans="1:24" x14ac:dyDescent="0.25">
      <c r="A146" s="2"/>
      <c r="B146" s="37">
        <f t="shared" si="9"/>
        <v>146</v>
      </c>
      <c r="C146" s="37">
        <f t="shared" si="7"/>
        <v>137</v>
      </c>
      <c r="D146" s="2"/>
      <c r="E146" s="2" t="str">
        <f>структура!$AD$14</f>
        <v>дорожки</v>
      </c>
      <c r="F146" s="2"/>
      <c r="G146" s="32" t="s">
        <v>0</v>
      </c>
      <c r="H146" s="66"/>
      <c r="I146" s="32" t="s">
        <v>0</v>
      </c>
      <c r="J146" s="68"/>
      <c r="K146" s="32" t="s">
        <v>0</v>
      </c>
      <c r="L146" s="68"/>
      <c r="M146" s="2"/>
      <c r="N146" s="69">
        <f t="shared" si="8"/>
        <v>0</v>
      </c>
      <c r="O146" s="2"/>
      <c r="P146" s="2"/>
      <c r="Q146" s="2"/>
      <c r="R146" s="2"/>
      <c r="S146" s="2"/>
      <c r="T146" s="2"/>
      <c r="U146" s="2"/>
      <c r="V146" s="2"/>
      <c r="W146" s="2"/>
      <c r="X146" s="2"/>
    </row>
    <row r="147" spans="1:24" x14ac:dyDescent="0.25">
      <c r="A147" s="2"/>
      <c r="B147" s="37">
        <f t="shared" si="9"/>
        <v>147</v>
      </c>
      <c r="C147" s="37">
        <f t="shared" si="7"/>
        <v>138</v>
      </c>
      <c r="D147" s="2"/>
      <c r="E147" s="2" t="str">
        <f>структура!$AD$14</f>
        <v>дорожки</v>
      </c>
      <c r="F147" s="2"/>
      <c r="G147" s="32" t="s">
        <v>0</v>
      </c>
      <c r="H147" s="66"/>
      <c r="I147" s="32" t="s">
        <v>0</v>
      </c>
      <c r="J147" s="68"/>
      <c r="K147" s="32" t="s">
        <v>0</v>
      </c>
      <c r="L147" s="68"/>
      <c r="M147" s="2"/>
      <c r="N147" s="69">
        <f t="shared" si="8"/>
        <v>0</v>
      </c>
      <c r="O147" s="2"/>
      <c r="P147" s="2"/>
      <c r="Q147" s="2"/>
      <c r="R147" s="2"/>
      <c r="S147" s="2"/>
      <c r="T147" s="2"/>
      <c r="U147" s="2"/>
      <c r="V147" s="2"/>
      <c r="W147" s="2"/>
      <c r="X147" s="2"/>
    </row>
    <row r="148" spans="1:24" x14ac:dyDescent="0.25">
      <c r="A148" s="2"/>
      <c r="B148" s="37">
        <f t="shared" si="9"/>
        <v>148</v>
      </c>
      <c r="C148" s="37">
        <f t="shared" si="7"/>
        <v>139</v>
      </c>
      <c r="D148" s="2"/>
      <c r="E148" s="2" t="str">
        <f>структура!$AD$14</f>
        <v>дорожки</v>
      </c>
      <c r="F148" s="2"/>
      <c r="G148" s="32" t="s">
        <v>0</v>
      </c>
      <c r="H148" s="66"/>
      <c r="I148" s="32" t="s">
        <v>0</v>
      </c>
      <c r="J148" s="68"/>
      <c r="K148" s="32" t="s">
        <v>0</v>
      </c>
      <c r="L148" s="68"/>
      <c r="M148" s="2"/>
      <c r="N148" s="69">
        <f t="shared" si="8"/>
        <v>0</v>
      </c>
      <c r="O148" s="2"/>
      <c r="P148" s="2"/>
      <c r="Q148" s="2"/>
      <c r="R148" s="2"/>
      <c r="S148" s="2"/>
      <c r="T148" s="2"/>
      <c r="U148" s="2"/>
      <c r="V148" s="2"/>
      <c r="W148" s="2"/>
      <c r="X148" s="2"/>
    </row>
    <row r="149" spans="1:24" ht="12.6" thickBot="1" x14ac:dyDescent="0.3">
      <c r="A149" s="2"/>
      <c r="B149" s="72">
        <f t="shared" si="9"/>
        <v>149</v>
      </c>
      <c r="C149" s="72">
        <f t="shared" si="7"/>
        <v>140</v>
      </c>
      <c r="D149" s="73"/>
      <c r="E149" s="73" t="str">
        <f>структура!$AD$14</f>
        <v>дорожки</v>
      </c>
      <c r="F149" s="73"/>
      <c r="G149" s="74" t="s">
        <v>0</v>
      </c>
      <c r="H149" s="75"/>
      <c r="I149" s="74" t="s">
        <v>0</v>
      </c>
      <c r="J149" s="76"/>
      <c r="K149" s="74" t="s">
        <v>0</v>
      </c>
      <c r="L149" s="76"/>
      <c r="M149" s="73"/>
      <c r="N149" s="77">
        <f t="shared" si="8"/>
        <v>0</v>
      </c>
      <c r="O149" s="2"/>
      <c r="P149" s="2"/>
      <c r="Q149" s="2"/>
      <c r="R149" s="2"/>
      <c r="S149" s="2"/>
      <c r="T149" s="2"/>
      <c r="U149" s="2"/>
      <c r="V149" s="2"/>
      <c r="W149" s="2"/>
      <c r="X149" s="2"/>
    </row>
    <row r="150" spans="1:24" x14ac:dyDescent="0.25">
      <c r="A150" s="2"/>
      <c r="B150" s="78">
        <f t="shared" si="9"/>
        <v>150</v>
      </c>
      <c r="C150" s="78">
        <f t="shared" si="7"/>
        <v>141</v>
      </c>
      <c r="D150" s="79"/>
      <c r="E150" s="79" t="str">
        <f>структура!$AD$15</f>
        <v>внешнее электроснабжение</v>
      </c>
      <c r="F150" s="79"/>
      <c r="G150" s="80" t="s">
        <v>0</v>
      </c>
      <c r="H150" s="81" t="s">
        <v>146</v>
      </c>
      <c r="I150" s="80" t="s">
        <v>0</v>
      </c>
      <c r="J150" s="82"/>
      <c r="K150" s="80" t="s">
        <v>0</v>
      </c>
      <c r="L150" s="82"/>
      <c r="M150" s="79"/>
      <c r="N150" s="83">
        <f t="shared" si="8"/>
        <v>0</v>
      </c>
      <c r="O150" s="2"/>
      <c r="P150" s="2"/>
      <c r="Q150" s="2"/>
      <c r="R150" s="2"/>
      <c r="S150" s="2"/>
      <c r="T150" s="2"/>
      <c r="U150" s="2"/>
      <c r="V150" s="2"/>
      <c r="W150" s="2"/>
      <c r="X150" s="2"/>
    </row>
    <row r="151" spans="1:24" x14ac:dyDescent="0.25">
      <c r="A151" s="2"/>
      <c r="B151" s="37">
        <f t="shared" si="9"/>
        <v>151</v>
      </c>
      <c r="C151" s="37">
        <f t="shared" si="7"/>
        <v>142</v>
      </c>
      <c r="D151" s="2"/>
      <c r="E151" s="2" t="str">
        <f>структура!$AD$15</f>
        <v>внешнее электроснабжение</v>
      </c>
      <c r="F151" s="2"/>
      <c r="G151" s="32" t="s">
        <v>0</v>
      </c>
      <c r="H151" s="66" t="s">
        <v>147</v>
      </c>
      <c r="I151" s="32" t="s">
        <v>0</v>
      </c>
      <c r="J151" s="68"/>
      <c r="K151" s="32" t="s">
        <v>0</v>
      </c>
      <c r="L151" s="68"/>
      <c r="M151" s="2"/>
      <c r="N151" s="69">
        <f t="shared" si="8"/>
        <v>0</v>
      </c>
      <c r="O151" s="2"/>
      <c r="P151" s="2"/>
      <c r="Q151" s="2"/>
      <c r="R151" s="2"/>
      <c r="S151" s="2"/>
      <c r="T151" s="2"/>
      <c r="U151" s="2"/>
      <c r="V151" s="2"/>
      <c r="W151" s="2"/>
      <c r="X151" s="2"/>
    </row>
    <row r="152" spans="1:24" x14ac:dyDescent="0.25">
      <c r="A152" s="2"/>
      <c r="B152" s="37">
        <f t="shared" si="9"/>
        <v>152</v>
      </c>
      <c r="C152" s="37">
        <f t="shared" ref="C152:C188" si="10">C151+1</f>
        <v>143</v>
      </c>
      <c r="D152" s="2"/>
      <c r="E152" s="2" t="str">
        <f>структура!$AD$15</f>
        <v>внешнее электроснабжение</v>
      </c>
      <c r="F152" s="2"/>
      <c r="G152" s="32" t="s">
        <v>0</v>
      </c>
      <c r="H152" s="66" t="s">
        <v>148</v>
      </c>
      <c r="I152" s="32" t="s">
        <v>0</v>
      </c>
      <c r="J152" s="68"/>
      <c r="K152" s="32" t="s">
        <v>0</v>
      </c>
      <c r="L152" s="68"/>
      <c r="M152" s="2"/>
      <c r="N152" s="69">
        <f t="shared" si="8"/>
        <v>0</v>
      </c>
      <c r="O152" s="2"/>
      <c r="P152" s="2"/>
      <c r="Q152" s="2"/>
      <c r="R152" s="2"/>
      <c r="S152" s="2"/>
      <c r="T152" s="2"/>
      <c r="U152" s="2"/>
      <c r="V152" s="2"/>
      <c r="W152" s="2"/>
      <c r="X152" s="2"/>
    </row>
    <row r="153" spans="1:24" x14ac:dyDescent="0.25">
      <c r="A153" s="2"/>
      <c r="B153" s="37">
        <f t="shared" si="9"/>
        <v>153</v>
      </c>
      <c r="C153" s="37">
        <f t="shared" si="10"/>
        <v>144</v>
      </c>
      <c r="D153" s="2"/>
      <c r="E153" s="2" t="str">
        <f>структура!$AD$15</f>
        <v>внешнее электроснабжение</v>
      </c>
      <c r="F153" s="2"/>
      <c r="G153" s="32" t="s">
        <v>0</v>
      </c>
      <c r="H153" s="66" t="s">
        <v>149</v>
      </c>
      <c r="I153" s="32" t="s">
        <v>0</v>
      </c>
      <c r="J153" s="68"/>
      <c r="K153" s="32" t="s">
        <v>0</v>
      </c>
      <c r="L153" s="68"/>
      <c r="M153" s="2"/>
      <c r="N153" s="69">
        <f t="shared" si="8"/>
        <v>0</v>
      </c>
      <c r="O153" s="2"/>
      <c r="P153" s="2"/>
      <c r="Q153" s="2"/>
      <c r="R153" s="2"/>
      <c r="S153" s="2"/>
      <c r="T153" s="2"/>
      <c r="U153" s="2"/>
      <c r="V153" s="2"/>
      <c r="W153" s="2"/>
      <c r="X153" s="2"/>
    </row>
    <row r="154" spans="1:24" x14ac:dyDescent="0.25">
      <c r="A154" s="2"/>
      <c r="B154" s="37">
        <f t="shared" si="9"/>
        <v>154</v>
      </c>
      <c r="C154" s="37">
        <f t="shared" si="10"/>
        <v>145</v>
      </c>
      <c r="D154" s="2"/>
      <c r="E154" s="2" t="str">
        <f>структура!$AD$15</f>
        <v>внешнее электроснабжение</v>
      </c>
      <c r="F154" s="2"/>
      <c r="G154" s="32" t="s">
        <v>0</v>
      </c>
      <c r="H154" s="66" t="s">
        <v>150</v>
      </c>
      <c r="I154" s="32" t="s">
        <v>0</v>
      </c>
      <c r="J154" s="68"/>
      <c r="K154" s="32" t="s">
        <v>0</v>
      </c>
      <c r="L154" s="68"/>
      <c r="M154" s="2"/>
      <c r="N154" s="69">
        <f t="shared" si="8"/>
        <v>0</v>
      </c>
      <c r="O154" s="2"/>
      <c r="P154" s="2"/>
      <c r="Q154" s="2"/>
      <c r="R154" s="2"/>
      <c r="S154" s="2"/>
      <c r="T154" s="2"/>
      <c r="U154" s="2"/>
      <c r="V154" s="2"/>
      <c r="W154" s="2"/>
      <c r="X154" s="2"/>
    </row>
    <row r="155" spans="1:24" x14ac:dyDescent="0.25">
      <c r="A155" s="2"/>
      <c r="B155" s="37">
        <f t="shared" si="9"/>
        <v>155</v>
      </c>
      <c r="C155" s="37">
        <f t="shared" si="10"/>
        <v>146</v>
      </c>
      <c r="D155" s="2"/>
      <c r="E155" s="2" t="str">
        <f>структура!$AD$15</f>
        <v>внешнее электроснабжение</v>
      </c>
      <c r="F155" s="2"/>
      <c r="G155" s="32" t="s">
        <v>0</v>
      </c>
      <c r="H155" s="66" t="s">
        <v>121</v>
      </c>
      <c r="I155" s="32" t="s">
        <v>0</v>
      </c>
      <c r="J155" s="68"/>
      <c r="K155" s="32" t="s">
        <v>0</v>
      </c>
      <c r="L155" s="68"/>
      <c r="M155" s="2"/>
      <c r="N155" s="69">
        <f t="shared" si="8"/>
        <v>0</v>
      </c>
      <c r="O155" s="2"/>
      <c r="P155" s="2"/>
      <c r="Q155" s="2"/>
      <c r="R155" s="2"/>
      <c r="S155" s="2"/>
      <c r="T155" s="2"/>
      <c r="U155" s="2"/>
      <c r="V155" s="2"/>
      <c r="W155" s="2"/>
      <c r="X155" s="2"/>
    </row>
    <row r="156" spans="1:24" x14ac:dyDescent="0.25">
      <c r="A156" s="2"/>
      <c r="B156" s="37">
        <f t="shared" si="9"/>
        <v>156</v>
      </c>
      <c r="C156" s="37">
        <f t="shared" si="10"/>
        <v>147</v>
      </c>
      <c r="D156" s="2"/>
      <c r="E156" s="2" t="str">
        <f>структура!$AD$15</f>
        <v>внешнее электроснабжение</v>
      </c>
      <c r="F156" s="2"/>
      <c r="G156" s="32" t="s">
        <v>0</v>
      </c>
      <c r="H156" s="66" t="s">
        <v>151</v>
      </c>
      <c r="I156" s="32" t="s">
        <v>0</v>
      </c>
      <c r="J156" s="68"/>
      <c r="K156" s="32" t="s">
        <v>0</v>
      </c>
      <c r="L156" s="68"/>
      <c r="M156" s="2"/>
      <c r="N156" s="69">
        <f t="shared" si="8"/>
        <v>0</v>
      </c>
      <c r="O156" s="2"/>
      <c r="P156" s="2"/>
      <c r="Q156" s="2"/>
      <c r="R156" s="2"/>
      <c r="S156" s="2"/>
      <c r="T156" s="2"/>
      <c r="U156" s="2"/>
      <c r="V156" s="2"/>
      <c r="W156" s="2"/>
      <c r="X156" s="2"/>
    </row>
    <row r="157" spans="1:24" x14ac:dyDescent="0.25">
      <c r="A157" s="2"/>
      <c r="B157" s="37">
        <f t="shared" si="9"/>
        <v>157</v>
      </c>
      <c r="C157" s="37">
        <f t="shared" si="10"/>
        <v>148</v>
      </c>
      <c r="D157" s="2"/>
      <c r="E157" s="2" t="str">
        <f>структура!$AD$15</f>
        <v>внешнее электроснабжение</v>
      </c>
      <c r="F157" s="2"/>
      <c r="G157" s="32" t="s">
        <v>0</v>
      </c>
      <c r="H157" s="66" t="s">
        <v>144</v>
      </c>
      <c r="I157" s="32" t="s">
        <v>0</v>
      </c>
      <c r="J157" s="68"/>
      <c r="K157" s="32" t="s">
        <v>0</v>
      </c>
      <c r="L157" s="68"/>
      <c r="M157" s="2"/>
      <c r="N157" s="69">
        <f t="shared" si="8"/>
        <v>0</v>
      </c>
      <c r="O157" s="2"/>
      <c r="P157" s="2"/>
      <c r="Q157" s="2"/>
      <c r="R157" s="2"/>
      <c r="S157" s="2"/>
      <c r="T157" s="2"/>
      <c r="U157" s="2"/>
      <c r="V157" s="2"/>
      <c r="W157" s="2"/>
      <c r="X157" s="2"/>
    </row>
    <row r="158" spans="1:24" ht="12.6" thickBot="1" x14ac:dyDescent="0.3">
      <c r="A158" s="2"/>
      <c r="B158" s="72">
        <f t="shared" si="9"/>
        <v>158</v>
      </c>
      <c r="C158" s="72">
        <f t="shared" si="10"/>
        <v>149</v>
      </c>
      <c r="D158" s="73"/>
      <c r="E158" s="73" t="str">
        <f>структура!$AD$15</f>
        <v>внешнее электроснабжение</v>
      </c>
      <c r="F158" s="73"/>
      <c r="G158" s="74" t="s">
        <v>0</v>
      </c>
      <c r="H158" s="75"/>
      <c r="I158" s="74" t="s">
        <v>0</v>
      </c>
      <c r="J158" s="76"/>
      <c r="K158" s="74" t="s">
        <v>0</v>
      </c>
      <c r="L158" s="76"/>
      <c r="M158" s="73"/>
      <c r="N158" s="77">
        <f t="shared" si="8"/>
        <v>0</v>
      </c>
      <c r="O158" s="2"/>
      <c r="P158" s="2"/>
      <c r="Q158" s="2"/>
      <c r="R158" s="2"/>
      <c r="S158" s="2"/>
      <c r="T158" s="2"/>
      <c r="U158" s="2"/>
      <c r="V158" s="2"/>
      <c r="W158" s="2"/>
      <c r="X158" s="2"/>
    </row>
    <row r="159" spans="1:24" x14ac:dyDescent="0.25">
      <c r="A159" s="2"/>
      <c r="B159" s="78">
        <f t="shared" si="9"/>
        <v>159</v>
      </c>
      <c r="C159" s="78">
        <f t="shared" si="10"/>
        <v>150</v>
      </c>
      <c r="D159" s="79"/>
      <c r="E159" s="79" t="str">
        <f>структура!$AD$16</f>
        <v>парк веревочный</v>
      </c>
      <c r="F159" s="79"/>
      <c r="G159" s="80" t="s">
        <v>0</v>
      </c>
      <c r="H159" s="81"/>
      <c r="I159" s="80" t="s">
        <v>0</v>
      </c>
      <c r="J159" s="82"/>
      <c r="K159" s="80" t="s">
        <v>0</v>
      </c>
      <c r="L159" s="82"/>
      <c r="M159" s="79"/>
      <c r="N159" s="83">
        <f t="shared" si="8"/>
        <v>0</v>
      </c>
      <c r="O159" s="2"/>
      <c r="P159" s="2"/>
      <c r="Q159" s="2"/>
      <c r="R159" s="2"/>
      <c r="S159" s="2"/>
      <c r="T159" s="2"/>
      <c r="U159" s="2"/>
      <c r="V159" s="2"/>
      <c r="W159" s="2"/>
      <c r="X159" s="2"/>
    </row>
    <row r="160" spans="1:24" x14ac:dyDescent="0.25">
      <c r="A160" s="2"/>
      <c r="B160" s="37">
        <f t="shared" si="9"/>
        <v>160</v>
      </c>
      <c r="C160" s="37">
        <f t="shared" si="10"/>
        <v>151</v>
      </c>
      <c r="D160" s="2"/>
      <c r="E160" s="2" t="str">
        <f>структура!$AD$16</f>
        <v>парк веревочный</v>
      </c>
      <c r="F160" s="2"/>
      <c r="G160" s="32" t="s">
        <v>0</v>
      </c>
      <c r="H160" s="66"/>
      <c r="I160" s="32" t="s">
        <v>0</v>
      </c>
      <c r="J160" s="68"/>
      <c r="K160" s="32" t="s">
        <v>0</v>
      </c>
      <c r="L160" s="68"/>
      <c r="M160" s="2"/>
      <c r="N160" s="69">
        <f t="shared" si="8"/>
        <v>0</v>
      </c>
      <c r="O160" s="2"/>
      <c r="P160" s="2"/>
      <c r="Q160" s="2"/>
      <c r="R160" s="2"/>
      <c r="S160" s="2"/>
      <c r="T160" s="2"/>
      <c r="U160" s="2"/>
      <c r="V160" s="2"/>
      <c r="W160" s="2"/>
      <c r="X160" s="2"/>
    </row>
    <row r="161" spans="1:24" x14ac:dyDescent="0.25">
      <c r="A161" s="2"/>
      <c r="B161" s="37">
        <f t="shared" si="9"/>
        <v>161</v>
      </c>
      <c r="C161" s="37">
        <f t="shared" si="10"/>
        <v>152</v>
      </c>
      <c r="D161" s="2"/>
      <c r="E161" s="2" t="str">
        <f>структура!$AD$16</f>
        <v>парк веревочный</v>
      </c>
      <c r="F161" s="2"/>
      <c r="G161" s="32" t="s">
        <v>0</v>
      </c>
      <c r="H161" s="66"/>
      <c r="I161" s="32" t="s">
        <v>0</v>
      </c>
      <c r="J161" s="68"/>
      <c r="K161" s="32" t="s">
        <v>0</v>
      </c>
      <c r="L161" s="68"/>
      <c r="M161" s="2"/>
      <c r="N161" s="69">
        <f t="shared" si="8"/>
        <v>0</v>
      </c>
      <c r="O161" s="2"/>
      <c r="P161" s="2"/>
      <c r="Q161" s="2"/>
      <c r="R161" s="2"/>
      <c r="S161" s="2"/>
      <c r="T161" s="2"/>
      <c r="U161" s="2"/>
      <c r="V161" s="2"/>
      <c r="W161" s="2"/>
      <c r="X161" s="2"/>
    </row>
    <row r="162" spans="1:24" x14ac:dyDescent="0.25">
      <c r="A162" s="2"/>
      <c r="B162" s="37">
        <f t="shared" si="9"/>
        <v>162</v>
      </c>
      <c r="C162" s="37">
        <f t="shared" si="10"/>
        <v>153</v>
      </c>
      <c r="D162" s="2"/>
      <c r="E162" s="2" t="str">
        <f>структура!$AD$16</f>
        <v>парк веревочный</v>
      </c>
      <c r="F162" s="2"/>
      <c r="G162" s="32" t="s">
        <v>0</v>
      </c>
      <c r="H162" s="66"/>
      <c r="I162" s="32" t="s">
        <v>0</v>
      </c>
      <c r="J162" s="68"/>
      <c r="K162" s="32" t="s">
        <v>0</v>
      </c>
      <c r="L162" s="68"/>
      <c r="M162" s="2"/>
      <c r="N162" s="69">
        <f t="shared" si="8"/>
        <v>0</v>
      </c>
      <c r="O162" s="2"/>
      <c r="P162" s="2"/>
      <c r="Q162" s="2"/>
      <c r="R162" s="2"/>
      <c r="S162" s="2"/>
      <c r="T162" s="2"/>
      <c r="U162" s="2"/>
      <c r="V162" s="2"/>
      <c r="W162" s="2"/>
      <c r="X162" s="2"/>
    </row>
    <row r="163" spans="1:24" x14ac:dyDescent="0.25">
      <c r="A163" s="2"/>
      <c r="B163" s="37">
        <f t="shared" si="9"/>
        <v>163</v>
      </c>
      <c r="C163" s="37">
        <f t="shared" si="10"/>
        <v>154</v>
      </c>
      <c r="D163" s="2"/>
      <c r="E163" s="2" t="str">
        <f>структура!$AD$16</f>
        <v>парк веревочный</v>
      </c>
      <c r="F163" s="2"/>
      <c r="G163" s="32" t="s">
        <v>0</v>
      </c>
      <c r="H163" s="66"/>
      <c r="I163" s="32" t="s">
        <v>0</v>
      </c>
      <c r="J163" s="68"/>
      <c r="K163" s="32" t="s">
        <v>0</v>
      </c>
      <c r="L163" s="68"/>
      <c r="M163" s="2"/>
      <c r="N163" s="69">
        <f t="shared" si="8"/>
        <v>0</v>
      </c>
      <c r="O163" s="2"/>
      <c r="P163" s="2"/>
      <c r="Q163" s="2"/>
      <c r="R163" s="2"/>
      <c r="S163" s="2"/>
      <c r="T163" s="2"/>
      <c r="U163" s="2"/>
      <c r="V163" s="2"/>
      <c r="W163" s="2"/>
      <c r="X163" s="2"/>
    </row>
    <row r="164" spans="1:24" x14ac:dyDescent="0.25">
      <c r="A164" s="2"/>
      <c r="B164" s="37">
        <f t="shared" si="9"/>
        <v>164</v>
      </c>
      <c r="C164" s="37">
        <f t="shared" si="10"/>
        <v>155</v>
      </c>
      <c r="D164" s="2"/>
      <c r="E164" s="2" t="str">
        <f>структура!$AD$16</f>
        <v>парк веревочный</v>
      </c>
      <c r="F164" s="2"/>
      <c r="G164" s="32" t="s">
        <v>0</v>
      </c>
      <c r="H164" s="66"/>
      <c r="I164" s="32" t="s">
        <v>0</v>
      </c>
      <c r="J164" s="68"/>
      <c r="K164" s="32" t="s">
        <v>0</v>
      </c>
      <c r="L164" s="68"/>
      <c r="M164" s="2"/>
      <c r="N164" s="69">
        <f t="shared" si="8"/>
        <v>0</v>
      </c>
      <c r="O164" s="2"/>
      <c r="P164" s="2"/>
      <c r="Q164" s="2"/>
      <c r="R164" s="2"/>
      <c r="S164" s="2"/>
      <c r="T164" s="2"/>
      <c r="U164" s="2"/>
      <c r="V164" s="2"/>
      <c r="W164" s="2"/>
      <c r="X164" s="2"/>
    </row>
    <row r="165" spans="1:24" x14ac:dyDescent="0.25">
      <c r="A165" s="2"/>
      <c r="B165" s="37">
        <f t="shared" si="9"/>
        <v>165</v>
      </c>
      <c r="C165" s="37">
        <f t="shared" si="10"/>
        <v>156</v>
      </c>
      <c r="D165" s="2"/>
      <c r="E165" s="2" t="str">
        <f>структура!$AD$16</f>
        <v>парк веревочный</v>
      </c>
      <c r="F165" s="2"/>
      <c r="G165" s="32" t="s">
        <v>0</v>
      </c>
      <c r="H165" s="66"/>
      <c r="I165" s="32" t="s">
        <v>0</v>
      </c>
      <c r="J165" s="68"/>
      <c r="K165" s="32" t="s">
        <v>0</v>
      </c>
      <c r="L165" s="68"/>
      <c r="M165" s="2"/>
      <c r="N165" s="69">
        <f t="shared" si="8"/>
        <v>0</v>
      </c>
      <c r="O165" s="2"/>
      <c r="P165" s="2"/>
      <c r="Q165" s="2"/>
      <c r="R165" s="2"/>
      <c r="S165" s="2"/>
      <c r="T165" s="2"/>
      <c r="U165" s="2"/>
      <c r="V165" s="2"/>
      <c r="W165" s="2"/>
      <c r="X165" s="2"/>
    </row>
    <row r="166" spans="1:24" x14ac:dyDescent="0.25">
      <c r="A166" s="2"/>
      <c r="B166" s="37">
        <f t="shared" si="9"/>
        <v>166</v>
      </c>
      <c r="C166" s="37">
        <f t="shared" si="10"/>
        <v>157</v>
      </c>
      <c r="D166" s="2"/>
      <c r="E166" s="2" t="str">
        <f>структура!$AD$16</f>
        <v>парк веревочный</v>
      </c>
      <c r="F166" s="2"/>
      <c r="G166" s="32" t="s">
        <v>0</v>
      </c>
      <c r="H166" s="66"/>
      <c r="I166" s="32" t="s">
        <v>0</v>
      </c>
      <c r="J166" s="68"/>
      <c r="K166" s="32" t="s">
        <v>0</v>
      </c>
      <c r="L166" s="68"/>
      <c r="M166" s="2"/>
      <c r="N166" s="69">
        <f t="shared" si="8"/>
        <v>0</v>
      </c>
      <c r="O166" s="2"/>
      <c r="P166" s="2"/>
      <c r="Q166" s="2"/>
      <c r="R166" s="2"/>
      <c r="S166" s="2"/>
      <c r="T166" s="2"/>
      <c r="U166" s="2"/>
      <c r="V166" s="2"/>
      <c r="W166" s="2"/>
      <c r="X166" s="2"/>
    </row>
    <row r="167" spans="1:24" ht="12.6" thickBot="1" x14ac:dyDescent="0.3">
      <c r="A167" s="2"/>
      <c r="B167" s="72">
        <f t="shared" si="9"/>
        <v>167</v>
      </c>
      <c r="C167" s="72">
        <f t="shared" si="10"/>
        <v>158</v>
      </c>
      <c r="D167" s="73"/>
      <c r="E167" s="73" t="str">
        <f>структура!$AD$16</f>
        <v>парк веревочный</v>
      </c>
      <c r="F167" s="73"/>
      <c r="G167" s="74" t="s">
        <v>0</v>
      </c>
      <c r="H167" s="75"/>
      <c r="I167" s="74" t="s">
        <v>0</v>
      </c>
      <c r="J167" s="76"/>
      <c r="K167" s="74" t="s">
        <v>0</v>
      </c>
      <c r="L167" s="76"/>
      <c r="M167" s="73"/>
      <c r="N167" s="77">
        <f t="shared" si="8"/>
        <v>0</v>
      </c>
      <c r="O167" s="2"/>
      <c r="P167" s="2"/>
      <c r="Q167" s="2"/>
      <c r="R167" s="2"/>
      <c r="S167" s="2"/>
      <c r="T167" s="2"/>
      <c r="U167" s="2"/>
      <c r="V167" s="2"/>
      <c r="W167" s="2"/>
      <c r="X167" s="2"/>
    </row>
    <row r="168" spans="1:24" x14ac:dyDescent="0.25">
      <c r="A168" s="2"/>
      <c r="B168" s="78">
        <f t="shared" si="9"/>
        <v>168</v>
      </c>
      <c r="C168" s="78">
        <f t="shared" si="10"/>
        <v>159</v>
      </c>
      <c r="D168" s="79"/>
      <c r="E168" s="79" t="str">
        <f>структура!$AD$17</f>
        <v>прочие технические</v>
      </c>
      <c r="F168" s="79"/>
      <c r="G168" s="80" t="s">
        <v>0</v>
      </c>
      <c r="H168" s="81"/>
      <c r="I168" s="80" t="s">
        <v>0</v>
      </c>
      <c r="J168" s="82"/>
      <c r="K168" s="80" t="s">
        <v>0</v>
      </c>
      <c r="L168" s="82"/>
      <c r="M168" s="79"/>
      <c r="N168" s="83">
        <f t="shared" si="8"/>
        <v>0</v>
      </c>
      <c r="O168" s="2"/>
      <c r="P168" s="2"/>
      <c r="Q168" s="2"/>
      <c r="R168" s="2"/>
      <c r="S168" s="2"/>
      <c r="T168" s="2"/>
      <c r="U168" s="2"/>
      <c r="V168" s="2"/>
      <c r="W168" s="2"/>
      <c r="X168" s="2"/>
    </row>
    <row r="169" spans="1:24" x14ac:dyDescent="0.25">
      <c r="A169" s="2"/>
      <c r="B169" s="37">
        <f t="shared" si="9"/>
        <v>169</v>
      </c>
      <c r="C169" s="37">
        <f t="shared" si="10"/>
        <v>160</v>
      </c>
      <c r="D169" s="2"/>
      <c r="E169" s="2" t="str">
        <f>структура!$AD$17</f>
        <v>прочие технические</v>
      </c>
      <c r="F169" s="2"/>
      <c r="G169" s="32" t="s">
        <v>0</v>
      </c>
      <c r="H169" s="66"/>
      <c r="I169" s="32" t="s">
        <v>0</v>
      </c>
      <c r="J169" s="68"/>
      <c r="K169" s="32" t="s">
        <v>0</v>
      </c>
      <c r="L169" s="68"/>
      <c r="M169" s="2"/>
      <c r="N169" s="69">
        <f t="shared" ref="N169:N215" si="11">J169*L169</f>
        <v>0</v>
      </c>
      <c r="O169" s="2"/>
      <c r="P169" s="2"/>
      <c r="Q169" s="2"/>
      <c r="R169" s="2"/>
      <c r="S169" s="2"/>
      <c r="T169" s="2"/>
      <c r="U169" s="2"/>
      <c r="V169" s="2"/>
      <c r="W169" s="2"/>
      <c r="X169" s="2"/>
    </row>
    <row r="170" spans="1:24" x14ac:dyDescent="0.25">
      <c r="A170" s="2"/>
      <c r="B170" s="37">
        <f t="shared" si="9"/>
        <v>170</v>
      </c>
      <c r="C170" s="37">
        <f t="shared" si="10"/>
        <v>161</v>
      </c>
      <c r="D170" s="2"/>
      <c r="E170" s="2" t="str">
        <f>структура!$AD$17</f>
        <v>прочие технические</v>
      </c>
      <c r="F170" s="2"/>
      <c r="G170" s="32" t="s">
        <v>0</v>
      </c>
      <c r="H170" s="66"/>
      <c r="I170" s="32" t="s">
        <v>0</v>
      </c>
      <c r="J170" s="68"/>
      <c r="K170" s="32" t="s">
        <v>0</v>
      </c>
      <c r="L170" s="68"/>
      <c r="M170" s="2"/>
      <c r="N170" s="69">
        <f t="shared" si="11"/>
        <v>0</v>
      </c>
      <c r="O170" s="2"/>
      <c r="P170" s="2"/>
      <c r="Q170" s="2"/>
      <c r="R170" s="2"/>
      <c r="S170" s="2"/>
      <c r="T170" s="2"/>
      <c r="U170" s="2"/>
      <c r="V170" s="2"/>
      <c r="W170" s="2"/>
      <c r="X170" s="2"/>
    </row>
    <row r="171" spans="1:24" x14ac:dyDescent="0.25">
      <c r="A171" s="2"/>
      <c r="B171" s="37">
        <f t="shared" si="9"/>
        <v>171</v>
      </c>
      <c r="C171" s="37">
        <f t="shared" si="10"/>
        <v>162</v>
      </c>
      <c r="D171" s="2"/>
      <c r="E171" s="2" t="str">
        <f>структура!$AD$17</f>
        <v>прочие технические</v>
      </c>
      <c r="F171" s="2"/>
      <c r="G171" s="32" t="s">
        <v>0</v>
      </c>
      <c r="H171" s="66"/>
      <c r="I171" s="32" t="s">
        <v>0</v>
      </c>
      <c r="J171" s="68"/>
      <c r="K171" s="32" t="s">
        <v>0</v>
      </c>
      <c r="L171" s="68"/>
      <c r="M171" s="2"/>
      <c r="N171" s="69">
        <f t="shared" si="11"/>
        <v>0</v>
      </c>
      <c r="O171" s="2"/>
      <c r="P171" s="2"/>
      <c r="Q171" s="2"/>
      <c r="R171" s="2"/>
      <c r="S171" s="2"/>
      <c r="T171" s="2"/>
      <c r="U171" s="2"/>
      <c r="V171" s="2"/>
      <c r="W171" s="2"/>
      <c r="X171" s="2"/>
    </row>
    <row r="172" spans="1:24" x14ac:dyDescent="0.25">
      <c r="A172" s="2"/>
      <c r="B172" s="37">
        <f t="shared" si="9"/>
        <v>172</v>
      </c>
      <c r="C172" s="37">
        <f t="shared" si="10"/>
        <v>163</v>
      </c>
      <c r="D172" s="2"/>
      <c r="E172" s="2" t="str">
        <f>структура!$AD$17</f>
        <v>прочие технические</v>
      </c>
      <c r="F172" s="2"/>
      <c r="G172" s="32" t="s">
        <v>0</v>
      </c>
      <c r="H172" s="66"/>
      <c r="I172" s="32" t="s">
        <v>0</v>
      </c>
      <c r="J172" s="68"/>
      <c r="K172" s="32" t="s">
        <v>0</v>
      </c>
      <c r="L172" s="68"/>
      <c r="M172" s="2"/>
      <c r="N172" s="69">
        <f t="shared" si="11"/>
        <v>0</v>
      </c>
      <c r="O172" s="2"/>
      <c r="P172" s="2"/>
      <c r="Q172" s="2"/>
      <c r="R172" s="2"/>
      <c r="S172" s="2"/>
      <c r="T172" s="2"/>
      <c r="U172" s="2"/>
      <c r="V172" s="2"/>
      <c r="W172" s="2"/>
      <c r="X172" s="2"/>
    </row>
    <row r="173" spans="1:24" x14ac:dyDescent="0.25">
      <c r="A173" s="2"/>
      <c r="B173" s="37">
        <f t="shared" si="9"/>
        <v>173</v>
      </c>
      <c r="C173" s="37">
        <f t="shared" si="10"/>
        <v>164</v>
      </c>
      <c r="D173" s="2"/>
      <c r="E173" s="2" t="str">
        <f>структура!$AD$17</f>
        <v>прочие технические</v>
      </c>
      <c r="F173" s="2"/>
      <c r="G173" s="32" t="s">
        <v>0</v>
      </c>
      <c r="H173" s="66"/>
      <c r="I173" s="32" t="s">
        <v>0</v>
      </c>
      <c r="J173" s="68"/>
      <c r="K173" s="32" t="s">
        <v>0</v>
      </c>
      <c r="L173" s="68"/>
      <c r="M173" s="2"/>
      <c r="N173" s="69">
        <f t="shared" si="11"/>
        <v>0</v>
      </c>
      <c r="O173" s="2"/>
      <c r="P173" s="2"/>
      <c r="Q173" s="2"/>
      <c r="R173" s="2"/>
      <c r="S173" s="2"/>
      <c r="T173" s="2"/>
      <c r="U173" s="2"/>
      <c r="V173" s="2"/>
      <c r="W173" s="2"/>
      <c r="X173" s="2"/>
    </row>
    <row r="174" spans="1:24" x14ac:dyDescent="0.25">
      <c r="A174" s="2"/>
      <c r="B174" s="37">
        <f t="shared" si="9"/>
        <v>174</v>
      </c>
      <c r="C174" s="37">
        <f t="shared" si="10"/>
        <v>165</v>
      </c>
      <c r="D174" s="2"/>
      <c r="E174" s="2" t="str">
        <f>структура!$AD$17</f>
        <v>прочие технические</v>
      </c>
      <c r="F174" s="2"/>
      <c r="G174" s="32" t="s">
        <v>0</v>
      </c>
      <c r="H174" s="66"/>
      <c r="I174" s="32" t="s">
        <v>0</v>
      </c>
      <c r="J174" s="68"/>
      <c r="K174" s="32" t="s">
        <v>0</v>
      </c>
      <c r="L174" s="68"/>
      <c r="M174" s="2"/>
      <c r="N174" s="69">
        <f t="shared" si="11"/>
        <v>0</v>
      </c>
      <c r="O174" s="2"/>
      <c r="P174" s="2"/>
      <c r="Q174" s="2"/>
      <c r="R174" s="2"/>
      <c r="S174" s="2"/>
      <c r="T174" s="2"/>
      <c r="U174" s="2"/>
      <c r="V174" s="2"/>
      <c r="W174" s="2"/>
      <c r="X174" s="2"/>
    </row>
    <row r="175" spans="1:24" x14ac:dyDescent="0.25">
      <c r="A175" s="2"/>
      <c r="B175" s="37">
        <f t="shared" si="9"/>
        <v>175</v>
      </c>
      <c r="C175" s="37">
        <f t="shared" si="10"/>
        <v>166</v>
      </c>
      <c r="D175" s="2"/>
      <c r="E175" s="2" t="str">
        <f>структура!$AD$17</f>
        <v>прочие технические</v>
      </c>
      <c r="F175" s="2"/>
      <c r="G175" s="32" t="s">
        <v>0</v>
      </c>
      <c r="H175" s="66"/>
      <c r="I175" s="32" t="s">
        <v>0</v>
      </c>
      <c r="J175" s="68"/>
      <c r="K175" s="32" t="s">
        <v>0</v>
      </c>
      <c r="L175" s="68"/>
      <c r="M175" s="2"/>
      <c r="N175" s="69">
        <f t="shared" si="11"/>
        <v>0</v>
      </c>
      <c r="O175" s="2"/>
      <c r="P175" s="2"/>
      <c r="Q175" s="2"/>
      <c r="R175" s="2"/>
      <c r="S175" s="2"/>
      <c r="T175" s="2"/>
      <c r="U175" s="2"/>
      <c r="V175" s="2"/>
      <c r="W175" s="2"/>
      <c r="X175" s="2"/>
    </row>
    <row r="176" spans="1:24" x14ac:dyDescent="0.25">
      <c r="A176" s="2"/>
      <c r="B176" s="37">
        <f t="shared" si="9"/>
        <v>176</v>
      </c>
      <c r="C176" s="37">
        <f t="shared" si="10"/>
        <v>167</v>
      </c>
      <c r="D176" s="2"/>
      <c r="E176" s="2" t="str">
        <f>структура!$AD$17</f>
        <v>прочие технические</v>
      </c>
      <c r="F176" s="2"/>
      <c r="G176" s="32" t="s">
        <v>0</v>
      </c>
      <c r="H176" s="66"/>
      <c r="I176" s="32" t="s">
        <v>0</v>
      </c>
      <c r="J176" s="68"/>
      <c r="K176" s="32" t="s">
        <v>0</v>
      </c>
      <c r="L176" s="68"/>
      <c r="M176" s="2"/>
      <c r="N176" s="69">
        <f t="shared" si="11"/>
        <v>0</v>
      </c>
      <c r="O176" s="2"/>
      <c r="P176" s="2"/>
      <c r="Q176" s="2"/>
      <c r="R176" s="2"/>
      <c r="S176" s="2"/>
      <c r="T176" s="2"/>
      <c r="U176" s="2"/>
      <c r="V176" s="2"/>
      <c r="W176" s="2"/>
      <c r="X176" s="2"/>
    </row>
    <row r="177" spans="1:24" ht="12.6" thickBot="1" x14ac:dyDescent="0.3">
      <c r="A177" s="2"/>
      <c r="B177" s="72">
        <f t="shared" si="9"/>
        <v>177</v>
      </c>
      <c r="C177" s="72">
        <f t="shared" si="10"/>
        <v>168</v>
      </c>
      <c r="D177" s="73"/>
      <c r="E177" s="73" t="str">
        <f>структура!$AD$17</f>
        <v>прочие технические</v>
      </c>
      <c r="F177" s="73"/>
      <c r="G177" s="74" t="s">
        <v>0</v>
      </c>
      <c r="H177" s="75"/>
      <c r="I177" s="74" t="s">
        <v>0</v>
      </c>
      <c r="J177" s="76"/>
      <c r="K177" s="74" t="s">
        <v>0</v>
      </c>
      <c r="L177" s="76"/>
      <c r="M177" s="73"/>
      <c r="N177" s="77">
        <f t="shared" si="11"/>
        <v>0</v>
      </c>
      <c r="O177" s="2"/>
      <c r="P177" s="2"/>
      <c r="Q177" s="2"/>
      <c r="R177" s="2"/>
      <c r="S177" s="2"/>
      <c r="T177" s="2"/>
      <c r="U177" s="2"/>
      <c r="V177" s="2"/>
      <c r="W177" s="2"/>
      <c r="X177" s="2"/>
    </row>
    <row r="178" spans="1:24" x14ac:dyDescent="0.25">
      <c r="A178" s="2"/>
      <c r="B178" s="78">
        <f t="shared" si="9"/>
        <v>178</v>
      </c>
      <c r="C178" s="78">
        <f t="shared" si="10"/>
        <v>169</v>
      </c>
      <c r="D178" s="79"/>
      <c r="E178" s="79" t="str">
        <f>структура!$AF$12</f>
        <v>беседка большая</v>
      </c>
      <c r="F178" s="79"/>
      <c r="G178" s="80" t="s">
        <v>0</v>
      </c>
      <c r="H178" s="81" t="s">
        <v>154</v>
      </c>
      <c r="I178" s="80" t="s">
        <v>0</v>
      </c>
      <c r="J178" s="82"/>
      <c r="K178" s="80" t="s">
        <v>0</v>
      </c>
      <c r="L178" s="82"/>
      <c r="M178" s="79"/>
      <c r="N178" s="83">
        <f t="shared" si="11"/>
        <v>0</v>
      </c>
      <c r="O178" s="2"/>
      <c r="P178" s="2"/>
      <c r="Q178" s="2"/>
      <c r="R178" s="2"/>
      <c r="S178" s="2"/>
      <c r="T178" s="2"/>
      <c r="U178" s="2"/>
      <c r="V178" s="2"/>
      <c r="W178" s="2"/>
      <c r="X178" s="2"/>
    </row>
    <row r="179" spans="1:24" x14ac:dyDescent="0.25">
      <c r="A179" s="2"/>
      <c r="B179" s="37">
        <f t="shared" si="9"/>
        <v>179</v>
      </c>
      <c r="C179" s="37">
        <f t="shared" si="10"/>
        <v>170</v>
      </c>
      <c r="D179" s="2"/>
      <c r="E179" s="2" t="str">
        <f>структура!$AF$12</f>
        <v>беседка большая</v>
      </c>
      <c r="F179" s="2"/>
      <c r="G179" s="32" t="s">
        <v>0</v>
      </c>
      <c r="H179" s="66" t="s">
        <v>155</v>
      </c>
      <c r="I179" s="32" t="s">
        <v>0</v>
      </c>
      <c r="J179" s="68"/>
      <c r="K179" s="32" t="s">
        <v>0</v>
      </c>
      <c r="L179" s="68"/>
      <c r="M179" s="2"/>
      <c r="N179" s="69">
        <f t="shared" si="11"/>
        <v>0</v>
      </c>
      <c r="O179" s="2"/>
      <c r="P179" s="2"/>
      <c r="Q179" s="2"/>
      <c r="R179" s="2"/>
      <c r="S179" s="2"/>
      <c r="T179" s="2"/>
      <c r="U179" s="2"/>
      <c r="V179" s="2"/>
      <c r="W179" s="2"/>
      <c r="X179" s="2"/>
    </row>
    <row r="180" spans="1:24" x14ac:dyDescent="0.25">
      <c r="A180" s="2"/>
      <c r="B180" s="37">
        <f t="shared" si="9"/>
        <v>180</v>
      </c>
      <c r="C180" s="37">
        <f t="shared" si="10"/>
        <v>171</v>
      </c>
      <c r="D180" s="2"/>
      <c r="E180" s="2" t="str">
        <f>структура!$AF$12</f>
        <v>беседка большая</v>
      </c>
      <c r="F180" s="2"/>
      <c r="G180" s="32" t="s">
        <v>0</v>
      </c>
      <c r="H180" s="66" t="s">
        <v>156</v>
      </c>
      <c r="I180" s="32" t="s">
        <v>0</v>
      </c>
      <c r="J180" s="68"/>
      <c r="K180" s="32" t="s">
        <v>0</v>
      </c>
      <c r="L180" s="68"/>
      <c r="M180" s="2"/>
      <c r="N180" s="69">
        <f t="shared" si="11"/>
        <v>0</v>
      </c>
      <c r="O180" s="2"/>
      <c r="P180" s="2"/>
      <c r="Q180" s="2"/>
      <c r="R180" s="2"/>
      <c r="S180" s="2"/>
      <c r="T180" s="2"/>
      <c r="U180" s="2"/>
      <c r="V180" s="2"/>
      <c r="W180" s="2"/>
      <c r="X180" s="2"/>
    </row>
    <row r="181" spans="1:24" x14ac:dyDescent="0.25">
      <c r="A181" s="2"/>
      <c r="B181" s="37">
        <f t="shared" si="9"/>
        <v>181</v>
      </c>
      <c r="C181" s="37">
        <f t="shared" si="10"/>
        <v>172</v>
      </c>
      <c r="D181" s="2"/>
      <c r="E181" s="2" t="str">
        <f>структура!$AF$12</f>
        <v>беседка большая</v>
      </c>
      <c r="F181" s="2"/>
      <c r="G181" s="32" t="s">
        <v>0</v>
      </c>
      <c r="H181" s="66" t="s">
        <v>157</v>
      </c>
      <c r="I181" s="32" t="s">
        <v>0</v>
      </c>
      <c r="J181" s="68"/>
      <c r="K181" s="32" t="s">
        <v>0</v>
      </c>
      <c r="L181" s="68"/>
      <c r="M181" s="2"/>
      <c r="N181" s="69">
        <f t="shared" si="11"/>
        <v>0</v>
      </c>
      <c r="O181" s="2"/>
      <c r="P181" s="2"/>
      <c r="Q181" s="2"/>
      <c r="R181" s="2"/>
      <c r="S181" s="2"/>
      <c r="T181" s="2"/>
      <c r="U181" s="2"/>
      <c r="V181" s="2"/>
      <c r="W181" s="2"/>
      <c r="X181" s="2"/>
    </row>
    <row r="182" spans="1:24" x14ac:dyDescent="0.25">
      <c r="A182" s="2"/>
      <c r="B182" s="37">
        <f t="shared" si="9"/>
        <v>182</v>
      </c>
      <c r="C182" s="37">
        <f t="shared" si="10"/>
        <v>173</v>
      </c>
      <c r="D182" s="2"/>
      <c r="E182" s="2" t="str">
        <f>структура!$AF$12</f>
        <v>беседка большая</v>
      </c>
      <c r="F182" s="2"/>
      <c r="G182" s="32" t="s">
        <v>0</v>
      </c>
      <c r="H182" s="66" t="s">
        <v>158</v>
      </c>
      <c r="I182" s="32" t="s">
        <v>0</v>
      </c>
      <c r="J182" s="68"/>
      <c r="K182" s="32" t="s">
        <v>0</v>
      </c>
      <c r="L182" s="68"/>
      <c r="M182" s="2"/>
      <c r="N182" s="69">
        <f t="shared" si="11"/>
        <v>0</v>
      </c>
      <c r="O182" s="2"/>
      <c r="P182" s="2"/>
      <c r="Q182" s="2"/>
      <c r="R182" s="2"/>
      <c r="S182" s="2"/>
      <c r="T182" s="2"/>
      <c r="U182" s="2"/>
      <c r="V182" s="2"/>
      <c r="W182" s="2"/>
      <c r="X182" s="2"/>
    </row>
    <row r="183" spans="1:24" x14ac:dyDescent="0.25">
      <c r="A183" s="2"/>
      <c r="B183" s="37">
        <f t="shared" si="9"/>
        <v>183</v>
      </c>
      <c r="C183" s="37">
        <f t="shared" si="10"/>
        <v>174</v>
      </c>
      <c r="D183" s="2"/>
      <c r="E183" s="2" t="str">
        <f>структура!$AF$12</f>
        <v>беседка большая</v>
      </c>
      <c r="F183" s="2"/>
      <c r="G183" s="32" t="s">
        <v>0</v>
      </c>
      <c r="H183" s="66" t="s">
        <v>159</v>
      </c>
      <c r="I183" s="32" t="s">
        <v>0</v>
      </c>
      <c r="J183" s="68"/>
      <c r="K183" s="32" t="s">
        <v>0</v>
      </c>
      <c r="L183" s="68"/>
      <c r="M183" s="2"/>
      <c r="N183" s="69">
        <f t="shared" si="11"/>
        <v>0</v>
      </c>
      <c r="O183" s="2"/>
      <c r="P183" s="2"/>
      <c r="Q183" s="2"/>
      <c r="R183" s="2"/>
      <c r="S183" s="2"/>
      <c r="T183" s="2"/>
      <c r="U183" s="2"/>
      <c r="V183" s="2"/>
      <c r="W183" s="2"/>
      <c r="X183" s="2"/>
    </row>
    <row r="184" spans="1:24" x14ac:dyDescent="0.25">
      <c r="A184" s="2"/>
      <c r="B184" s="37">
        <f t="shared" si="9"/>
        <v>184</v>
      </c>
      <c r="C184" s="37">
        <f t="shared" si="10"/>
        <v>175</v>
      </c>
      <c r="D184" s="2"/>
      <c r="E184" s="2" t="str">
        <f>структура!$AF$12</f>
        <v>беседка большая</v>
      </c>
      <c r="F184" s="2"/>
      <c r="G184" s="32" t="s">
        <v>0</v>
      </c>
      <c r="H184" s="66" t="s">
        <v>160</v>
      </c>
      <c r="I184" s="32" t="s">
        <v>0</v>
      </c>
      <c r="J184" s="68"/>
      <c r="K184" s="32" t="s">
        <v>0</v>
      </c>
      <c r="L184" s="68"/>
      <c r="M184" s="2"/>
      <c r="N184" s="69">
        <f t="shared" si="11"/>
        <v>0</v>
      </c>
      <c r="O184" s="2"/>
      <c r="P184" s="2"/>
      <c r="Q184" s="2"/>
      <c r="R184" s="2"/>
      <c r="S184" s="2"/>
      <c r="T184" s="2"/>
      <c r="U184" s="2"/>
      <c r="V184" s="2"/>
      <c r="W184" s="2"/>
      <c r="X184" s="2"/>
    </row>
    <row r="185" spans="1:24" x14ac:dyDescent="0.25">
      <c r="A185" s="2"/>
      <c r="B185" s="37">
        <f t="shared" si="9"/>
        <v>185</v>
      </c>
      <c r="C185" s="37">
        <f t="shared" si="10"/>
        <v>176</v>
      </c>
      <c r="D185" s="2"/>
      <c r="E185" s="2" t="str">
        <f>структура!$AF$12</f>
        <v>беседка большая</v>
      </c>
      <c r="F185" s="2"/>
      <c r="G185" s="32" t="s">
        <v>0</v>
      </c>
      <c r="H185" s="66" t="s">
        <v>161</v>
      </c>
      <c r="I185" s="32" t="s">
        <v>0</v>
      </c>
      <c r="J185" s="68"/>
      <c r="K185" s="32" t="s">
        <v>0</v>
      </c>
      <c r="L185" s="68"/>
      <c r="M185" s="2"/>
      <c r="N185" s="69">
        <f t="shared" si="11"/>
        <v>0</v>
      </c>
      <c r="O185" s="2"/>
      <c r="P185" s="2"/>
      <c r="Q185" s="2"/>
      <c r="R185" s="2"/>
      <c r="S185" s="2"/>
      <c r="T185" s="2"/>
      <c r="U185" s="2"/>
      <c r="V185" s="2"/>
      <c r="W185" s="2"/>
      <c r="X185" s="2"/>
    </row>
    <row r="186" spans="1:24" x14ac:dyDescent="0.25">
      <c r="A186" s="2"/>
      <c r="B186" s="37">
        <f t="shared" si="9"/>
        <v>186</v>
      </c>
      <c r="C186" s="37">
        <f t="shared" si="10"/>
        <v>177</v>
      </c>
      <c r="D186" s="2"/>
      <c r="E186" s="2" t="str">
        <f>структура!$AF$12</f>
        <v>беседка большая</v>
      </c>
      <c r="F186" s="2"/>
      <c r="G186" s="32" t="s">
        <v>0</v>
      </c>
      <c r="H186" s="66" t="s">
        <v>162</v>
      </c>
      <c r="I186" s="32" t="s">
        <v>0</v>
      </c>
      <c r="J186" s="68"/>
      <c r="K186" s="32" t="s">
        <v>0</v>
      </c>
      <c r="L186" s="68"/>
      <c r="M186" s="2"/>
      <c r="N186" s="69">
        <f t="shared" si="11"/>
        <v>0</v>
      </c>
      <c r="O186" s="2"/>
      <c r="P186" s="2"/>
      <c r="Q186" s="2"/>
      <c r="R186" s="2"/>
      <c r="S186" s="2"/>
      <c r="T186" s="2"/>
      <c r="U186" s="2"/>
      <c r="V186" s="2"/>
      <c r="W186" s="2"/>
      <c r="X186" s="2"/>
    </row>
    <row r="187" spans="1:24" x14ac:dyDescent="0.25">
      <c r="A187" s="2"/>
      <c r="B187" s="37">
        <f t="shared" si="9"/>
        <v>187</v>
      </c>
      <c r="C187" s="37">
        <f t="shared" si="10"/>
        <v>178</v>
      </c>
      <c r="D187" s="2"/>
      <c r="E187" s="2" t="str">
        <f>структура!$AF$12</f>
        <v>беседка большая</v>
      </c>
      <c r="F187" s="2"/>
      <c r="G187" s="32" t="s">
        <v>0</v>
      </c>
      <c r="H187" s="66" t="s">
        <v>163</v>
      </c>
      <c r="I187" s="32" t="s">
        <v>0</v>
      </c>
      <c r="J187" s="68"/>
      <c r="K187" s="32" t="s">
        <v>0</v>
      </c>
      <c r="L187" s="68"/>
      <c r="M187" s="2"/>
      <c r="N187" s="69">
        <f t="shared" si="11"/>
        <v>0</v>
      </c>
      <c r="O187" s="2"/>
      <c r="P187" s="2"/>
      <c r="Q187" s="2"/>
      <c r="R187" s="2"/>
      <c r="S187" s="2"/>
      <c r="T187" s="2"/>
      <c r="U187" s="2"/>
      <c r="V187" s="2"/>
      <c r="W187" s="2"/>
      <c r="X187" s="2"/>
    </row>
    <row r="188" spans="1:24" x14ac:dyDescent="0.25">
      <c r="A188" s="2"/>
      <c r="B188" s="37">
        <f t="shared" si="9"/>
        <v>188</v>
      </c>
      <c r="C188" s="37">
        <f t="shared" si="10"/>
        <v>179</v>
      </c>
      <c r="D188" s="2"/>
      <c r="E188" s="2" t="str">
        <f>структура!$AF$12</f>
        <v>беседка большая</v>
      </c>
      <c r="F188" s="2"/>
      <c r="G188" s="32" t="s">
        <v>0</v>
      </c>
      <c r="H188" s="66" t="s">
        <v>124</v>
      </c>
      <c r="I188" s="32" t="s">
        <v>0</v>
      </c>
      <c r="J188" s="68"/>
      <c r="K188" s="32" t="s">
        <v>0</v>
      </c>
      <c r="L188" s="68"/>
      <c r="M188" s="2"/>
      <c r="N188" s="69">
        <f t="shared" si="11"/>
        <v>0</v>
      </c>
      <c r="O188" s="2"/>
      <c r="P188" s="2"/>
      <c r="Q188" s="2"/>
      <c r="R188" s="2"/>
      <c r="S188" s="2"/>
      <c r="T188" s="2"/>
      <c r="U188" s="2"/>
      <c r="V188" s="2"/>
      <c r="W188" s="2"/>
      <c r="X188" s="2"/>
    </row>
    <row r="189" spans="1:24" x14ac:dyDescent="0.25">
      <c r="A189" s="2"/>
      <c r="B189" s="37">
        <f t="shared" si="9"/>
        <v>189</v>
      </c>
      <c r="C189" s="37">
        <f t="shared" ref="C189:C200" si="12">C188+1</f>
        <v>180</v>
      </c>
      <c r="D189" s="2"/>
      <c r="E189" s="2" t="str">
        <f>структура!$AF$12</f>
        <v>беседка большая</v>
      </c>
      <c r="F189" s="2"/>
      <c r="G189" s="32" t="s">
        <v>0</v>
      </c>
      <c r="H189" s="66" t="s">
        <v>125</v>
      </c>
      <c r="I189" s="32" t="s">
        <v>0</v>
      </c>
      <c r="J189" s="68"/>
      <c r="K189" s="32" t="s">
        <v>0</v>
      </c>
      <c r="L189" s="68"/>
      <c r="M189" s="2"/>
      <c r="N189" s="69">
        <f t="shared" si="11"/>
        <v>0</v>
      </c>
      <c r="O189" s="2"/>
      <c r="P189" s="2"/>
      <c r="Q189" s="2"/>
      <c r="R189" s="2"/>
      <c r="S189" s="2"/>
      <c r="T189" s="2"/>
      <c r="U189" s="2"/>
      <c r="V189" s="2"/>
      <c r="W189" s="2"/>
      <c r="X189" s="2"/>
    </row>
    <row r="190" spans="1:24" x14ac:dyDescent="0.25">
      <c r="A190" s="2"/>
      <c r="B190" s="37">
        <f t="shared" si="9"/>
        <v>190</v>
      </c>
      <c r="C190" s="37">
        <f t="shared" si="12"/>
        <v>181</v>
      </c>
      <c r="D190" s="2"/>
      <c r="E190" s="2" t="str">
        <f>структура!$AF$12</f>
        <v>беседка большая</v>
      </c>
      <c r="F190" s="2"/>
      <c r="G190" s="32" t="s">
        <v>0</v>
      </c>
      <c r="H190" s="66" t="s">
        <v>144</v>
      </c>
      <c r="I190" s="32" t="s">
        <v>0</v>
      </c>
      <c r="J190" s="68"/>
      <c r="K190" s="32" t="s">
        <v>0</v>
      </c>
      <c r="L190" s="68"/>
      <c r="M190" s="2"/>
      <c r="N190" s="69">
        <f t="shared" si="11"/>
        <v>0</v>
      </c>
      <c r="O190" s="2"/>
      <c r="P190" s="2"/>
      <c r="Q190" s="2"/>
      <c r="R190" s="2"/>
      <c r="S190" s="2"/>
      <c r="T190" s="2"/>
      <c r="U190" s="2"/>
      <c r="V190" s="2"/>
      <c r="W190" s="2"/>
      <c r="X190" s="2"/>
    </row>
    <row r="191" spans="1:24" ht="12.6" thickBot="1" x14ac:dyDescent="0.3">
      <c r="A191" s="2"/>
      <c r="B191" s="72">
        <f t="shared" si="9"/>
        <v>191</v>
      </c>
      <c r="C191" s="72">
        <f t="shared" si="12"/>
        <v>182</v>
      </c>
      <c r="D191" s="73"/>
      <c r="E191" s="73" t="str">
        <f>структура!$AF$12</f>
        <v>беседка большая</v>
      </c>
      <c r="F191" s="73"/>
      <c r="G191" s="74" t="s">
        <v>0</v>
      </c>
      <c r="H191" s="75"/>
      <c r="I191" s="74" t="s">
        <v>0</v>
      </c>
      <c r="J191" s="76"/>
      <c r="K191" s="74" t="s">
        <v>0</v>
      </c>
      <c r="L191" s="76"/>
      <c r="M191" s="73"/>
      <c r="N191" s="77">
        <f t="shared" si="11"/>
        <v>0</v>
      </c>
      <c r="O191" s="2"/>
      <c r="P191" s="2"/>
      <c r="Q191" s="2"/>
      <c r="R191" s="2"/>
      <c r="S191" s="2"/>
      <c r="T191" s="2"/>
      <c r="U191" s="2"/>
      <c r="V191" s="2"/>
      <c r="W191" s="2"/>
      <c r="X191" s="2"/>
    </row>
    <row r="192" spans="1:24" x14ac:dyDescent="0.25">
      <c r="A192" s="2"/>
      <c r="B192" s="78">
        <f t="shared" si="9"/>
        <v>192</v>
      </c>
      <c r="C192" s="78">
        <f t="shared" si="12"/>
        <v>183</v>
      </c>
      <c r="D192" s="79"/>
      <c r="E192" s="79" t="str">
        <f>структура!$AF$13</f>
        <v>беседка малая</v>
      </c>
      <c r="F192" s="79"/>
      <c r="G192" s="80" t="s">
        <v>0</v>
      </c>
      <c r="H192" s="81" t="s">
        <v>164</v>
      </c>
      <c r="I192" s="80" t="s">
        <v>0</v>
      </c>
      <c r="J192" s="82"/>
      <c r="K192" s="80" t="s">
        <v>0</v>
      </c>
      <c r="L192" s="82"/>
      <c r="M192" s="79"/>
      <c r="N192" s="83">
        <f t="shared" si="11"/>
        <v>0</v>
      </c>
      <c r="O192" s="2"/>
      <c r="P192" s="2"/>
      <c r="Q192" s="2"/>
      <c r="R192" s="2"/>
      <c r="S192" s="2"/>
      <c r="T192" s="2"/>
      <c r="U192" s="2"/>
      <c r="V192" s="2"/>
      <c r="W192" s="2"/>
      <c r="X192" s="2"/>
    </row>
    <row r="193" spans="1:24" x14ac:dyDescent="0.25">
      <c r="A193" s="2"/>
      <c r="B193" s="37">
        <f t="shared" si="9"/>
        <v>193</v>
      </c>
      <c r="C193" s="37">
        <f t="shared" si="12"/>
        <v>184</v>
      </c>
      <c r="D193" s="2"/>
      <c r="E193" s="2" t="str">
        <f>структура!$AF$13</f>
        <v>беседка малая</v>
      </c>
      <c r="F193" s="2"/>
      <c r="G193" s="32" t="s">
        <v>0</v>
      </c>
      <c r="H193" s="66" t="s">
        <v>165</v>
      </c>
      <c r="I193" s="32" t="s">
        <v>0</v>
      </c>
      <c r="J193" s="68"/>
      <c r="K193" s="32" t="s">
        <v>0</v>
      </c>
      <c r="L193" s="68"/>
      <c r="M193" s="2"/>
      <c r="N193" s="69">
        <f t="shared" si="11"/>
        <v>0</v>
      </c>
      <c r="O193" s="2"/>
      <c r="P193" s="2"/>
      <c r="Q193" s="2"/>
      <c r="R193" s="2"/>
      <c r="S193" s="2"/>
      <c r="T193" s="2"/>
      <c r="U193" s="2"/>
      <c r="V193" s="2"/>
      <c r="W193" s="2"/>
      <c r="X193" s="2"/>
    </row>
    <row r="194" spans="1:24" x14ac:dyDescent="0.25">
      <c r="A194" s="2"/>
      <c r="B194" s="37">
        <f t="shared" si="9"/>
        <v>194</v>
      </c>
      <c r="C194" s="37">
        <f t="shared" si="12"/>
        <v>185</v>
      </c>
      <c r="D194" s="2"/>
      <c r="E194" s="2" t="str">
        <f>структура!$AF$13</f>
        <v>беседка малая</v>
      </c>
      <c r="F194" s="2"/>
      <c r="G194" s="32" t="s">
        <v>0</v>
      </c>
      <c r="H194" s="66" t="s">
        <v>156</v>
      </c>
      <c r="I194" s="32" t="s">
        <v>0</v>
      </c>
      <c r="J194" s="68"/>
      <c r="K194" s="32" t="s">
        <v>0</v>
      </c>
      <c r="L194" s="68"/>
      <c r="M194" s="2"/>
      <c r="N194" s="69">
        <f t="shared" si="11"/>
        <v>0</v>
      </c>
      <c r="O194" s="2"/>
      <c r="P194" s="2"/>
      <c r="Q194" s="2"/>
      <c r="R194" s="2"/>
      <c r="S194" s="2"/>
      <c r="T194" s="2"/>
      <c r="U194" s="2"/>
      <c r="V194" s="2"/>
      <c r="W194" s="2"/>
      <c r="X194" s="2"/>
    </row>
    <row r="195" spans="1:24" x14ac:dyDescent="0.25">
      <c r="A195" s="2"/>
      <c r="B195" s="37">
        <f t="shared" si="9"/>
        <v>195</v>
      </c>
      <c r="C195" s="37">
        <f t="shared" si="12"/>
        <v>186</v>
      </c>
      <c r="D195" s="2"/>
      <c r="E195" s="2" t="str">
        <f>структура!$AF$13</f>
        <v>беседка малая</v>
      </c>
      <c r="F195" s="2"/>
      <c r="G195" s="32" t="s">
        <v>0</v>
      </c>
      <c r="H195" s="66" t="s">
        <v>157</v>
      </c>
      <c r="I195" s="32" t="s">
        <v>0</v>
      </c>
      <c r="J195" s="68"/>
      <c r="K195" s="32" t="s">
        <v>0</v>
      </c>
      <c r="L195" s="68"/>
      <c r="M195" s="2"/>
      <c r="N195" s="69">
        <f t="shared" si="11"/>
        <v>0</v>
      </c>
      <c r="O195" s="2"/>
      <c r="P195" s="2"/>
      <c r="Q195" s="2"/>
      <c r="R195" s="2"/>
      <c r="S195" s="2"/>
      <c r="T195" s="2"/>
      <c r="U195" s="2"/>
      <c r="V195" s="2"/>
      <c r="W195" s="2"/>
      <c r="X195" s="2"/>
    </row>
    <row r="196" spans="1:24" x14ac:dyDescent="0.25">
      <c r="A196" s="2"/>
      <c r="B196" s="37">
        <f t="shared" si="9"/>
        <v>196</v>
      </c>
      <c r="C196" s="37">
        <f t="shared" si="12"/>
        <v>187</v>
      </c>
      <c r="D196" s="2"/>
      <c r="E196" s="2" t="str">
        <f>структура!$AF$13</f>
        <v>беседка малая</v>
      </c>
      <c r="F196" s="2"/>
      <c r="G196" s="32" t="s">
        <v>0</v>
      </c>
      <c r="H196" s="66" t="s">
        <v>158</v>
      </c>
      <c r="I196" s="32" t="s">
        <v>0</v>
      </c>
      <c r="J196" s="68"/>
      <c r="K196" s="32" t="s">
        <v>0</v>
      </c>
      <c r="L196" s="68"/>
      <c r="M196" s="2"/>
      <c r="N196" s="69">
        <f t="shared" si="11"/>
        <v>0</v>
      </c>
      <c r="O196" s="2"/>
      <c r="P196" s="2"/>
      <c r="Q196" s="2"/>
      <c r="R196" s="2"/>
      <c r="S196" s="2"/>
      <c r="T196" s="2"/>
      <c r="U196" s="2"/>
      <c r="V196" s="2"/>
      <c r="W196" s="2"/>
      <c r="X196" s="2"/>
    </row>
    <row r="197" spans="1:24" x14ac:dyDescent="0.25">
      <c r="A197" s="2"/>
      <c r="B197" s="37">
        <f t="shared" si="9"/>
        <v>197</v>
      </c>
      <c r="C197" s="37">
        <f t="shared" si="12"/>
        <v>188</v>
      </c>
      <c r="D197" s="2"/>
      <c r="E197" s="2" t="str">
        <f>структура!$AF$13</f>
        <v>беседка малая</v>
      </c>
      <c r="F197" s="2"/>
      <c r="G197" s="32" t="s">
        <v>0</v>
      </c>
      <c r="H197" s="66" t="s">
        <v>159</v>
      </c>
      <c r="I197" s="32" t="s">
        <v>0</v>
      </c>
      <c r="J197" s="68"/>
      <c r="K197" s="32" t="s">
        <v>0</v>
      </c>
      <c r="L197" s="68"/>
      <c r="M197" s="2"/>
      <c r="N197" s="69">
        <f t="shared" si="11"/>
        <v>0</v>
      </c>
      <c r="O197" s="2"/>
      <c r="P197" s="2"/>
      <c r="Q197" s="2"/>
      <c r="R197" s="2"/>
      <c r="S197" s="2"/>
      <c r="T197" s="2"/>
      <c r="U197" s="2"/>
      <c r="V197" s="2"/>
      <c r="W197" s="2"/>
      <c r="X197" s="2"/>
    </row>
    <row r="198" spans="1:24" x14ac:dyDescent="0.25">
      <c r="A198" s="2"/>
      <c r="B198" s="37">
        <f t="shared" si="9"/>
        <v>198</v>
      </c>
      <c r="C198" s="37">
        <f t="shared" si="12"/>
        <v>189</v>
      </c>
      <c r="D198" s="2"/>
      <c r="E198" s="2" t="str">
        <f>структура!$AF$13</f>
        <v>беседка малая</v>
      </c>
      <c r="F198" s="2"/>
      <c r="G198" s="32" t="s">
        <v>0</v>
      </c>
      <c r="H198" s="66" t="s">
        <v>160</v>
      </c>
      <c r="I198" s="32" t="s">
        <v>0</v>
      </c>
      <c r="J198" s="68"/>
      <c r="K198" s="32" t="s">
        <v>0</v>
      </c>
      <c r="L198" s="68"/>
      <c r="M198" s="2"/>
      <c r="N198" s="69">
        <f t="shared" si="11"/>
        <v>0</v>
      </c>
      <c r="O198" s="2"/>
      <c r="P198" s="2"/>
      <c r="Q198" s="2"/>
      <c r="R198" s="2"/>
      <c r="S198" s="2"/>
      <c r="T198" s="2"/>
      <c r="U198" s="2"/>
      <c r="V198" s="2"/>
      <c r="W198" s="2"/>
      <c r="X198" s="2"/>
    </row>
    <row r="199" spans="1:24" x14ac:dyDescent="0.25">
      <c r="A199" s="2"/>
      <c r="B199" s="37">
        <f t="shared" si="9"/>
        <v>199</v>
      </c>
      <c r="C199" s="37">
        <f t="shared" si="12"/>
        <v>190</v>
      </c>
      <c r="D199" s="2"/>
      <c r="E199" s="2" t="str">
        <f>структура!$AF$13</f>
        <v>беседка малая</v>
      </c>
      <c r="F199" s="2"/>
      <c r="G199" s="32" t="s">
        <v>0</v>
      </c>
      <c r="H199" s="66" t="s">
        <v>161</v>
      </c>
      <c r="I199" s="32" t="s">
        <v>0</v>
      </c>
      <c r="J199" s="68"/>
      <c r="K199" s="32" t="s">
        <v>0</v>
      </c>
      <c r="L199" s="68"/>
      <c r="M199" s="2"/>
      <c r="N199" s="69">
        <f t="shared" si="11"/>
        <v>0</v>
      </c>
      <c r="O199" s="2"/>
      <c r="P199" s="2"/>
      <c r="Q199" s="2"/>
      <c r="R199" s="2"/>
      <c r="S199" s="2"/>
      <c r="T199" s="2"/>
      <c r="U199" s="2"/>
      <c r="V199" s="2"/>
      <c r="W199" s="2"/>
      <c r="X199" s="2"/>
    </row>
    <row r="200" spans="1:24" x14ac:dyDescent="0.25">
      <c r="A200" s="2"/>
      <c r="B200" s="37">
        <f t="shared" si="9"/>
        <v>200</v>
      </c>
      <c r="C200" s="37">
        <f t="shared" si="12"/>
        <v>191</v>
      </c>
      <c r="D200" s="2"/>
      <c r="E200" s="2" t="str">
        <f>структура!$AF$13</f>
        <v>беседка малая</v>
      </c>
      <c r="F200" s="2"/>
      <c r="G200" s="32" t="s">
        <v>0</v>
      </c>
      <c r="H200" s="66" t="s">
        <v>162</v>
      </c>
      <c r="I200" s="32" t="s">
        <v>0</v>
      </c>
      <c r="J200" s="68"/>
      <c r="K200" s="32" t="s">
        <v>0</v>
      </c>
      <c r="L200" s="68"/>
      <c r="M200" s="2"/>
      <c r="N200" s="69">
        <f t="shared" si="11"/>
        <v>0</v>
      </c>
      <c r="O200" s="2"/>
      <c r="P200" s="2"/>
      <c r="Q200" s="2"/>
      <c r="R200" s="2"/>
      <c r="S200" s="2"/>
      <c r="T200" s="2"/>
      <c r="U200" s="2"/>
      <c r="V200" s="2"/>
      <c r="W200" s="2"/>
      <c r="X200" s="2"/>
    </row>
    <row r="201" spans="1:24" x14ac:dyDescent="0.25">
      <c r="A201" s="2"/>
      <c r="B201" s="37">
        <f t="shared" si="9"/>
        <v>201</v>
      </c>
      <c r="C201" s="37">
        <f t="shared" ref="C201:C215" si="13">C200+1</f>
        <v>192</v>
      </c>
      <c r="D201" s="2"/>
      <c r="E201" s="2" t="str">
        <f>структура!$AF$13</f>
        <v>беседка малая</v>
      </c>
      <c r="F201" s="2"/>
      <c r="G201" s="32" t="s">
        <v>0</v>
      </c>
      <c r="H201" s="66" t="s">
        <v>163</v>
      </c>
      <c r="I201" s="32" t="s">
        <v>0</v>
      </c>
      <c r="J201" s="68"/>
      <c r="K201" s="32" t="s">
        <v>0</v>
      </c>
      <c r="L201" s="68"/>
      <c r="M201" s="2"/>
      <c r="N201" s="69">
        <f t="shared" si="11"/>
        <v>0</v>
      </c>
      <c r="O201" s="2"/>
      <c r="P201" s="2"/>
      <c r="Q201" s="2"/>
      <c r="R201" s="2"/>
      <c r="S201" s="2"/>
      <c r="T201" s="2"/>
      <c r="U201" s="2"/>
      <c r="V201" s="2"/>
      <c r="W201" s="2"/>
      <c r="X201" s="2"/>
    </row>
    <row r="202" spans="1:24" x14ac:dyDescent="0.25">
      <c r="A202" s="2"/>
      <c r="B202" s="37">
        <f t="shared" si="9"/>
        <v>202</v>
      </c>
      <c r="C202" s="37">
        <f t="shared" si="13"/>
        <v>193</v>
      </c>
      <c r="D202" s="2"/>
      <c r="E202" s="2" t="str">
        <f>структура!$AF$13</f>
        <v>беседка малая</v>
      </c>
      <c r="F202" s="2"/>
      <c r="G202" s="32" t="s">
        <v>0</v>
      </c>
      <c r="H202" s="66" t="s">
        <v>124</v>
      </c>
      <c r="I202" s="32" t="s">
        <v>0</v>
      </c>
      <c r="J202" s="68"/>
      <c r="K202" s="32" t="s">
        <v>0</v>
      </c>
      <c r="L202" s="68"/>
      <c r="M202" s="2"/>
      <c r="N202" s="69">
        <f t="shared" si="11"/>
        <v>0</v>
      </c>
      <c r="O202" s="2"/>
      <c r="P202" s="2"/>
      <c r="Q202" s="2"/>
      <c r="R202" s="2"/>
      <c r="S202" s="2"/>
      <c r="T202" s="2"/>
      <c r="U202" s="2"/>
      <c r="V202" s="2"/>
      <c r="W202" s="2"/>
      <c r="X202" s="2"/>
    </row>
    <row r="203" spans="1:24" x14ac:dyDescent="0.25">
      <c r="A203" s="2"/>
      <c r="B203" s="37">
        <f t="shared" si="9"/>
        <v>203</v>
      </c>
      <c r="C203" s="37">
        <f t="shared" si="13"/>
        <v>194</v>
      </c>
      <c r="D203" s="2"/>
      <c r="E203" s="2" t="str">
        <f>структура!$AF$13</f>
        <v>беседка малая</v>
      </c>
      <c r="F203" s="2"/>
      <c r="G203" s="32" t="s">
        <v>0</v>
      </c>
      <c r="H203" s="66" t="s">
        <v>125</v>
      </c>
      <c r="I203" s="32" t="s">
        <v>0</v>
      </c>
      <c r="J203" s="68"/>
      <c r="K203" s="32" t="s">
        <v>0</v>
      </c>
      <c r="L203" s="68"/>
      <c r="M203" s="2"/>
      <c r="N203" s="69">
        <f t="shared" si="11"/>
        <v>0</v>
      </c>
      <c r="O203" s="2"/>
      <c r="P203" s="2"/>
      <c r="Q203" s="2"/>
      <c r="R203" s="2"/>
      <c r="S203" s="2"/>
      <c r="T203" s="2"/>
      <c r="U203" s="2"/>
      <c r="V203" s="2"/>
      <c r="W203" s="2"/>
      <c r="X203" s="2"/>
    </row>
    <row r="204" spans="1:24" x14ac:dyDescent="0.25">
      <c r="A204" s="2"/>
      <c r="B204" s="37">
        <f t="shared" ref="B204:B215" si="14">ROW(A204)</f>
        <v>204</v>
      </c>
      <c r="C204" s="37">
        <f t="shared" si="13"/>
        <v>195</v>
      </c>
      <c r="D204" s="2"/>
      <c r="E204" s="2" t="str">
        <f>структура!$AF$13</f>
        <v>беседка малая</v>
      </c>
      <c r="F204" s="2"/>
      <c r="G204" s="32" t="s">
        <v>0</v>
      </c>
      <c r="H204" s="66" t="s">
        <v>144</v>
      </c>
      <c r="I204" s="32" t="s">
        <v>0</v>
      </c>
      <c r="J204" s="68"/>
      <c r="K204" s="32" t="s">
        <v>0</v>
      </c>
      <c r="L204" s="68"/>
      <c r="M204" s="2"/>
      <c r="N204" s="69">
        <f t="shared" si="11"/>
        <v>0</v>
      </c>
      <c r="O204" s="2"/>
      <c r="P204" s="2"/>
      <c r="Q204" s="2"/>
      <c r="R204" s="2"/>
      <c r="S204" s="2"/>
      <c r="T204" s="2"/>
      <c r="U204" s="2"/>
      <c r="V204" s="2"/>
      <c r="W204" s="2"/>
      <c r="X204" s="2"/>
    </row>
    <row r="205" spans="1:24" ht="12.6" thickBot="1" x14ac:dyDescent="0.3">
      <c r="A205" s="2"/>
      <c r="B205" s="72">
        <f t="shared" si="14"/>
        <v>205</v>
      </c>
      <c r="C205" s="72">
        <f t="shared" si="13"/>
        <v>196</v>
      </c>
      <c r="D205" s="73"/>
      <c r="E205" s="73" t="str">
        <f>структура!$AF$13</f>
        <v>беседка малая</v>
      </c>
      <c r="F205" s="73"/>
      <c r="G205" s="74" t="s">
        <v>0</v>
      </c>
      <c r="H205" s="75"/>
      <c r="I205" s="74" t="s">
        <v>0</v>
      </c>
      <c r="J205" s="76"/>
      <c r="K205" s="74" t="s">
        <v>0</v>
      </c>
      <c r="L205" s="76"/>
      <c r="M205" s="73"/>
      <c r="N205" s="77">
        <f t="shared" si="11"/>
        <v>0</v>
      </c>
      <c r="O205" s="2"/>
      <c r="P205" s="2"/>
      <c r="Q205" s="2"/>
      <c r="R205" s="2"/>
      <c r="S205" s="2"/>
      <c r="T205" s="2"/>
      <c r="U205" s="2"/>
      <c r="V205" s="2"/>
      <c r="W205" s="2"/>
      <c r="X205" s="2"/>
    </row>
    <row r="206" spans="1:24" x14ac:dyDescent="0.25">
      <c r="A206" s="2"/>
      <c r="B206" s="78">
        <f t="shared" si="14"/>
        <v>206</v>
      </c>
      <c r="C206" s="78">
        <f t="shared" si="13"/>
        <v>197</v>
      </c>
      <c r="D206" s="79"/>
      <c r="E206" s="79" t="str">
        <f>структура!$AF$14</f>
        <v>прочие для сдачи в аренду</v>
      </c>
      <c r="F206" s="79"/>
      <c r="G206" s="80" t="s">
        <v>0</v>
      </c>
      <c r="H206" s="81"/>
      <c r="I206" s="80" t="s">
        <v>0</v>
      </c>
      <c r="J206" s="82"/>
      <c r="K206" s="80" t="s">
        <v>0</v>
      </c>
      <c r="L206" s="82"/>
      <c r="M206" s="79"/>
      <c r="N206" s="83">
        <f t="shared" si="11"/>
        <v>0</v>
      </c>
      <c r="O206" s="2"/>
      <c r="P206" s="2"/>
      <c r="Q206" s="2"/>
      <c r="R206" s="2"/>
      <c r="S206" s="2"/>
      <c r="T206" s="2"/>
      <c r="U206" s="2"/>
      <c r="V206" s="2"/>
      <c r="W206" s="2"/>
      <c r="X206" s="2"/>
    </row>
    <row r="207" spans="1:24" x14ac:dyDescent="0.25">
      <c r="A207" s="2"/>
      <c r="B207" s="37">
        <f t="shared" si="14"/>
        <v>207</v>
      </c>
      <c r="C207" s="37">
        <f t="shared" si="13"/>
        <v>198</v>
      </c>
      <c r="D207" s="2"/>
      <c r="E207" s="2" t="str">
        <f>структура!$AF$14</f>
        <v>прочие для сдачи в аренду</v>
      </c>
      <c r="F207" s="2"/>
      <c r="G207" s="32" t="s">
        <v>0</v>
      </c>
      <c r="H207" s="66"/>
      <c r="I207" s="32" t="s">
        <v>0</v>
      </c>
      <c r="J207" s="68"/>
      <c r="K207" s="32" t="s">
        <v>0</v>
      </c>
      <c r="L207" s="68"/>
      <c r="M207" s="2"/>
      <c r="N207" s="69">
        <f t="shared" si="11"/>
        <v>0</v>
      </c>
      <c r="O207" s="2"/>
      <c r="P207" s="2"/>
      <c r="Q207" s="2"/>
      <c r="R207" s="2"/>
      <c r="S207" s="2"/>
      <c r="T207" s="2"/>
      <c r="U207" s="2"/>
      <c r="V207" s="2"/>
      <c r="W207" s="2"/>
      <c r="X207" s="2"/>
    </row>
    <row r="208" spans="1:24" x14ac:dyDescent="0.25">
      <c r="A208" s="2"/>
      <c r="B208" s="37">
        <f t="shared" si="14"/>
        <v>208</v>
      </c>
      <c r="C208" s="37">
        <f t="shared" si="13"/>
        <v>199</v>
      </c>
      <c r="D208" s="2"/>
      <c r="E208" s="2" t="str">
        <f>структура!$AF$14</f>
        <v>прочие для сдачи в аренду</v>
      </c>
      <c r="F208" s="2"/>
      <c r="G208" s="32" t="s">
        <v>0</v>
      </c>
      <c r="H208" s="66"/>
      <c r="I208" s="32" t="s">
        <v>0</v>
      </c>
      <c r="J208" s="68"/>
      <c r="K208" s="32" t="s">
        <v>0</v>
      </c>
      <c r="L208" s="68"/>
      <c r="M208" s="2"/>
      <c r="N208" s="69">
        <f t="shared" si="11"/>
        <v>0</v>
      </c>
      <c r="O208" s="2"/>
      <c r="P208" s="2"/>
      <c r="Q208" s="2"/>
      <c r="R208" s="2"/>
      <c r="S208" s="2"/>
      <c r="T208" s="2"/>
      <c r="U208" s="2"/>
      <c r="V208" s="2"/>
      <c r="W208" s="2"/>
      <c r="X208" s="2"/>
    </row>
    <row r="209" spans="1:24" x14ac:dyDescent="0.25">
      <c r="A209" s="2"/>
      <c r="B209" s="37">
        <f t="shared" si="14"/>
        <v>209</v>
      </c>
      <c r="C209" s="37">
        <f t="shared" si="13"/>
        <v>200</v>
      </c>
      <c r="D209" s="2"/>
      <c r="E209" s="2" t="str">
        <f>структура!$AF$14</f>
        <v>прочие для сдачи в аренду</v>
      </c>
      <c r="F209" s="2"/>
      <c r="G209" s="32" t="s">
        <v>0</v>
      </c>
      <c r="H209" s="66"/>
      <c r="I209" s="32" t="s">
        <v>0</v>
      </c>
      <c r="J209" s="68"/>
      <c r="K209" s="32" t="s">
        <v>0</v>
      </c>
      <c r="L209" s="68"/>
      <c r="M209" s="2"/>
      <c r="N209" s="69">
        <f t="shared" si="11"/>
        <v>0</v>
      </c>
      <c r="O209" s="2"/>
      <c r="P209" s="2"/>
      <c r="Q209" s="2"/>
      <c r="R209" s="2"/>
      <c r="S209" s="2"/>
      <c r="T209" s="2"/>
      <c r="U209" s="2"/>
      <c r="V209" s="2"/>
      <c r="W209" s="2"/>
      <c r="X209" s="2"/>
    </row>
    <row r="210" spans="1:24" x14ac:dyDescent="0.25">
      <c r="A210" s="2"/>
      <c r="B210" s="37">
        <f t="shared" si="14"/>
        <v>210</v>
      </c>
      <c r="C210" s="37">
        <f t="shared" si="13"/>
        <v>201</v>
      </c>
      <c r="D210" s="2"/>
      <c r="E210" s="2" t="str">
        <f>структура!$AF$14</f>
        <v>прочие для сдачи в аренду</v>
      </c>
      <c r="F210" s="2"/>
      <c r="G210" s="32" t="s">
        <v>0</v>
      </c>
      <c r="H210" s="66"/>
      <c r="I210" s="32" t="s">
        <v>0</v>
      </c>
      <c r="J210" s="68"/>
      <c r="K210" s="32" t="s">
        <v>0</v>
      </c>
      <c r="L210" s="68"/>
      <c r="M210" s="2"/>
      <c r="N210" s="69">
        <f t="shared" si="11"/>
        <v>0</v>
      </c>
      <c r="O210" s="2"/>
      <c r="P210" s="2"/>
      <c r="Q210" s="2"/>
      <c r="R210" s="2"/>
      <c r="S210" s="2"/>
      <c r="T210" s="2"/>
      <c r="U210" s="2"/>
      <c r="V210" s="2"/>
      <c r="W210" s="2"/>
      <c r="X210" s="2"/>
    </row>
    <row r="211" spans="1:24" ht="12.6" thickBot="1" x14ac:dyDescent="0.3">
      <c r="A211" s="2"/>
      <c r="B211" s="72">
        <f t="shared" si="14"/>
        <v>211</v>
      </c>
      <c r="C211" s="72">
        <f t="shared" si="13"/>
        <v>202</v>
      </c>
      <c r="D211" s="73"/>
      <c r="E211" s="73" t="str">
        <f>структура!$AF$14</f>
        <v>прочие для сдачи в аренду</v>
      </c>
      <c r="F211" s="73"/>
      <c r="G211" s="74" t="s">
        <v>0</v>
      </c>
      <c r="H211" s="75"/>
      <c r="I211" s="74" t="s">
        <v>0</v>
      </c>
      <c r="J211" s="76"/>
      <c r="K211" s="74" t="s">
        <v>0</v>
      </c>
      <c r="L211" s="76"/>
      <c r="M211" s="73"/>
      <c r="N211" s="77">
        <f t="shared" si="11"/>
        <v>0</v>
      </c>
      <c r="O211" s="2"/>
      <c r="P211" s="2"/>
      <c r="Q211" s="2"/>
      <c r="R211" s="2"/>
      <c r="S211" s="2"/>
      <c r="T211" s="2"/>
      <c r="U211" s="2"/>
      <c r="V211" s="2"/>
      <c r="W211" s="2"/>
      <c r="X211" s="2"/>
    </row>
    <row r="212" spans="1:24" x14ac:dyDescent="0.25">
      <c r="A212" s="2"/>
      <c r="B212" s="78">
        <f t="shared" si="14"/>
        <v>212</v>
      </c>
      <c r="C212" s="78">
        <f t="shared" si="13"/>
        <v>203</v>
      </c>
      <c r="D212" s="79"/>
      <c r="E212" s="79"/>
      <c r="F212" s="79"/>
      <c r="G212" s="80" t="s">
        <v>0</v>
      </c>
      <c r="H212" s="81"/>
      <c r="I212" s="80" t="s">
        <v>0</v>
      </c>
      <c r="J212" s="82"/>
      <c r="K212" s="80" t="s">
        <v>0</v>
      </c>
      <c r="L212" s="82"/>
      <c r="M212" s="79"/>
      <c r="N212" s="83">
        <f t="shared" si="11"/>
        <v>0</v>
      </c>
      <c r="O212" s="2"/>
      <c r="P212" s="2"/>
      <c r="Q212" s="2"/>
      <c r="R212" s="2"/>
      <c r="S212" s="2"/>
      <c r="T212" s="2"/>
      <c r="U212" s="2"/>
      <c r="V212" s="2"/>
      <c r="W212" s="2"/>
      <c r="X212" s="2"/>
    </row>
    <row r="213" spans="1:24" x14ac:dyDescent="0.25">
      <c r="A213" s="2"/>
      <c r="B213" s="37">
        <f t="shared" si="14"/>
        <v>213</v>
      </c>
      <c r="C213" s="37">
        <f t="shared" si="13"/>
        <v>204</v>
      </c>
      <c r="D213" s="2"/>
      <c r="E213" s="2"/>
      <c r="F213" s="2"/>
      <c r="G213" s="32" t="s">
        <v>0</v>
      </c>
      <c r="H213" s="66"/>
      <c r="I213" s="32" t="s">
        <v>0</v>
      </c>
      <c r="J213" s="68"/>
      <c r="K213" s="32" t="s">
        <v>0</v>
      </c>
      <c r="L213" s="68"/>
      <c r="M213" s="2"/>
      <c r="N213" s="69">
        <f t="shared" si="11"/>
        <v>0</v>
      </c>
      <c r="O213" s="2"/>
      <c r="P213" s="2"/>
      <c r="Q213" s="2"/>
      <c r="R213" s="2"/>
      <c r="S213" s="2"/>
      <c r="T213" s="2"/>
      <c r="U213" s="2"/>
      <c r="V213" s="2"/>
      <c r="W213" s="2"/>
      <c r="X213" s="2"/>
    </row>
    <row r="214" spans="1:24" x14ac:dyDescent="0.25">
      <c r="A214" s="2"/>
      <c r="B214" s="37">
        <f t="shared" si="14"/>
        <v>214</v>
      </c>
      <c r="C214" s="37">
        <f t="shared" si="13"/>
        <v>205</v>
      </c>
      <c r="D214" s="2"/>
      <c r="E214" s="2"/>
      <c r="F214" s="2"/>
      <c r="G214" s="32" t="s">
        <v>0</v>
      </c>
      <c r="H214" s="66"/>
      <c r="I214" s="32" t="s">
        <v>0</v>
      </c>
      <c r="J214" s="68"/>
      <c r="K214" s="32" t="s">
        <v>0</v>
      </c>
      <c r="L214" s="68"/>
      <c r="M214" s="2"/>
      <c r="N214" s="69">
        <f t="shared" si="11"/>
        <v>0</v>
      </c>
      <c r="O214" s="2"/>
      <c r="P214" s="2"/>
      <c r="Q214" s="2"/>
      <c r="R214" s="2"/>
      <c r="S214" s="2"/>
      <c r="T214" s="2"/>
      <c r="U214" s="2"/>
      <c r="V214" s="2"/>
      <c r="W214" s="2"/>
      <c r="X214" s="2"/>
    </row>
    <row r="215" spans="1:24" x14ac:dyDescent="0.25">
      <c r="A215" s="2"/>
      <c r="B215" s="37">
        <f t="shared" si="14"/>
        <v>215</v>
      </c>
      <c r="C215" s="37">
        <f t="shared" si="13"/>
        <v>206</v>
      </c>
      <c r="D215" s="2"/>
      <c r="E215" s="2"/>
      <c r="F215" s="2"/>
      <c r="G215" s="32" t="s">
        <v>0</v>
      </c>
      <c r="H215" s="66"/>
      <c r="I215" s="32" t="s">
        <v>0</v>
      </c>
      <c r="J215" s="68"/>
      <c r="K215" s="32" t="s">
        <v>0</v>
      </c>
      <c r="L215" s="68"/>
      <c r="M215" s="2"/>
      <c r="N215" s="69">
        <f t="shared" si="11"/>
        <v>0</v>
      </c>
      <c r="O215" s="2"/>
      <c r="P215" s="2"/>
      <c r="Q215" s="2"/>
      <c r="R215" s="2"/>
      <c r="S215" s="2"/>
      <c r="T215" s="2"/>
      <c r="U215" s="2"/>
      <c r="V215" s="2"/>
      <c r="W215" s="2"/>
      <c r="X215" s="2"/>
    </row>
    <row r="216" spans="1:24" x14ac:dyDescent="0.25">
      <c r="A216" s="2"/>
      <c r="B216" s="37"/>
      <c r="C216" s="37"/>
      <c r="D216" s="2"/>
      <c r="E216" s="2"/>
      <c r="F216" s="2"/>
      <c r="G216" s="2"/>
      <c r="H216" s="2"/>
      <c r="I216" s="2"/>
      <c r="J216" s="52"/>
      <c r="K216" s="2"/>
      <c r="L216" s="52"/>
      <c r="M216" s="2"/>
      <c r="N216" s="52"/>
      <c r="O216" s="2"/>
      <c r="P216" s="2"/>
      <c r="Q216" s="2"/>
      <c r="R216" s="2"/>
      <c r="S216" s="2"/>
      <c r="T216" s="2"/>
      <c r="U216" s="2"/>
      <c r="V216" s="2"/>
      <c r="W216" s="2"/>
      <c r="X216" s="2"/>
    </row>
    <row r="217" spans="1:24" x14ac:dyDescent="0.25">
      <c r="A217" s="2"/>
      <c r="B217" s="37"/>
      <c r="C217" s="37"/>
      <c r="D217" s="2"/>
      <c r="E217" s="2"/>
      <c r="F217" s="2"/>
      <c r="G217" s="2"/>
      <c r="H217" s="2"/>
      <c r="I217" s="2"/>
      <c r="J217" s="52"/>
      <c r="K217" s="2"/>
      <c r="L217" s="52"/>
      <c r="M217" s="2"/>
      <c r="N217" s="52"/>
      <c r="O217" s="2"/>
      <c r="P217" s="2"/>
      <c r="Q217" s="2"/>
      <c r="R217" s="2"/>
      <c r="S217" s="2"/>
      <c r="T217" s="2"/>
      <c r="U217" s="2"/>
      <c r="V217" s="2"/>
      <c r="W217" s="2"/>
      <c r="X217" s="2"/>
    </row>
  </sheetData>
  <conditionalFormatting sqref="H6 H17:H215 J17:J215 L17:L215">
    <cfRule type="containsBlanks" dxfId="11692" priority="42">
      <formula>LEN(TRIM(H6))=0</formula>
    </cfRule>
  </conditionalFormatting>
  <conditionalFormatting sqref="H10">
    <cfRule type="containsBlanks" dxfId="11691" priority="41">
      <formula>LEN(TRIM(H10))=0</formula>
    </cfRule>
  </conditionalFormatting>
  <conditionalFormatting sqref="J10">
    <cfRule type="containsBlanks" dxfId="11690" priority="39">
      <formula>LEN(TRIM(J10))=0</formula>
    </cfRule>
  </conditionalFormatting>
  <conditionalFormatting sqref="J6">
    <cfRule type="containsBlanks" dxfId="11689" priority="40">
      <formula>LEN(TRIM(J6))=0</formula>
    </cfRule>
  </conditionalFormatting>
  <conditionalFormatting sqref="H11">
    <cfRule type="containsBlanks" dxfId="11688" priority="38">
      <formula>LEN(TRIM(H11))=0</formula>
    </cfRule>
  </conditionalFormatting>
  <conditionalFormatting sqref="J11">
    <cfRule type="containsBlanks" dxfId="11687" priority="37">
      <formula>LEN(TRIM(J11))=0</formula>
    </cfRule>
  </conditionalFormatting>
  <conditionalFormatting sqref="H12">
    <cfRule type="containsBlanks" dxfId="11686" priority="36">
      <formula>LEN(TRIM(H12))=0</formula>
    </cfRule>
  </conditionalFormatting>
  <conditionalFormatting sqref="J12">
    <cfRule type="containsBlanks" dxfId="11685" priority="35">
      <formula>LEN(TRIM(J12))=0</formula>
    </cfRule>
  </conditionalFormatting>
  <conditionalFormatting sqref="H13">
    <cfRule type="containsBlanks" dxfId="11684" priority="34">
      <formula>LEN(TRIM(H13))=0</formula>
    </cfRule>
  </conditionalFormatting>
  <conditionalFormatting sqref="J13">
    <cfRule type="containsBlanks" dxfId="11683" priority="33">
      <formula>LEN(TRIM(J13))=0</formula>
    </cfRule>
  </conditionalFormatting>
  <conditionalFormatting sqref="H14">
    <cfRule type="containsBlanks" dxfId="11682" priority="32">
      <formula>LEN(TRIM(H14))=0</formula>
    </cfRule>
  </conditionalFormatting>
  <conditionalFormatting sqref="J14">
    <cfRule type="containsBlanks" dxfId="11681" priority="31">
      <formula>LEN(TRIM(J14))=0</formula>
    </cfRule>
  </conditionalFormatting>
  <conditionalFormatting sqref="H15">
    <cfRule type="containsBlanks" dxfId="11680" priority="30">
      <formula>LEN(TRIM(H15))=0</formula>
    </cfRule>
  </conditionalFormatting>
  <conditionalFormatting sqref="J16">
    <cfRule type="containsBlanks" dxfId="11679" priority="27">
      <formula>LEN(TRIM(J16))=0</formula>
    </cfRule>
  </conditionalFormatting>
  <conditionalFormatting sqref="J15">
    <cfRule type="containsBlanks" dxfId="11678" priority="29">
      <formula>LEN(TRIM(J15))=0</formula>
    </cfRule>
  </conditionalFormatting>
  <conditionalFormatting sqref="H16">
    <cfRule type="containsBlanks" dxfId="11677" priority="28">
      <formula>LEN(TRIM(H16))=0</formula>
    </cfRule>
  </conditionalFormatting>
  <conditionalFormatting sqref="L10">
    <cfRule type="containsBlanks" dxfId="11676" priority="23">
      <formula>LEN(TRIM(L10))=0</formula>
    </cfRule>
  </conditionalFormatting>
  <conditionalFormatting sqref="L6">
    <cfRule type="containsBlanks" dxfId="11675" priority="24">
      <formula>LEN(TRIM(L6))=0</formula>
    </cfRule>
  </conditionalFormatting>
  <conditionalFormatting sqref="L11">
    <cfRule type="containsBlanks" dxfId="11674" priority="22">
      <formula>LEN(TRIM(L11))=0</formula>
    </cfRule>
  </conditionalFormatting>
  <conditionalFormatting sqref="L12">
    <cfRule type="containsBlanks" dxfId="11673" priority="21">
      <formula>LEN(TRIM(L12))=0</formula>
    </cfRule>
  </conditionalFormatting>
  <conditionalFormatting sqref="L13">
    <cfRule type="containsBlanks" dxfId="11672" priority="20">
      <formula>LEN(TRIM(L13))=0</formula>
    </cfRule>
  </conditionalFormatting>
  <conditionalFormatting sqref="L14">
    <cfRule type="containsBlanks" dxfId="11671" priority="19">
      <formula>LEN(TRIM(L14))=0</formula>
    </cfRule>
  </conditionalFormatting>
  <conditionalFormatting sqref="L16">
    <cfRule type="containsBlanks" dxfId="11670" priority="17">
      <formula>LEN(TRIM(L16))=0</formula>
    </cfRule>
  </conditionalFormatting>
  <conditionalFormatting sqref="L15">
    <cfRule type="containsBlanks" dxfId="11669" priority="18">
      <formula>LEN(TRIM(L15))=0</formula>
    </cfRule>
  </conditionalFormatting>
  <conditionalFormatting sqref="N6">
    <cfRule type="containsBlanks" dxfId="11668" priority="15">
      <formula>LEN(TRIM(N6))=0</formula>
    </cfRule>
  </conditionalFormatting>
  <conditionalFormatting sqref="C2:C3">
    <cfRule type="cellIs" dxfId="11667" priority="2" operator="equal">
      <formula>0</formula>
    </cfRule>
  </conditionalFormatting>
  <conditionalFormatting sqref="C4:E5 D2:E3">
    <cfRule type="cellIs" dxfId="11666" priority="3" operator="equal">
      <formula>0</formula>
    </cfRule>
  </conditionalFormatting>
  <conditionalFormatting sqref="A1:D1">
    <cfRule type="cellIs" dxfId="11665" priority="1" operator="equal">
      <formula>0</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N113"/>
  <sheetViews>
    <sheetView workbookViewId="0">
      <pane xSplit="14" ySplit="10" topLeftCell="O11" activePane="bottomRight" state="frozen"/>
      <selection pane="topRight" activeCell="O1" sqref="O1"/>
      <selection pane="bottomLeft" activeCell="A11" sqref="A11"/>
      <selection pane="bottomRight" activeCell="M40" sqref="M40"/>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343</v>
      </c>
      <c r="D6" s="210"/>
      <c r="E6" s="226"/>
      <c r="F6" s="2"/>
      <c r="G6" s="104" t="str">
        <f>сценарии!$J$7</f>
        <v>сценарий-1</v>
      </c>
      <c r="H6" s="2"/>
      <c r="I6" s="28"/>
      <c r="J6" s="2"/>
      <c r="K6" s="28"/>
      <c r="L6" s="2"/>
      <c r="M6" s="52"/>
      <c r="N6" s="2"/>
      <c r="O6" s="2"/>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x14ac:dyDescent="0.25">
      <c r="A7" s="149"/>
      <c r="B7" s="182"/>
      <c r="C7" s="2"/>
      <c r="D7" s="2"/>
      <c r="E7" s="2"/>
      <c r="F7" s="2"/>
      <c r="G7" s="2"/>
      <c r="H7" s="2"/>
      <c r="I7" s="28"/>
      <c r="J7" s="2"/>
      <c r="K7" s="28"/>
      <c r="L7" s="2"/>
      <c r="M7" s="52"/>
      <c r="N7" s="2"/>
      <c r="O7" s="2"/>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x14ac:dyDescent="0.25">
      <c r="A8" s="150">
        <f>1</f>
        <v>1</v>
      </c>
      <c r="B8" s="182"/>
      <c r="C8" s="3"/>
      <c r="D8" s="3"/>
      <c r="E8" s="3" t="str">
        <f>KPI!$E$8</f>
        <v>KPI</v>
      </c>
      <c r="F8" s="3"/>
      <c r="G8" s="28" t="str">
        <f>KPI!$G$8</f>
        <v>ед.изм.</v>
      </c>
      <c r="H8" s="3"/>
      <c r="I8" s="28"/>
      <c r="J8" s="3"/>
      <c r="K8" s="28"/>
      <c r="L8" s="3"/>
      <c r="M8" s="53" t="str">
        <f>операции!M8</f>
        <v>итого</v>
      </c>
      <c r="N8" s="3"/>
      <c r="O8" s="3"/>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344</v>
      </c>
      <c r="F13" s="3"/>
      <c r="G13" s="3"/>
      <c r="H13" s="3"/>
      <c r="I13" s="28"/>
      <c r="J13" s="3"/>
      <c r="K13" s="28"/>
      <c r="L13" s="3"/>
      <c r="M13" s="55"/>
      <c r="N13" s="3"/>
      <c r="O13" s="3"/>
      <c r="P13" s="46"/>
      <c r="Q13" s="46"/>
      <c r="R13" s="46"/>
      <c r="S13" s="46"/>
      <c r="T13" s="46"/>
      <c r="U13" s="46"/>
      <c r="V13" s="46"/>
      <c r="W13" s="46"/>
      <c r="X13" s="46"/>
      <c r="Y13" s="46"/>
      <c r="Z13" s="46"/>
      <c r="AA13" s="46"/>
      <c r="AB13" s="3"/>
    </row>
    <row r="14" spans="1:28" ht="3.9"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8.1"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ht="3.9" customHeight="1" x14ac:dyDescent="0.25">
      <c r="A16" s="149">
        <f>1</f>
        <v>1</v>
      </c>
      <c r="B16" s="131"/>
      <c r="C16" s="2"/>
      <c r="D16" s="2"/>
      <c r="E16" s="2"/>
      <c r="F16" s="2"/>
      <c r="G16" s="2"/>
      <c r="H16" s="2"/>
      <c r="I16" s="28"/>
      <c r="J16" s="2"/>
      <c r="K16" s="28"/>
      <c r="L16" s="2"/>
      <c r="M16" s="52"/>
      <c r="N16" s="2"/>
      <c r="O16" s="2"/>
      <c r="P16" s="36"/>
      <c r="Q16" s="36"/>
      <c r="R16" s="36"/>
      <c r="S16" s="36"/>
      <c r="T16" s="36"/>
      <c r="U16" s="36"/>
      <c r="V16" s="36"/>
      <c r="W16" s="36"/>
      <c r="X16" s="36"/>
      <c r="Y16" s="36"/>
      <c r="Z16" s="36"/>
      <c r="AA16" s="36"/>
      <c r="AB16" s="2"/>
    </row>
    <row r="17" spans="1:28" s="5" customFormat="1" x14ac:dyDescent="0.25">
      <c r="A17" s="150">
        <f>1</f>
        <v>1</v>
      </c>
      <c r="B17" s="129" t="str">
        <f>структура!$J$12</f>
        <v>ОСНО</v>
      </c>
      <c r="C17" s="3"/>
      <c r="D17" s="3"/>
      <c r="E17" s="146" t="str">
        <f>KPI!$E$108</f>
        <v>финпоток по арендной плате</v>
      </c>
      <c r="F17" s="146"/>
      <c r="G17" s="146" t="str">
        <f>IF($E17="","",INDEX(KPI!$G:$G,SUMIFS(KPI!$B:$B,KPI!$E:$E,$E17)))</f>
        <v>тыс.руб.</v>
      </c>
      <c r="H17" s="146"/>
      <c r="I17" s="177"/>
      <c r="J17" s="146"/>
      <c r="K17" s="177"/>
      <c r="L17" s="146"/>
      <c r="M17" s="178">
        <f>SUM($O17:$AB17)</f>
        <v>0</v>
      </c>
      <c r="N17" s="3"/>
      <c r="O17" s="3"/>
      <c r="P17" s="179">
        <f>операции!P250</f>
        <v>0</v>
      </c>
      <c r="Q17" s="179">
        <f>операции!Q250</f>
        <v>0</v>
      </c>
      <c r="R17" s="179">
        <f>операции!R250</f>
        <v>0</v>
      </c>
      <c r="S17" s="179">
        <f>операции!S250</f>
        <v>0</v>
      </c>
      <c r="T17" s="179">
        <f>операции!T250</f>
        <v>0</v>
      </c>
      <c r="U17" s="179">
        <f>операции!U250</f>
        <v>0</v>
      </c>
      <c r="V17" s="179">
        <f>операции!V250</f>
        <v>0</v>
      </c>
      <c r="W17" s="179">
        <f>операции!W250</f>
        <v>0</v>
      </c>
      <c r="X17" s="179">
        <f>операции!X250</f>
        <v>0</v>
      </c>
      <c r="Y17" s="179">
        <f>операции!Y250</f>
        <v>0</v>
      </c>
      <c r="Z17" s="179">
        <f>операции!Z250</f>
        <v>0</v>
      </c>
      <c r="AA17" s="179">
        <f>операции!AA250</f>
        <v>0</v>
      </c>
      <c r="AB17" s="3"/>
    </row>
    <row r="18" spans="1:28" s="5" customFormat="1" ht="3.9" customHeight="1" x14ac:dyDescent="0.25">
      <c r="A18" s="150">
        <f>1</f>
        <v>1</v>
      </c>
      <c r="B18" s="128"/>
      <c r="C18" s="3"/>
      <c r="D18" s="3"/>
      <c r="E18" s="3"/>
      <c r="F18" s="3"/>
      <c r="G18" s="3"/>
      <c r="H18" s="3"/>
      <c r="I18" s="28"/>
      <c r="J18" s="3"/>
      <c r="K18" s="28"/>
      <c r="L18" s="3"/>
      <c r="M18" s="55"/>
      <c r="N18" s="3"/>
      <c r="O18" s="3"/>
      <c r="P18" s="46"/>
      <c r="Q18" s="46"/>
      <c r="R18" s="46"/>
      <c r="S18" s="46"/>
      <c r="T18" s="46"/>
      <c r="U18" s="46"/>
      <c r="V18" s="46"/>
      <c r="W18" s="46"/>
      <c r="X18" s="46"/>
      <c r="Y18" s="46"/>
      <c r="Z18" s="46"/>
      <c r="AA18" s="46"/>
      <c r="AB18" s="3"/>
    </row>
    <row r="19" spans="1:28" s="5" customFormat="1" x14ac:dyDescent="0.25">
      <c r="A19" s="150">
        <f>1</f>
        <v>1</v>
      </c>
      <c r="B19" s="129" t="str">
        <f>структура!$J$13</f>
        <v>УСН(6%)</v>
      </c>
      <c r="C19" s="3"/>
      <c r="D19" s="3"/>
      <c r="E19" s="146" t="str">
        <f>E17</f>
        <v>финпоток по арендной плате</v>
      </c>
      <c r="F19" s="146"/>
      <c r="G19" s="146" t="str">
        <f>IF($E19="","",INDEX(KPI!$G:$G,SUMIFS(KPI!$B:$B,KPI!$E:$E,$E19)))</f>
        <v>тыс.руб.</v>
      </c>
      <c r="H19" s="146"/>
      <c r="I19" s="177"/>
      <c r="J19" s="146"/>
      <c r="K19" s="177"/>
      <c r="L19" s="146"/>
      <c r="M19" s="178">
        <f>SUM($O19:$AB19)</f>
        <v>0</v>
      </c>
      <c r="N19" s="3"/>
      <c r="O19" s="3"/>
      <c r="P19" s="179">
        <f>операции!P250</f>
        <v>0</v>
      </c>
      <c r="Q19" s="179">
        <f>операции!Q250</f>
        <v>0</v>
      </c>
      <c r="R19" s="179">
        <f>операции!R250</f>
        <v>0</v>
      </c>
      <c r="S19" s="179">
        <f>операции!S250</f>
        <v>0</v>
      </c>
      <c r="T19" s="179">
        <f>операции!T250</f>
        <v>0</v>
      </c>
      <c r="U19" s="179">
        <f>операции!U250</f>
        <v>0</v>
      </c>
      <c r="V19" s="179">
        <f>операции!V250</f>
        <v>0</v>
      </c>
      <c r="W19" s="179">
        <f>операции!W250</f>
        <v>0</v>
      </c>
      <c r="X19" s="179">
        <f>операции!X250</f>
        <v>0</v>
      </c>
      <c r="Y19" s="179">
        <f>операции!Y250</f>
        <v>0</v>
      </c>
      <c r="Z19" s="179">
        <f>операции!Z250</f>
        <v>0</v>
      </c>
      <c r="AA19" s="179">
        <f>операции!AA250</f>
        <v>0</v>
      </c>
      <c r="AB19" s="3"/>
    </row>
    <row r="20" spans="1:28" s="5" customFormat="1" ht="3.9" customHeight="1" x14ac:dyDescent="0.25">
      <c r="A20" s="150">
        <f>1</f>
        <v>1</v>
      </c>
      <c r="B20" s="128"/>
      <c r="C20" s="3"/>
      <c r="D20" s="3"/>
      <c r="E20" s="3"/>
      <c r="F20" s="3"/>
      <c r="G20" s="3"/>
      <c r="H20" s="3"/>
      <c r="I20" s="28"/>
      <c r="J20" s="3"/>
      <c r="K20" s="28"/>
      <c r="L20" s="3"/>
      <c r="M20" s="55"/>
      <c r="N20" s="3"/>
      <c r="O20" s="3"/>
      <c r="P20" s="46"/>
      <c r="Q20" s="46"/>
      <c r="R20" s="46"/>
      <c r="S20" s="46"/>
      <c r="T20" s="46"/>
      <c r="U20" s="46"/>
      <c r="V20" s="46"/>
      <c r="W20" s="46"/>
      <c r="X20" s="46"/>
      <c r="Y20" s="46"/>
      <c r="Z20" s="46"/>
      <c r="AA20" s="46"/>
      <c r="AB20" s="3"/>
    </row>
    <row r="21" spans="1:28" s="5" customFormat="1" x14ac:dyDescent="0.25">
      <c r="A21" s="150">
        <f>1</f>
        <v>1</v>
      </c>
      <c r="B21" s="129" t="str">
        <f>структура!$J$14</f>
        <v>УСН(15%)</v>
      </c>
      <c r="C21" s="3"/>
      <c r="D21" s="3"/>
      <c r="E21" s="146" t="str">
        <f>E17</f>
        <v>финпоток по арендной плате</v>
      </c>
      <c r="F21" s="146"/>
      <c r="G21" s="146" t="str">
        <f>IF($E21="","",INDEX(KPI!$G:$G,SUMIFS(KPI!$B:$B,KPI!$E:$E,$E21)))</f>
        <v>тыс.руб.</v>
      </c>
      <c r="H21" s="146"/>
      <c r="I21" s="177"/>
      <c r="J21" s="146"/>
      <c r="K21" s="177"/>
      <c r="L21" s="146"/>
      <c r="M21" s="178">
        <f>SUM($O21:$AB21)</f>
        <v>0</v>
      </c>
      <c r="N21" s="3"/>
      <c r="O21" s="3"/>
      <c r="P21" s="179">
        <f>операции!P250</f>
        <v>0</v>
      </c>
      <c r="Q21" s="179">
        <f>операции!Q250</f>
        <v>0</v>
      </c>
      <c r="R21" s="179">
        <f>операции!R250</f>
        <v>0</v>
      </c>
      <c r="S21" s="179">
        <f>операции!S250</f>
        <v>0</v>
      </c>
      <c r="T21" s="179">
        <f>операции!T250</f>
        <v>0</v>
      </c>
      <c r="U21" s="179">
        <f>операции!U250</f>
        <v>0</v>
      </c>
      <c r="V21" s="179">
        <f>операции!V250</f>
        <v>0</v>
      </c>
      <c r="W21" s="179">
        <f>операции!W250</f>
        <v>0</v>
      </c>
      <c r="X21" s="179">
        <f>операции!X250</f>
        <v>0</v>
      </c>
      <c r="Y21" s="179">
        <f>операции!Y250</f>
        <v>0</v>
      </c>
      <c r="Z21" s="179">
        <f>операции!Z250</f>
        <v>0</v>
      </c>
      <c r="AA21" s="179">
        <f>операции!AA250</f>
        <v>0</v>
      </c>
      <c r="AB21" s="3"/>
    </row>
    <row r="22" spans="1:28" s="5" customFormat="1" ht="3.9" customHeight="1" x14ac:dyDescent="0.25">
      <c r="A22" s="150">
        <f>1</f>
        <v>1</v>
      </c>
      <c r="B22" s="128"/>
      <c r="C22" s="3"/>
      <c r="D22" s="3"/>
      <c r="E22" s="3"/>
      <c r="F22" s="3"/>
      <c r="G22" s="3"/>
      <c r="H22" s="3"/>
      <c r="I22" s="28"/>
      <c r="J22" s="3"/>
      <c r="K22" s="28"/>
      <c r="L22" s="3"/>
      <c r="M22" s="55"/>
      <c r="N22" s="3"/>
      <c r="O22" s="3"/>
      <c r="P22" s="46"/>
      <c r="Q22" s="46"/>
      <c r="R22" s="46"/>
      <c r="S22" s="46"/>
      <c r="T22" s="46"/>
      <c r="U22" s="46"/>
      <c r="V22" s="46"/>
      <c r="W22" s="46"/>
      <c r="X22" s="46"/>
      <c r="Y22" s="46"/>
      <c r="Z22" s="46"/>
      <c r="AA22" s="46"/>
      <c r="AB22" s="3"/>
    </row>
    <row r="23" spans="1:28" s="5" customFormat="1" x14ac:dyDescent="0.25">
      <c r="A23" s="150">
        <f>1</f>
        <v>1</v>
      </c>
      <c r="B23" s="129" t="str">
        <f>структура!$J$15</f>
        <v>УСН(6%)-ИП</v>
      </c>
      <c r="C23" s="3"/>
      <c r="D23" s="3"/>
      <c r="E23" s="146" t="str">
        <f>E17</f>
        <v>финпоток по арендной плате</v>
      </c>
      <c r="F23" s="146"/>
      <c r="G23" s="146" t="str">
        <f>IF($E23="","",INDEX(KPI!$G:$G,SUMIFS(KPI!$B:$B,KPI!$E:$E,$E23)))</f>
        <v>тыс.руб.</v>
      </c>
      <c r="H23" s="146"/>
      <c r="I23" s="177"/>
      <c r="J23" s="146"/>
      <c r="K23" s="177"/>
      <c r="L23" s="146"/>
      <c r="M23" s="178">
        <f>SUM($O23:$AB23)</f>
        <v>0</v>
      </c>
      <c r="N23" s="3"/>
      <c r="O23" s="3"/>
      <c r="P23" s="179">
        <f>операции!P250</f>
        <v>0</v>
      </c>
      <c r="Q23" s="179">
        <f>операции!Q250</f>
        <v>0</v>
      </c>
      <c r="R23" s="179">
        <f>операции!R250</f>
        <v>0</v>
      </c>
      <c r="S23" s="179">
        <f>операции!S250</f>
        <v>0</v>
      </c>
      <c r="T23" s="179">
        <f>операции!T250</f>
        <v>0</v>
      </c>
      <c r="U23" s="179">
        <f>операции!U250</f>
        <v>0</v>
      </c>
      <c r="V23" s="179">
        <f>операции!V250</f>
        <v>0</v>
      </c>
      <c r="W23" s="179">
        <f>операции!W250</f>
        <v>0</v>
      </c>
      <c r="X23" s="179">
        <f>операции!X250</f>
        <v>0</v>
      </c>
      <c r="Y23" s="179">
        <f>операции!Y250</f>
        <v>0</v>
      </c>
      <c r="Z23" s="179">
        <f>операции!Z250</f>
        <v>0</v>
      </c>
      <c r="AA23" s="179">
        <f>операции!AA250</f>
        <v>0</v>
      </c>
      <c r="AB23" s="3"/>
    </row>
    <row r="24" spans="1:28" ht="3.9" customHeight="1" x14ac:dyDescent="0.25">
      <c r="A24" s="149">
        <f>1</f>
        <v>1</v>
      </c>
      <c r="B24" s="131"/>
      <c r="C24" s="2"/>
      <c r="D24" s="2"/>
      <c r="E24" s="119"/>
      <c r="F24" s="2"/>
      <c r="G24" s="119"/>
      <c r="H24" s="2"/>
      <c r="I24" s="28"/>
      <c r="J24" s="2"/>
      <c r="K24" s="28"/>
      <c r="L24" s="2"/>
      <c r="M24" s="142"/>
      <c r="N24" s="2"/>
      <c r="O24" s="2"/>
      <c r="P24" s="36"/>
      <c r="Q24" s="36"/>
      <c r="R24" s="36"/>
      <c r="S24" s="36"/>
      <c r="T24" s="36"/>
      <c r="U24" s="36"/>
      <c r="V24" s="36"/>
      <c r="W24" s="36"/>
      <c r="X24" s="36"/>
      <c r="Y24" s="36"/>
      <c r="Z24" s="36"/>
      <c r="AA24" s="36"/>
      <c r="AB24" s="2"/>
    </row>
    <row r="25" spans="1:28" ht="8.1"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1"/>
      <c r="C26" s="3"/>
      <c r="D26" s="3"/>
      <c r="E26" s="3"/>
      <c r="F26" s="3"/>
      <c r="G26" s="3"/>
      <c r="H26" s="3"/>
      <c r="I26" s="28"/>
      <c r="J26" s="3"/>
      <c r="K26" s="28"/>
      <c r="L26" s="3"/>
      <c r="M26" s="55"/>
      <c r="N26" s="3"/>
      <c r="O26" s="3"/>
      <c r="P26" s="46"/>
      <c r="Q26" s="46"/>
      <c r="R26" s="46"/>
      <c r="S26" s="46"/>
      <c r="T26" s="46"/>
      <c r="U26" s="46"/>
      <c r="V26" s="46"/>
      <c r="W26" s="46"/>
      <c r="X26" s="46"/>
      <c r="Y26" s="46"/>
      <c r="Z26" s="46"/>
      <c r="AA26" s="46"/>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1"/>
      <c r="C28" s="3"/>
      <c r="D28" s="3"/>
      <c r="E28" s="181" t="s">
        <v>286</v>
      </c>
      <c r="F28" s="3"/>
      <c r="G28" s="3"/>
      <c r="H28" s="3"/>
      <c r="I28" s="28"/>
      <c r="J28" s="3"/>
      <c r="K28" s="28"/>
      <c r="L28" s="3"/>
      <c r="M28" s="55"/>
      <c r="N28" s="3"/>
      <c r="O28" s="3"/>
      <c r="P28" s="46"/>
      <c r="Q28" s="46"/>
      <c r="R28" s="46"/>
      <c r="S28" s="46"/>
      <c r="T28" s="46"/>
      <c r="U28" s="46"/>
      <c r="V28" s="46"/>
      <c r="W28" s="46"/>
      <c r="X28" s="46"/>
      <c r="Y28" s="46"/>
      <c r="Z28" s="46"/>
      <c r="AA28" s="46"/>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ht="8.1" customHeight="1" x14ac:dyDescent="0.25">
      <c r="A30" s="149">
        <f>1</f>
        <v>1</v>
      </c>
      <c r="B30" s="131"/>
      <c r="C30" s="2"/>
      <c r="D30" s="2"/>
      <c r="E30" s="2"/>
      <c r="F30" s="2"/>
      <c r="G30" s="2"/>
      <c r="H30" s="2"/>
      <c r="I30" s="28"/>
      <c r="J30" s="2"/>
      <c r="K30" s="28"/>
      <c r="L30" s="2"/>
      <c r="M30" s="52"/>
      <c r="N30" s="2"/>
      <c r="O30" s="2"/>
      <c r="P30" s="36"/>
      <c r="Q30" s="36"/>
      <c r="R30" s="36"/>
      <c r="S30" s="36"/>
      <c r="T30" s="36"/>
      <c r="U30" s="36"/>
      <c r="V30" s="36"/>
      <c r="W30" s="36"/>
      <c r="X30" s="36"/>
      <c r="Y30" s="36"/>
      <c r="Z30" s="36"/>
      <c r="AA30" s="36"/>
      <c r="AB30" s="2"/>
    </row>
    <row r="31" spans="1:28" ht="3.9" customHeight="1" thickBot="1" x14ac:dyDescent="0.3">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ht="12.6" thickBot="1" x14ac:dyDescent="0.3">
      <c r="A32" s="150">
        <f>1</f>
        <v>1</v>
      </c>
      <c r="B32" s="129"/>
      <c r="C32" s="3"/>
      <c r="D32" s="3"/>
      <c r="E32" s="183" t="str">
        <f>KPI!$E$98</f>
        <v>Инвестиционные вложения</v>
      </c>
      <c r="F32" s="183"/>
      <c r="G32" s="183" t="str">
        <f>IF($E32="","",INDEX(KPI!$G:$G,SUMIFS(KPI!$B:$B,KPI!$E:$E,$E32)))</f>
        <v>тыс.руб.</v>
      </c>
      <c r="H32" s="183"/>
      <c r="I32" s="184"/>
      <c r="J32" s="183"/>
      <c r="K32" s="184"/>
      <c r="L32" s="183"/>
      <c r="M32" s="186">
        <f>капитал!$J$20</f>
        <v>0</v>
      </c>
      <c r="N32" s="3"/>
      <c r="O32" s="3"/>
      <c r="P32" s="293"/>
      <c r="Q32" s="46"/>
      <c r="R32" s="46"/>
      <c r="S32" s="46"/>
      <c r="T32" s="46"/>
      <c r="U32" s="46"/>
      <c r="V32" s="46"/>
      <c r="W32" s="46"/>
      <c r="X32" s="46"/>
      <c r="Y32" s="46"/>
      <c r="Z32" s="46"/>
      <c r="AA32" s="46"/>
      <c r="AB32" s="3"/>
    </row>
    <row r="33" spans="1:40" s="5" customFormat="1" x14ac:dyDescent="0.25">
      <c r="A33" s="3"/>
      <c r="B33" s="3"/>
      <c r="C33" s="3"/>
      <c r="D33" s="3"/>
      <c r="E33" s="286" t="str">
        <f>структура!$AA$12</f>
        <v>право аренды</v>
      </c>
      <c r="F33" s="286"/>
      <c r="G33" s="286" t="str">
        <f>G32</f>
        <v>тыс.руб.</v>
      </c>
      <c r="H33" s="286"/>
      <c r="I33" s="286"/>
      <c r="J33" s="286"/>
      <c r="K33" s="283"/>
      <c r="L33" s="286"/>
      <c r="M33" s="287">
        <f>капитал!J21</f>
        <v>0</v>
      </c>
      <c r="N33" s="3"/>
      <c r="O33" s="3"/>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3"/>
    </row>
    <row r="34" spans="1:40" s="5" customFormat="1" x14ac:dyDescent="0.25">
      <c r="A34" s="3"/>
      <c r="B34" s="3"/>
      <c r="C34" s="3"/>
      <c r="D34" s="3"/>
      <c r="E34" s="288" t="str">
        <f>структура!$AA$13</f>
        <v>строительство ЛЭП</v>
      </c>
      <c r="F34" s="288"/>
      <c r="G34" s="288" t="str">
        <f>G32</f>
        <v>тыс.руб.</v>
      </c>
      <c r="H34" s="288"/>
      <c r="I34" s="288"/>
      <c r="J34" s="288"/>
      <c r="K34" s="284"/>
      <c r="L34" s="288"/>
      <c r="M34" s="289">
        <f>капитал!J22</f>
        <v>0</v>
      </c>
      <c r="N34" s="3"/>
      <c r="O34" s="3"/>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3"/>
    </row>
    <row r="35" spans="1:40" s="5" customFormat="1" x14ac:dyDescent="0.25">
      <c r="A35" s="3"/>
      <c r="B35" s="3"/>
      <c r="C35" s="3"/>
      <c r="D35" s="3"/>
      <c r="E35" s="290" t="str">
        <f>структура!$AA$14</f>
        <v>доп/затраты</v>
      </c>
      <c r="F35" s="290"/>
      <c r="G35" s="290" t="str">
        <f>G32</f>
        <v>тыс.руб.</v>
      </c>
      <c r="H35" s="290"/>
      <c r="I35" s="290"/>
      <c r="J35" s="290"/>
      <c r="K35" s="285"/>
      <c r="L35" s="290"/>
      <c r="M35" s="291">
        <f>капитал!J23</f>
        <v>0</v>
      </c>
      <c r="N35" s="3"/>
      <c r="O35" s="3"/>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3"/>
    </row>
    <row r="36" spans="1:40" ht="3.9" customHeight="1" x14ac:dyDescent="0.25">
      <c r="A36" s="149">
        <f>1</f>
        <v>1</v>
      </c>
      <c r="B36" s="131"/>
      <c r="C36" s="2"/>
      <c r="D36" s="2"/>
      <c r="E36" s="140"/>
      <c r="F36" s="2"/>
      <c r="G36" s="140"/>
      <c r="H36" s="2"/>
      <c r="I36" s="28"/>
      <c r="J36" s="2"/>
      <c r="K36" s="28"/>
      <c r="L36" s="2"/>
      <c r="M36" s="141"/>
      <c r="N36" s="2"/>
      <c r="O36" s="2"/>
      <c r="P36" s="36"/>
      <c r="Q36" s="36"/>
      <c r="R36" s="36"/>
      <c r="S36" s="36"/>
      <c r="T36" s="36"/>
      <c r="U36" s="36"/>
      <c r="V36" s="36"/>
      <c r="W36" s="36"/>
      <c r="X36" s="36"/>
      <c r="Y36" s="36"/>
      <c r="Z36" s="36"/>
      <c r="AA36" s="36"/>
      <c r="AB36" s="2"/>
    </row>
    <row r="37" spans="1:40" ht="8.1" customHeight="1" x14ac:dyDescent="0.25">
      <c r="A37" s="149">
        <f>1</f>
        <v>1</v>
      </c>
      <c r="B37" s="131"/>
      <c r="C37" s="2"/>
      <c r="D37" s="2"/>
      <c r="E37" s="2"/>
      <c r="F37" s="2"/>
      <c r="G37" s="2"/>
      <c r="H37" s="2"/>
      <c r="I37" s="28"/>
      <c r="J37" s="2"/>
      <c r="K37" s="28"/>
      <c r="L37" s="2"/>
      <c r="M37" s="52"/>
      <c r="N37" s="2"/>
      <c r="O37" s="2"/>
      <c r="P37" s="36"/>
      <c r="Q37" s="36"/>
      <c r="R37" s="36"/>
      <c r="S37" s="36"/>
      <c r="T37" s="36"/>
      <c r="U37" s="36"/>
      <c r="V37" s="36"/>
      <c r="W37" s="36"/>
      <c r="X37" s="36"/>
      <c r="Y37" s="36"/>
      <c r="Z37" s="36"/>
      <c r="AA37" s="36"/>
      <c r="AB37" s="2"/>
    </row>
    <row r="38" spans="1:40" ht="3.9" customHeight="1" thickBot="1" x14ac:dyDescent="0.3">
      <c r="A38" s="149">
        <f>1</f>
        <v>1</v>
      </c>
      <c r="B38" s="131"/>
      <c r="C38" s="2"/>
      <c r="D38" s="2"/>
      <c r="E38" s="2"/>
      <c r="F38" s="2"/>
      <c r="G38" s="2"/>
      <c r="H38" s="2"/>
      <c r="I38" s="28"/>
      <c r="J38" s="2"/>
      <c r="K38" s="28"/>
      <c r="L38" s="2"/>
      <c r="M38" s="52"/>
      <c r="N38" s="2"/>
      <c r="O38" s="2"/>
      <c r="P38" s="36"/>
      <c r="Q38" s="36"/>
      <c r="R38" s="36"/>
      <c r="S38" s="36"/>
      <c r="T38" s="36"/>
      <c r="U38" s="36"/>
      <c r="V38" s="36"/>
      <c r="W38" s="36"/>
      <c r="X38" s="36"/>
      <c r="Y38" s="36"/>
      <c r="Z38" s="36"/>
      <c r="AA38" s="36"/>
      <c r="AB38" s="2"/>
    </row>
    <row r="39" spans="1:40" s="5" customFormat="1" ht="12.6" thickBot="1" x14ac:dyDescent="0.3">
      <c r="A39" s="150">
        <f>1</f>
        <v>1</v>
      </c>
      <c r="B39" s="129"/>
      <c r="C39" s="3"/>
      <c r="D39" s="3"/>
      <c r="E39" s="183" t="str">
        <f>KPI!$E$106</f>
        <v>Расчет покрывающей аренд/ставки с уч.дисконтир.</v>
      </c>
      <c r="F39" s="183"/>
      <c r="G39" s="183" t="str">
        <f>IF($E39="","",INDEX(KPI!$G:$G,SUMIFS(KPI!$B:$B,KPI!$E:$E,$E39)))</f>
        <v>тыс.руб.</v>
      </c>
      <c r="H39" s="183"/>
      <c r="I39" s="184"/>
      <c r="J39" s="183"/>
      <c r="K39" s="184"/>
      <c r="L39" s="183"/>
      <c r="M39" s="186">
        <f>IFERROR(операции!$P$445*$M$32*POWER((1+операции!$P$445),операции!$J$16)/(POWER((1+операции!$P$445),операции!$J$16)-1),0)</f>
        <v>0</v>
      </c>
      <c r="N39" s="3"/>
      <c r="O39" s="3"/>
      <c r="P39" s="46"/>
      <c r="Q39" s="46"/>
      <c r="R39" s="46"/>
      <c r="S39" s="46"/>
      <c r="T39" s="46"/>
      <c r="U39" s="46"/>
      <c r="V39" s="46"/>
      <c r="W39" s="46"/>
      <c r="X39" s="46"/>
      <c r="Y39" s="46"/>
      <c r="Z39" s="46"/>
      <c r="AA39" s="46"/>
      <c r="AB39" s="3"/>
    </row>
    <row r="40" spans="1:40" ht="3.9" customHeight="1" x14ac:dyDescent="0.25">
      <c r="A40" s="149">
        <f>1</f>
        <v>1</v>
      </c>
      <c r="B40" s="131"/>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40" s="5" customFormat="1" x14ac:dyDescent="0.25">
      <c r="A41" s="150">
        <f>1</f>
        <v>1</v>
      </c>
      <c r="B41" s="129"/>
      <c r="C41" s="3"/>
      <c r="D41" s="3"/>
      <c r="E41" s="296" t="str">
        <f>KPI!$E$111</f>
        <v>Площадь земли под беседки</v>
      </c>
      <c r="F41" s="296"/>
      <c r="G41" s="296" t="str">
        <f>IF($E41="","",INDEX(KPI!$G:$G,SUMIFS(KPI!$B:$B,KPI!$E:$E,$E41)))</f>
        <v>Га</v>
      </c>
      <c r="H41" s="296"/>
      <c r="I41" s="297"/>
      <c r="J41" s="296"/>
      <c r="K41" s="297"/>
      <c r="L41" s="6" t="s">
        <v>0</v>
      </c>
      <c r="M41" s="298"/>
      <c r="N41" s="3"/>
      <c r="O41" s="3"/>
      <c r="P41" s="46"/>
      <c r="Q41" s="46"/>
      <c r="R41" s="46"/>
      <c r="S41" s="46"/>
      <c r="T41" s="46"/>
      <c r="U41" s="46"/>
      <c r="V41" s="46"/>
      <c r="W41" s="46"/>
      <c r="X41" s="46"/>
      <c r="Y41" s="46"/>
      <c r="Z41" s="46"/>
      <c r="AA41" s="46"/>
      <c r="AB41" s="3"/>
    </row>
    <row r="42" spans="1:40" ht="3.9" customHeight="1" x14ac:dyDescent="0.25">
      <c r="A42" s="149">
        <f>1</f>
        <v>1</v>
      </c>
      <c r="B42" s="131"/>
      <c r="C42" s="2"/>
      <c r="D42" s="2"/>
      <c r="E42" s="2"/>
      <c r="F42" s="2"/>
      <c r="G42" s="2"/>
      <c r="H42" s="2"/>
      <c r="I42" s="28"/>
      <c r="J42" s="2"/>
      <c r="K42" s="28"/>
      <c r="L42" s="307"/>
      <c r="M42" s="52"/>
      <c r="N42" s="2"/>
      <c r="O42" s="2"/>
      <c r="P42" s="36"/>
      <c r="Q42" s="36"/>
      <c r="R42" s="36"/>
      <c r="S42" s="36"/>
      <c r="T42" s="36"/>
      <c r="U42" s="36"/>
      <c r="V42" s="36"/>
      <c r="W42" s="36"/>
      <c r="X42" s="36"/>
      <c r="Y42" s="36"/>
      <c r="Z42" s="36"/>
      <c r="AA42" s="36"/>
      <c r="AB42" s="2"/>
    </row>
    <row r="43" spans="1:40" s="5" customFormat="1" x14ac:dyDescent="0.25">
      <c r="A43" s="150">
        <f>1</f>
        <v>1</v>
      </c>
      <c r="B43" s="129"/>
      <c r="C43" s="3"/>
      <c r="D43" s="3"/>
      <c r="E43" s="296" t="str">
        <f>KPI!$E$112</f>
        <v>Площадь земли под веревочный парк</v>
      </c>
      <c r="F43" s="296"/>
      <c r="G43" s="296" t="str">
        <f>IF($E43="","",INDEX(KPI!$G:$G,SUMIFS(KPI!$B:$B,KPI!$E:$E,$E43)))</f>
        <v>Га</v>
      </c>
      <c r="H43" s="296"/>
      <c r="I43" s="297"/>
      <c r="J43" s="296"/>
      <c r="K43" s="297"/>
      <c r="L43" s="6" t="s">
        <v>0</v>
      </c>
      <c r="M43" s="298"/>
      <c r="N43" s="3"/>
      <c r="O43" s="3"/>
      <c r="P43" s="46"/>
      <c r="Q43" s="46"/>
      <c r="R43" s="46"/>
      <c r="S43" s="46"/>
      <c r="T43" s="46"/>
      <c r="U43" s="46"/>
      <c r="V43" s="46"/>
      <c r="W43" s="46"/>
      <c r="X43" s="46"/>
      <c r="Y43" s="46"/>
      <c r="Z43" s="46"/>
      <c r="AA43" s="46"/>
      <c r="AB43" s="3"/>
    </row>
    <row r="44" spans="1:40" ht="3.9" customHeight="1" thickBot="1" x14ac:dyDescent="0.3">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40" s="5" customFormat="1" ht="12.6" thickBot="1" x14ac:dyDescent="0.3">
      <c r="A45" s="150">
        <f>1</f>
        <v>1</v>
      </c>
      <c r="B45" s="129"/>
      <c r="C45" s="3"/>
      <c r="D45" s="3"/>
      <c r="E45" s="296" t="str">
        <f>KPI!$E$113</f>
        <v>арендная ставка по земле под беседки</v>
      </c>
      <c r="F45" s="296"/>
      <c r="G45" s="296" t="str">
        <f>IF($E45="","",INDEX(KPI!$G:$G,SUMIFS(KPI!$B:$B,KPI!$E:$E,$E45)))</f>
        <v>тыс.руб.</v>
      </c>
      <c r="H45" s="296"/>
      <c r="I45" s="297"/>
      <c r="J45" s="296"/>
      <c r="K45" s="297"/>
      <c r="L45" s="296"/>
      <c r="M45" s="186">
        <f>IF(M41+M43=0,0,M39*M41/(M41+M43))</f>
        <v>0</v>
      </c>
      <c r="N45" s="3"/>
      <c r="O45" s="3"/>
      <c r="P45" s="46"/>
      <c r="Q45" s="46"/>
      <c r="R45" s="46"/>
      <c r="S45" s="46"/>
      <c r="T45" s="46"/>
      <c r="U45" s="46"/>
      <c r="V45" s="46"/>
      <c r="W45" s="46"/>
      <c r="X45" s="46"/>
      <c r="Y45" s="46"/>
      <c r="Z45" s="46"/>
      <c r="AA45" s="46"/>
      <c r="AB45" s="3"/>
    </row>
    <row r="46" spans="1:40" ht="3.9" customHeight="1" thickBot="1" x14ac:dyDescent="0.3">
      <c r="A46" s="149">
        <f>1</f>
        <v>1</v>
      </c>
      <c r="B46" s="131"/>
      <c r="C46" s="2"/>
      <c r="D46" s="2"/>
      <c r="E46" s="2"/>
      <c r="F46" s="2"/>
      <c r="G46" s="2"/>
      <c r="H46" s="2"/>
      <c r="I46" s="28"/>
      <c r="J46" s="2"/>
      <c r="K46" s="28"/>
      <c r="L46" s="2"/>
      <c r="M46" s="52"/>
      <c r="N46" s="2"/>
      <c r="O46" s="2"/>
      <c r="P46" s="36"/>
      <c r="Q46" s="36"/>
      <c r="R46" s="36"/>
      <c r="S46" s="36"/>
      <c r="T46" s="36"/>
      <c r="U46" s="36"/>
      <c r="V46" s="36"/>
      <c r="W46" s="36"/>
      <c r="X46" s="36"/>
      <c r="Y46" s="36"/>
      <c r="Z46" s="36"/>
      <c r="AA46" s="36"/>
      <c r="AB46" s="2"/>
    </row>
    <row r="47" spans="1:40" s="5" customFormat="1" ht="12.6" thickBot="1" x14ac:dyDescent="0.3">
      <c r="A47" s="150">
        <f>1</f>
        <v>1</v>
      </c>
      <c r="B47" s="129"/>
      <c r="C47" s="3"/>
      <c r="D47" s="3"/>
      <c r="E47" s="296" t="str">
        <f>KPI!$E$114</f>
        <v>арендная ставка по земле под в/парк</v>
      </c>
      <c r="F47" s="296"/>
      <c r="G47" s="296" t="str">
        <f>IF($E47="","",INDEX(KPI!$G:$G,SUMIFS(KPI!$B:$B,KPI!$E:$E,$E47)))</f>
        <v>тыс.руб.</v>
      </c>
      <c r="H47" s="296"/>
      <c r="I47" s="297"/>
      <c r="J47" s="296"/>
      <c r="K47" s="297"/>
      <c r="L47" s="296"/>
      <c r="M47" s="186">
        <f>IF(M41+M43=0,0,M39*M43/(M41+M43))</f>
        <v>0</v>
      </c>
      <c r="N47" s="3"/>
      <c r="O47" s="3"/>
      <c r="P47" s="46"/>
      <c r="Q47" s="46"/>
      <c r="R47" s="46"/>
      <c r="S47" s="46"/>
      <c r="T47" s="46"/>
      <c r="U47" s="46"/>
      <c r="V47" s="46"/>
      <c r="W47" s="46"/>
      <c r="X47" s="46"/>
      <c r="Y47" s="46"/>
      <c r="Z47" s="46"/>
      <c r="AA47" s="46"/>
      <c r="AB47" s="3"/>
    </row>
    <row r="48" spans="1:40" ht="3.9" customHeight="1" x14ac:dyDescent="0.25">
      <c r="A48" s="149">
        <f>1</f>
        <v>1</v>
      </c>
      <c r="B48" s="131"/>
      <c r="C48" s="2"/>
      <c r="D48" s="2"/>
      <c r="E48" s="299"/>
      <c r="F48" s="2"/>
      <c r="G48" s="299"/>
      <c r="H48" s="2"/>
      <c r="I48" s="28"/>
      <c r="J48" s="2"/>
      <c r="K48" s="28"/>
      <c r="L48" s="2"/>
      <c r="M48" s="300"/>
      <c r="N48" s="2"/>
      <c r="O48" s="2"/>
      <c r="P48" s="36"/>
      <c r="Q48" s="36"/>
      <c r="R48" s="36"/>
      <c r="S48" s="36"/>
      <c r="T48" s="36"/>
      <c r="U48" s="36"/>
      <c r="V48" s="36"/>
      <c r="W48" s="36"/>
      <c r="X48" s="36"/>
      <c r="Y48" s="36"/>
      <c r="Z48" s="36"/>
      <c r="AA48" s="36"/>
      <c r="AB48" s="2"/>
    </row>
    <row r="49" spans="1:28" ht="3.9" customHeight="1" x14ac:dyDescent="0.25">
      <c r="A49" s="149">
        <f>1</f>
        <v>1</v>
      </c>
      <c r="B49" s="131"/>
      <c r="C49" s="2"/>
      <c r="D49" s="2"/>
      <c r="E49" s="2"/>
      <c r="F49" s="2"/>
      <c r="G49" s="2"/>
      <c r="H49" s="2"/>
      <c r="I49" s="28"/>
      <c r="J49" s="2"/>
      <c r="K49" s="28"/>
      <c r="L49" s="2"/>
      <c r="M49" s="52"/>
      <c r="N49" s="2"/>
      <c r="O49" s="2"/>
      <c r="P49" s="36"/>
      <c r="Q49" s="36"/>
      <c r="R49" s="36"/>
      <c r="S49" s="36"/>
      <c r="T49" s="36"/>
      <c r="U49" s="36"/>
      <c r="V49" s="36"/>
      <c r="W49" s="36"/>
      <c r="X49" s="36"/>
      <c r="Y49" s="36"/>
      <c r="Z49" s="36"/>
      <c r="AA49" s="36"/>
      <c r="AB49" s="2"/>
    </row>
    <row r="50" spans="1:28" s="5" customFormat="1" x14ac:dyDescent="0.25">
      <c r="A50" s="150">
        <f>1</f>
        <v>1</v>
      </c>
      <c r="B50" s="129"/>
      <c r="C50" s="3"/>
      <c r="D50" s="3"/>
      <c r="E50" s="3" t="str">
        <f>KPI!$E$99</f>
        <v>Коэффициент дисконтиования</v>
      </c>
      <c r="F50" s="3"/>
      <c r="G50" s="3" t="str">
        <f>IF($E50="","",INDEX(KPI!$G:$G,SUMIFS(KPI!$B:$B,KPI!$E:$E,$E50)))</f>
        <v>%</v>
      </c>
      <c r="H50" s="3"/>
      <c r="I50" s="28"/>
      <c r="J50" s="3"/>
      <c r="K50" s="28"/>
      <c r="L50" s="3"/>
      <c r="M50" s="55"/>
      <c r="N50" s="3"/>
      <c r="O50" s="3"/>
      <c r="P50" s="185">
        <f>IF(P$1="",0,(1+операции!P$445))</f>
        <v>1</v>
      </c>
      <c r="Q50" s="185">
        <f>IF(Q$1="",0,P50*(1+операции!Q$445))</f>
        <v>0</v>
      </c>
      <c r="R50" s="185">
        <f>IF(R$1="",0,Q50*(1+операции!R$445))</f>
        <v>0</v>
      </c>
      <c r="S50" s="185">
        <f>IF(S$1="",0,R50*(1+операции!S$445))</f>
        <v>0</v>
      </c>
      <c r="T50" s="185">
        <f>IF(T$1="",0,S50*(1+операции!T$445))</f>
        <v>0</v>
      </c>
      <c r="U50" s="185">
        <f>IF(U$1="",0,T50*(1+операции!U$445))</f>
        <v>0</v>
      </c>
      <c r="V50" s="185">
        <f>IF(V$1="",0,U50*(1+операции!V$445))</f>
        <v>0</v>
      </c>
      <c r="W50" s="185">
        <f>IF(W$1="",0,V50*(1+операции!W$445))</f>
        <v>0</v>
      </c>
      <c r="X50" s="185">
        <f>IF(X$1="",0,W50*(1+операции!X$445))</f>
        <v>0</v>
      </c>
      <c r="Y50" s="185">
        <f>IF(Y$1="",0,X50*(1+операции!Y$445))</f>
        <v>0</v>
      </c>
      <c r="Z50" s="185">
        <f>IF(Z$1="",0,Y50*(1+операции!Z$445))</f>
        <v>0</v>
      </c>
      <c r="AA50" s="185">
        <f>IF(AA$1="",0,Z50*(1+операции!AA$445))</f>
        <v>0</v>
      </c>
      <c r="AB50" s="3"/>
    </row>
    <row r="51" spans="1:28" s="5" customFormat="1" ht="3.9" customHeight="1" x14ac:dyDescent="0.25">
      <c r="A51" s="150">
        <f>1</f>
        <v>1</v>
      </c>
      <c r="B51" s="128"/>
      <c r="C51" s="3"/>
      <c r="D51" s="3"/>
      <c r="E51" s="3"/>
      <c r="F51" s="3"/>
      <c r="G51" s="3"/>
      <c r="H51" s="3"/>
      <c r="I51" s="28"/>
      <c r="J51" s="3"/>
      <c r="K51" s="28"/>
      <c r="L51" s="3"/>
      <c r="M51" s="55"/>
      <c r="N51" s="3"/>
      <c r="O51" s="3"/>
      <c r="P51" s="46"/>
      <c r="Q51" s="46"/>
      <c r="R51" s="46"/>
      <c r="S51" s="46"/>
      <c r="T51" s="46"/>
      <c r="U51" s="46"/>
      <c r="V51" s="46"/>
      <c r="W51" s="46"/>
      <c r="X51" s="46"/>
      <c r="Y51" s="46"/>
      <c r="Z51" s="46"/>
      <c r="AA51" s="46"/>
      <c r="AB51" s="3"/>
    </row>
    <row r="52" spans="1:28" ht="3.9" customHeight="1" x14ac:dyDescent="0.25">
      <c r="A52" s="149">
        <f>1</f>
        <v>1</v>
      </c>
      <c r="B52" s="131"/>
      <c r="C52" s="2"/>
      <c r="D52" s="2"/>
      <c r="E52" s="2"/>
      <c r="F52" s="2"/>
      <c r="G52" s="2"/>
      <c r="H52" s="2"/>
      <c r="I52" s="28"/>
      <c r="J52" s="2"/>
      <c r="K52" s="28"/>
      <c r="L52" s="2"/>
      <c r="M52" s="52"/>
      <c r="N52" s="2"/>
      <c r="O52" s="2"/>
      <c r="P52" s="36"/>
      <c r="Q52" s="36"/>
      <c r="R52" s="36"/>
      <c r="S52" s="36"/>
      <c r="T52" s="36"/>
      <c r="U52" s="36"/>
      <c r="V52" s="36"/>
      <c r="W52" s="36"/>
      <c r="X52" s="36"/>
      <c r="Y52" s="36"/>
      <c r="Z52" s="36"/>
      <c r="AA52" s="36"/>
      <c r="AB52" s="2"/>
    </row>
    <row r="53" spans="1:28" s="5" customFormat="1" x14ac:dyDescent="0.25">
      <c r="A53" s="150">
        <f>1</f>
        <v>1</v>
      </c>
      <c r="B53" s="129" t="str">
        <f>структура!$J$12</f>
        <v>ОСНО</v>
      </c>
      <c r="C53" s="3"/>
      <c r="D53" s="3"/>
      <c r="E53" s="146" t="str">
        <f>KPI!$E$109</f>
        <v>NPV финпотока по арендной плате</v>
      </c>
      <c r="F53" s="146"/>
      <c r="G53" s="146" t="str">
        <f>IF($E53="","",INDEX(KPI!$G:$G,SUMIFS(KPI!$B:$B,KPI!$E:$E,$E53)))</f>
        <v>тыс.руб.</v>
      </c>
      <c r="H53" s="146"/>
      <c r="I53" s="177"/>
      <c r="J53" s="146"/>
      <c r="K53" s="177"/>
      <c r="L53" s="146"/>
      <c r="M53" s="178">
        <f>SUM($O53:$AB53)</f>
        <v>0</v>
      </c>
      <c r="N53" s="3"/>
      <c r="O53" s="3"/>
      <c r="P53" s="179">
        <f t="shared" ref="P53:AA53" si="1">IF(P$1="",0,IF(P$50=0,0,P17/P$50))</f>
        <v>0</v>
      </c>
      <c r="Q53" s="179">
        <f t="shared" si="1"/>
        <v>0</v>
      </c>
      <c r="R53" s="179">
        <f t="shared" si="1"/>
        <v>0</v>
      </c>
      <c r="S53" s="179">
        <f t="shared" si="1"/>
        <v>0</v>
      </c>
      <c r="T53" s="179">
        <f t="shared" si="1"/>
        <v>0</v>
      </c>
      <c r="U53" s="179">
        <f t="shared" si="1"/>
        <v>0</v>
      </c>
      <c r="V53" s="179">
        <f t="shared" si="1"/>
        <v>0</v>
      </c>
      <c r="W53" s="179">
        <f t="shared" si="1"/>
        <v>0</v>
      </c>
      <c r="X53" s="179">
        <f t="shared" si="1"/>
        <v>0</v>
      </c>
      <c r="Y53" s="179">
        <f t="shared" si="1"/>
        <v>0</v>
      </c>
      <c r="Z53" s="179">
        <f t="shared" si="1"/>
        <v>0</v>
      </c>
      <c r="AA53" s="179">
        <f t="shared" si="1"/>
        <v>0</v>
      </c>
      <c r="AB53" s="3"/>
    </row>
    <row r="54" spans="1:28" s="5" customFormat="1" ht="3.9" customHeight="1" x14ac:dyDescent="0.25">
      <c r="A54" s="150">
        <f>1</f>
        <v>1</v>
      </c>
      <c r="B54" s="128"/>
      <c r="C54" s="3"/>
      <c r="D54" s="3"/>
      <c r="E54" s="3"/>
      <c r="F54" s="3"/>
      <c r="G54" s="3"/>
      <c r="H54" s="3"/>
      <c r="I54" s="28"/>
      <c r="J54" s="3"/>
      <c r="K54" s="28"/>
      <c r="L54" s="3"/>
      <c r="M54" s="55"/>
      <c r="N54" s="3"/>
      <c r="O54" s="3"/>
      <c r="P54" s="46"/>
      <c r="Q54" s="46"/>
      <c r="R54" s="46"/>
      <c r="S54" s="46"/>
      <c r="T54" s="46"/>
      <c r="U54" s="46"/>
      <c r="V54" s="46"/>
      <c r="W54" s="46"/>
      <c r="X54" s="46"/>
      <c r="Y54" s="46"/>
      <c r="Z54" s="46"/>
      <c r="AA54" s="46"/>
      <c r="AB54" s="3"/>
    </row>
    <row r="55" spans="1:28" s="5" customFormat="1" x14ac:dyDescent="0.25">
      <c r="A55" s="150">
        <f>1</f>
        <v>1</v>
      </c>
      <c r="B55" s="129" t="str">
        <f>структура!$J$13</f>
        <v>УСН(6%)</v>
      </c>
      <c r="C55" s="3"/>
      <c r="D55" s="3"/>
      <c r="E55" s="146" t="str">
        <f>E53</f>
        <v>NPV финпотока по арендной плате</v>
      </c>
      <c r="F55" s="146"/>
      <c r="G55" s="146" t="str">
        <f>IF($E55="","",INDEX(KPI!$G:$G,SUMIFS(KPI!$B:$B,KPI!$E:$E,$E55)))</f>
        <v>тыс.руб.</v>
      </c>
      <c r="H55" s="146"/>
      <c r="I55" s="177"/>
      <c r="J55" s="146"/>
      <c r="K55" s="177"/>
      <c r="L55" s="146"/>
      <c r="M55" s="178">
        <f>SUM($O55:$AB55)</f>
        <v>0</v>
      </c>
      <c r="N55" s="3"/>
      <c r="O55" s="3"/>
      <c r="P55" s="179">
        <f t="shared" ref="P55:AA55" si="2">IF(P$1="",0,IF(P$50=0,0,P19/P$50))</f>
        <v>0</v>
      </c>
      <c r="Q55" s="179">
        <f t="shared" si="2"/>
        <v>0</v>
      </c>
      <c r="R55" s="179">
        <f t="shared" si="2"/>
        <v>0</v>
      </c>
      <c r="S55" s="179">
        <f t="shared" si="2"/>
        <v>0</v>
      </c>
      <c r="T55" s="179">
        <f t="shared" si="2"/>
        <v>0</v>
      </c>
      <c r="U55" s="179">
        <f t="shared" si="2"/>
        <v>0</v>
      </c>
      <c r="V55" s="179">
        <f t="shared" si="2"/>
        <v>0</v>
      </c>
      <c r="W55" s="179">
        <f t="shared" si="2"/>
        <v>0</v>
      </c>
      <c r="X55" s="179">
        <f t="shared" si="2"/>
        <v>0</v>
      </c>
      <c r="Y55" s="179">
        <f t="shared" si="2"/>
        <v>0</v>
      </c>
      <c r="Z55" s="179">
        <f t="shared" si="2"/>
        <v>0</v>
      </c>
      <c r="AA55" s="179">
        <f t="shared" si="2"/>
        <v>0</v>
      </c>
      <c r="AB55" s="3"/>
    </row>
    <row r="56" spans="1:28" s="5" customFormat="1" ht="3.9" customHeight="1" x14ac:dyDescent="0.25">
      <c r="A56" s="150">
        <f>1</f>
        <v>1</v>
      </c>
      <c r="B56" s="128"/>
      <c r="C56" s="3"/>
      <c r="D56" s="3"/>
      <c r="E56" s="3"/>
      <c r="F56" s="3"/>
      <c r="G56" s="3"/>
      <c r="H56" s="3"/>
      <c r="I56" s="28"/>
      <c r="J56" s="3"/>
      <c r="K56" s="28"/>
      <c r="L56" s="3"/>
      <c r="M56" s="55"/>
      <c r="N56" s="3"/>
      <c r="O56" s="3"/>
      <c r="P56" s="46"/>
      <c r="Q56" s="46"/>
      <c r="R56" s="46"/>
      <c r="S56" s="46"/>
      <c r="T56" s="46"/>
      <c r="U56" s="46"/>
      <c r="V56" s="46"/>
      <c r="W56" s="46"/>
      <c r="X56" s="46"/>
      <c r="Y56" s="46"/>
      <c r="Z56" s="46"/>
      <c r="AA56" s="46"/>
      <c r="AB56" s="3"/>
    </row>
    <row r="57" spans="1:28" s="5" customFormat="1" x14ac:dyDescent="0.25">
      <c r="A57" s="150">
        <f>1</f>
        <v>1</v>
      </c>
      <c r="B57" s="129" t="str">
        <f>структура!$J$14</f>
        <v>УСН(15%)</v>
      </c>
      <c r="C57" s="3"/>
      <c r="D57" s="3"/>
      <c r="E57" s="146" t="str">
        <f>E53</f>
        <v>NPV финпотока по арендной плате</v>
      </c>
      <c r="F57" s="146"/>
      <c r="G57" s="146" t="str">
        <f>IF($E57="","",INDEX(KPI!$G:$G,SUMIFS(KPI!$B:$B,KPI!$E:$E,$E57)))</f>
        <v>тыс.руб.</v>
      </c>
      <c r="H57" s="146"/>
      <c r="I57" s="177"/>
      <c r="J57" s="146"/>
      <c r="K57" s="177"/>
      <c r="L57" s="146"/>
      <c r="M57" s="178">
        <f>SUM($O57:$AB57)</f>
        <v>0</v>
      </c>
      <c r="N57" s="3"/>
      <c r="O57" s="3"/>
      <c r="P57" s="179">
        <f t="shared" ref="P57:AA57" si="3">IF(P$1="",0,IF(P$50=0,0,P21/P$50))</f>
        <v>0</v>
      </c>
      <c r="Q57" s="179">
        <f t="shared" si="3"/>
        <v>0</v>
      </c>
      <c r="R57" s="179">
        <f t="shared" si="3"/>
        <v>0</v>
      </c>
      <c r="S57" s="179">
        <f t="shared" si="3"/>
        <v>0</v>
      </c>
      <c r="T57" s="179">
        <f t="shared" si="3"/>
        <v>0</v>
      </c>
      <c r="U57" s="179">
        <f t="shared" si="3"/>
        <v>0</v>
      </c>
      <c r="V57" s="179">
        <f t="shared" si="3"/>
        <v>0</v>
      </c>
      <c r="W57" s="179">
        <f t="shared" si="3"/>
        <v>0</v>
      </c>
      <c r="X57" s="179">
        <f t="shared" si="3"/>
        <v>0</v>
      </c>
      <c r="Y57" s="179">
        <f t="shared" si="3"/>
        <v>0</v>
      </c>
      <c r="Z57" s="179">
        <f t="shared" si="3"/>
        <v>0</v>
      </c>
      <c r="AA57" s="179">
        <f t="shared" si="3"/>
        <v>0</v>
      </c>
      <c r="AB57" s="3"/>
    </row>
    <row r="58" spans="1:28" s="5" customFormat="1" ht="3.9" customHeight="1" x14ac:dyDescent="0.25">
      <c r="A58" s="150">
        <f>1</f>
        <v>1</v>
      </c>
      <c r="B58" s="128"/>
      <c r="C58" s="3"/>
      <c r="D58" s="3"/>
      <c r="E58" s="3"/>
      <c r="F58" s="3"/>
      <c r="G58" s="3"/>
      <c r="H58" s="3"/>
      <c r="I58" s="28"/>
      <c r="J58" s="3"/>
      <c r="K58" s="28"/>
      <c r="L58" s="3"/>
      <c r="M58" s="55"/>
      <c r="N58" s="3"/>
      <c r="O58" s="3"/>
      <c r="P58" s="46"/>
      <c r="Q58" s="46"/>
      <c r="R58" s="46"/>
      <c r="S58" s="46"/>
      <c r="T58" s="46"/>
      <c r="U58" s="46"/>
      <c r="V58" s="46"/>
      <c r="W58" s="46"/>
      <c r="X58" s="46"/>
      <c r="Y58" s="46"/>
      <c r="Z58" s="46"/>
      <c r="AA58" s="46"/>
      <c r="AB58" s="3"/>
    </row>
    <row r="59" spans="1:28" s="5" customFormat="1" x14ac:dyDescent="0.25">
      <c r="A59" s="150">
        <f>1</f>
        <v>1</v>
      </c>
      <c r="B59" s="129" t="str">
        <f>структура!$J$15</f>
        <v>УСН(6%)-ИП</v>
      </c>
      <c r="C59" s="3"/>
      <c r="D59" s="3"/>
      <c r="E59" s="146" t="str">
        <f>E53</f>
        <v>NPV финпотока по арендной плате</v>
      </c>
      <c r="F59" s="146"/>
      <c r="G59" s="146" t="str">
        <f>IF($E59="","",INDEX(KPI!$G:$G,SUMIFS(KPI!$B:$B,KPI!$E:$E,$E59)))</f>
        <v>тыс.руб.</v>
      </c>
      <c r="H59" s="146"/>
      <c r="I59" s="177"/>
      <c r="J59" s="146"/>
      <c r="K59" s="177"/>
      <c r="L59" s="146"/>
      <c r="M59" s="178">
        <f>SUM($O59:$AB59)</f>
        <v>0</v>
      </c>
      <c r="N59" s="3"/>
      <c r="O59" s="3"/>
      <c r="P59" s="179">
        <f t="shared" ref="P59:AA59" si="4">IF(P$1="",0,IF(P$50=0,0,P23/P$50))</f>
        <v>0</v>
      </c>
      <c r="Q59" s="179">
        <f t="shared" si="4"/>
        <v>0</v>
      </c>
      <c r="R59" s="179">
        <f t="shared" si="4"/>
        <v>0</v>
      </c>
      <c r="S59" s="179">
        <f t="shared" si="4"/>
        <v>0</v>
      </c>
      <c r="T59" s="179">
        <f t="shared" si="4"/>
        <v>0</v>
      </c>
      <c r="U59" s="179">
        <f t="shared" si="4"/>
        <v>0</v>
      </c>
      <c r="V59" s="179">
        <f t="shared" si="4"/>
        <v>0</v>
      </c>
      <c r="W59" s="179">
        <f t="shared" si="4"/>
        <v>0</v>
      </c>
      <c r="X59" s="179">
        <f t="shared" si="4"/>
        <v>0</v>
      </c>
      <c r="Y59" s="179">
        <f t="shared" si="4"/>
        <v>0</v>
      </c>
      <c r="Z59" s="179">
        <f t="shared" si="4"/>
        <v>0</v>
      </c>
      <c r="AA59" s="179">
        <f t="shared" si="4"/>
        <v>0</v>
      </c>
      <c r="AB59" s="3"/>
    </row>
    <row r="60" spans="1:28" ht="3.9" customHeight="1" x14ac:dyDescent="0.25">
      <c r="A60" s="149">
        <f>1</f>
        <v>1</v>
      </c>
      <c r="B60" s="131"/>
      <c r="C60" s="2"/>
      <c r="D60" s="2"/>
      <c r="E60" s="119"/>
      <c r="F60" s="2"/>
      <c r="G60" s="119"/>
      <c r="H60" s="2"/>
      <c r="I60" s="28"/>
      <c r="J60" s="2"/>
      <c r="K60" s="28"/>
      <c r="L60" s="2"/>
      <c r="M60" s="142"/>
      <c r="N60" s="2"/>
      <c r="O60" s="2"/>
      <c r="P60" s="36"/>
      <c r="Q60" s="36"/>
      <c r="R60" s="36"/>
      <c r="S60" s="36"/>
      <c r="T60" s="36"/>
      <c r="U60" s="36"/>
      <c r="V60" s="36"/>
      <c r="W60" s="36"/>
      <c r="X60" s="36"/>
      <c r="Y60" s="36"/>
      <c r="Z60" s="36"/>
      <c r="AA60" s="36"/>
      <c r="AB60" s="2"/>
    </row>
    <row r="61" spans="1:28" ht="8.1" customHeight="1" x14ac:dyDescent="0.25">
      <c r="A61" s="149">
        <f>1</f>
        <v>1</v>
      </c>
      <c r="B61" s="131"/>
      <c r="C61" s="2"/>
      <c r="D61" s="2"/>
      <c r="E61" s="2"/>
      <c r="F61" s="2"/>
      <c r="G61" s="2"/>
      <c r="H61" s="2"/>
      <c r="I61" s="28"/>
      <c r="J61" s="2"/>
      <c r="K61" s="28"/>
      <c r="L61" s="2"/>
      <c r="M61" s="52"/>
      <c r="N61" s="2"/>
      <c r="O61" s="2"/>
      <c r="P61" s="36"/>
      <c r="Q61" s="36"/>
      <c r="R61" s="36"/>
      <c r="S61" s="36"/>
      <c r="T61" s="36"/>
      <c r="U61" s="36"/>
      <c r="V61" s="36"/>
      <c r="W61" s="36"/>
      <c r="X61" s="36"/>
      <c r="Y61" s="36"/>
      <c r="Z61" s="36"/>
      <c r="AA61" s="36"/>
      <c r="AB61" s="2"/>
    </row>
    <row r="62" spans="1:28" ht="3.9" customHeight="1" x14ac:dyDescent="0.25">
      <c r="A62" s="149">
        <f>1</f>
        <v>1</v>
      </c>
      <c r="B62" s="131"/>
      <c r="C62" s="2"/>
      <c r="D62" s="2"/>
      <c r="E62" s="2"/>
      <c r="F62" s="2"/>
      <c r="G62" s="2"/>
      <c r="H62" s="2"/>
      <c r="I62" s="28"/>
      <c r="J62" s="2"/>
      <c r="K62" s="28"/>
      <c r="L62" s="2"/>
      <c r="M62" s="52"/>
      <c r="N62" s="2"/>
      <c r="O62" s="2"/>
      <c r="P62" s="36"/>
      <c r="Q62" s="36"/>
      <c r="R62" s="36"/>
      <c r="S62" s="36"/>
      <c r="T62" s="36"/>
      <c r="U62" s="36"/>
      <c r="V62" s="36"/>
      <c r="W62" s="36"/>
      <c r="X62" s="36"/>
      <c r="Y62" s="36"/>
      <c r="Z62" s="36"/>
      <c r="AA62" s="36"/>
      <c r="AB62" s="2"/>
    </row>
    <row r="63" spans="1:28" s="5" customFormat="1" x14ac:dyDescent="0.25">
      <c r="A63" s="150">
        <f>1</f>
        <v>1</v>
      </c>
      <c r="B63" s="129" t="str">
        <f>структура!$J$12</f>
        <v>ОСНО</v>
      </c>
      <c r="C63" s="3"/>
      <c r="D63" s="3"/>
      <c r="E63" s="147" t="str">
        <f>KPI!$E$110</f>
        <v>NPV финпотока по арендной плате - Inv</v>
      </c>
      <c r="F63" s="147"/>
      <c r="G63" s="147" t="str">
        <f>IF($E63="","",INDEX(KPI!$G:$G,SUMIFS(KPI!$B:$B,KPI!$E:$E,$E63)))</f>
        <v>тыс.руб.</v>
      </c>
      <c r="H63" s="147"/>
      <c r="I63" s="170"/>
      <c r="J63" s="295" t="s">
        <v>350</v>
      </c>
      <c r="K63" s="170"/>
      <c r="L63" s="147"/>
      <c r="M63" s="171">
        <f>M53-M$32</f>
        <v>0</v>
      </c>
      <c r="N63" s="3"/>
      <c r="O63" s="3"/>
      <c r="P63" s="46"/>
      <c r="Q63" s="46"/>
      <c r="R63" s="46"/>
      <c r="S63" s="46"/>
      <c r="T63" s="46"/>
      <c r="U63" s="46"/>
      <c r="V63" s="46"/>
      <c r="W63" s="46"/>
      <c r="X63" s="46"/>
      <c r="Y63" s="46"/>
      <c r="Z63" s="46"/>
      <c r="AA63" s="46"/>
      <c r="AB63" s="3"/>
    </row>
    <row r="64" spans="1:28" s="5" customFormat="1" ht="3.9" customHeight="1" x14ac:dyDescent="0.25">
      <c r="A64" s="150">
        <f>1</f>
        <v>1</v>
      </c>
      <c r="B64" s="128"/>
      <c r="C64" s="3"/>
      <c r="D64" s="3"/>
      <c r="E64" s="3"/>
      <c r="F64" s="3"/>
      <c r="G64" s="3"/>
      <c r="H64" s="3"/>
      <c r="I64" s="28"/>
      <c r="J64" s="3"/>
      <c r="K64" s="28"/>
      <c r="L64" s="3"/>
      <c r="M64" s="55"/>
      <c r="N64" s="3"/>
      <c r="O64" s="3"/>
      <c r="P64" s="46"/>
      <c r="Q64" s="46"/>
      <c r="R64" s="46"/>
      <c r="S64" s="46"/>
      <c r="T64" s="46"/>
      <c r="U64" s="46"/>
      <c r="V64" s="46"/>
      <c r="W64" s="46"/>
      <c r="X64" s="46"/>
      <c r="Y64" s="46"/>
      <c r="Z64" s="46"/>
      <c r="AA64" s="46"/>
      <c r="AB64" s="3"/>
    </row>
    <row r="65" spans="1:28" s="5" customFormat="1" x14ac:dyDescent="0.25">
      <c r="A65" s="150">
        <f>1</f>
        <v>1</v>
      </c>
      <c r="B65" s="129" t="str">
        <f>структура!$J$13</f>
        <v>УСН(6%)</v>
      </c>
      <c r="C65" s="3"/>
      <c r="D65" s="3"/>
      <c r="E65" s="147" t="str">
        <f>E63</f>
        <v>NPV финпотока по арендной плате - Inv</v>
      </c>
      <c r="F65" s="147"/>
      <c r="G65" s="147" t="str">
        <f>IF($E65="","",INDEX(KPI!$G:$G,SUMIFS(KPI!$B:$B,KPI!$E:$E,$E65)))</f>
        <v>тыс.руб.</v>
      </c>
      <c r="H65" s="147"/>
      <c r="I65" s="170"/>
      <c r="J65" s="295" t="str">
        <f>J63</f>
        <v>д/б равен 0</v>
      </c>
      <c r="K65" s="170"/>
      <c r="L65" s="147"/>
      <c r="M65" s="171">
        <f>M55-M$32</f>
        <v>0</v>
      </c>
      <c r="N65" s="3"/>
      <c r="O65" s="3"/>
      <c r="P65" s="46"/>
      <c r="Q65" s="46"/>
      <c r="R65" s="46"/>
      <c r="S65" s="46"/>
      <c r="T65" s="46"/>
      <c r="U65" s="46"/>
      <c r="V65" s="46"/>
      <c r="W65" s="46"/>
      <c r="X65" s="46"/>
      <c r="Y65" s="46"/>
      <c r="Z65" s="46"/>
      <c r="AA65" s="46"/>
      <c r="AB65" s="3"/>
    </row>
    <row r="66" spans="1:28" s="5" customFormat="1" ht="3.9" customHeight="1" x14ac:dyDescent="0.25">
      <c r="A66" s="150">
        <f>1</f>
        <v>1</v>
      </c>
      <c r="B66" s="128"/>
      <c r="C66" s="3"/>
      <c r="D66" s="3"/>
      <c r="E66" s="3"/>
      <c r="F66" s="3"/>
      <c r="G66" s="3"/>
      <c r="H66" s="3"/>
      <c r="I66" s="28"/>
      <c r="J66" s="3"/>
      <c r="K66" s="28"/>
      <c r="L66" s="3"/>
      <c r="M66" s="55"/>
      <c r="N66" s="3"/>
      <c r="O66" s="3"/>
      <c r="P66" s="46"/>
      <c r="Q66" s="46"/>
      <c r="R66" s="46"/>
      <c r="S66" s="46"/>
      <c r="T66" s="46"/>
      <c r="U66" s="46"/>
      <c r="V66" s="46"/>
      <c r="W66" s="46"/>
      <c r="X66" s="46"/>
      <c r="Y66" s="46"/>
      <c r="Z66" s="46"/>
      <c r="AA66" s="46"/>
      <c r="AB66" s="3"/>
    </row>
    <row r="67" spans="1:28" s="5" customFormat="1" x14ac:dyDescent="0.25">
      <c r="A67" s="150">
        <f>1</f>
        <v>1</v>
      </c>
      <c r="B67" s="129" t="str">
        <f>структура!$J$14</f>
        <v>УСН(15%)</v>
      </c>
      <c r="C67" s="3"/>
      <c r="D67" s="3"/>
      <c r="E67" s="147" t="str">
        <f>E63</f>
        <v>NPV финпотока по арендной плате - Inv</v>
      </c>
      <c r="F67" s="147"/>
      <c r="G67" s="147" t="str">
        <f>IF($E67="","",INDEX(KPI!$G:$G,SUMIFS(KPI!$B:$B,KPI!$E:$E,$E67)))</f>
        <v>тыс.руб.</v>
      </c>
      <c r="H67" s="147"/>
      <c r="I67" s="170"/>
      <c r="J67" s="295" t="str">
        <f>J63</f>
        <v>д/б равен 0</v>
      </c>
      <c r="K67" s="170"/>
      <c r="L67" s="147"/>
      <c r="M67" s="171">
        <f>M57-M$32</f>
        <v>0</v>
      </c>
      <c r="N67" s="3"/>
      <c r="O67" s="3"/>
      <c r="P67" s="46"/>
      <c r="Q67" s="46"/>
      <c r="R67" s="46"/>
      <c r="S67" s="46"/>
      <c r="T67" s="46"/>
      <c r="U67" s="46"/>
      <c r="V67" s="46"/>
      <c r="W67" s="46"/>
      <c r="X67" s="46"/>
      <c r="Y67" s="46"/>
      <c r="Z67" s="46"/>
      <c r="AA67" s="46"/>
      <c r="AB67" s="3"/>
    </row>
    <row r="68" spans="1:28" s="5" customFormat="1" ht="3.9" customHeight="1" x14ac:dyDescent="0.25">
      <c r="A68" s="150">
        <f>1</f>
        <v>1</v>
      </c>
      <c r="B68" s="128"/>
      <c r="C68" s="3"/>
      <c r="D68" s="3"/>
      <c r="E68" s="3"/>
      <c r="F68" s="3"/>
      <c r="G68" s="3"/>
      <c r="H68" s="3"/>
      <c r="I68" s="28"/>
      <c r="J68" s="3"/>
      <c r="K68" s="28"/>
      <c r="L68" s="3"/>
      <c r="M68" s="55"/>
      <c r="N68" s="3"/>
      <c r="O68" s="3"/>
      <c r="P68" s="46"/>
      <c r="Q68" s="46"/>
      <c r="R68" s="46"/>
      <c r="S68" s="46"/>
      <c r="T68" s="46"/>
      <c r="U68" s="46"/>
      <c r="V68" s="46"/>
      <c r="W68" s="46"/>
      <c r="X68" s="46"/>
      <c r="Y68" s="46"/>
      <c r="Z68" s="46"/>
      <c r="AA68" s="46"/>
      <c r="AB68" s="3"/>
    </row>
    <row r="69" spans="1:28" s="5" customFormat="1" x14ac:dyDescent="0.25">
      <c r="A69" s="150">
        <f>1</f>
        <v>1</v>
      </c>
      <c r="B69" s="129" t="str">
        <f>структура!$J$15</f>
        <v>УСН(6%)-ИП</v>
      </c>
      <c r="C69" s="3"/>
      <c r="D69" s="3"/>
      <c r="E69" s="147" t="str">
        <f>E63</f>
        <v>NPV финпотока по арендной плате - Inv</v>
      </c>
      <c r="F69" s="147"/>
      <c r="G69" s="147" t="str">
        <f>IF($E69="","",INDEX(KPI!$G:$G,SUMIFS(KPI!$B:$B,KPI!$E:$E,$E69)))</f>
        <v>тыс.руб.</v>
      </c>
      <c r="H69" s="147"/>
      <c r="I69" s="170"/>
      <c r="J69" s="295" t="str">
        <f>J63</f>
        <v>д/б равен 0</v>
      </c>
      <c r="K69" s="170"/>
      <c r="L69" s="147"/>
      <c r="M69" s="171">
        <f>M59-M$32</f>
        <v>0</v>
      </c>
      <c r="N69" s="3"/>
      <c r="O69" s="3"/>
      <c r="P69" s="46"/>
      <c r="Q69" s="46"/>
      <c r="R69" s="46"/>
      <c r="S69" s="46"/>
      <c r="T69" s="46"/>
      <c r="U69" s="46"/>
      <c r="V69" s="46"/>
      <c r="W69" s="46"/>
      <c r="X69" s="46"/>
      <c r="Y69" s="46"/>
      <c r="Z69" s="46"/>
      <c r="AA69" s="46"/>
      <c r="AB69" s="3"/>
    </row>
    <row r="70" spans="1:28" ht="3.9" customHeight="1" x14ac:dyDescent="0.25">
      <c r="A70" s="149">
        <f>1</f>
        <v>1</v>
      </c>
      <c r="B70" s="131"/>
      <c r="C70" s="2"/>
      <c r="D70" s="2"/>
      <c r="E70" s="117"/>
      <c r="F70" s="2"/>
      <c r="G70" s="117"/>
      <c r="H70" s="2"/>
      <c r="I70" s="28"/>
      <c r="J70" s="2"/>
      <c r="K70" s="28"/>
      <c r="L70" s="2"/>
      <c r="M70" s="138"/>
      <c r="N70" s="2"/>
      <c r="O70" s="2"/>
      <c r="P70" s="36"/>
      <c r="Q70" s="36"/>
      <c r="R70" s="36"/>
      <c r="S70" s="36"/>
      <c r="T70" s="36"/>
      <c r="U70" s="36"/>
      <c r="V70" s="36"/>
      <c r="W70" s="36"/>
      <c r="X70" s="36"/>
      <c r="Y70" s="36"/>
      <c r="Z70" s="36"/>
      <c r="AA70" s="36"/>
      <c r="AB70" s="2"/>
    </row>
    <row r="71" spans="1:28" ht="8.1" customHeight="1" x14ac:dyDescent="0.25">
      <c r="A71" s="149">
        <f>1</f>
        <v>1</v>
      </c>
      <c r="B71" s="131"/>
      <c r="C71" s="2"/>
      <c r="D71" s="2"/>
      <c r="E71" s="2"/>
      <c r="F71" s="2"/>
      <c r="G71" s="2"/>
      <c r="H71" s="2"/>
      <c r="I71" s="28"/>
      <c r="J71" s="2"/>
      <c r="K71" s="28"/>
      <c r="L71" s="2"/>
      <c r="M71" s="52"/>
      <c r="N71" s="2"/>
      <c r="O71" s="2"/>
      <c r="P71" s="36"/>
      <c r="Q71" s="36"/>
      <c r="R71" s="36"/>
      <c r="S71" s="36"/>
      <c r="T71" s="36"/>
      <c r="U71" s="36"/>
      <c r="V71" s="36"/>
      <c r="W71" s="36"/>
      <c r="X71" s="36"/>
      <c r="Y71" s="36"/>
      <c r="Z71" s="36"/>
      <c r="AA71" s="36"/>
      <c r="AB71" s="2"/>
    </row>
    <row r="72" spans="1:28" ht="3.9" customHeight="1" x14ac:dyDescent="0.25">
      <c r="A72" s="149">
        <f>1</f>
        <v>1</v>
      </c>
      <c r="B72" s="131"/>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150">
        <f>1</f>
        <v>1</v>
      </c>
      <c r="B73" s="129" t="str">
        <f>структура!$J$12</f>
        <v>ОСНО</v>
      </c>
      <c r="C73" s="3"/>
      <c r="D73" s="3"/>
      <c r="E73" s="147" t="str">
        <f>KPI!$E$102</f>
        <v>PI</v>
      </c>
      <c r="F73" s="147"/>
      <c r="G73" s="147" t="str">
        <f>IF($E73="","",INDEX(KPI!$G:$G,SUMIFS(KPI!$B:$B,KPI!$E:$E,$E73)))</f>
        <v>разы</v>
      </c>
      <c r="H73" s="147"/>
      <c r="I73" s="170"/>
      <c r="J73" s="147"/>
      <c r="K73" s="170"/>
      <c r="L73" s="147"/>
      <c r="M73" s="187">
        <f>IF(M$32=0,0,M53/M$32)</f>
        <v>0</v>
      </c>
      <c r="N73" s="3"/>
      <c r="O73" s="3"/>
      <c r="P73" s="46"/>
      <c r="Q73" s="46"/>
      <c r="R73" s="46"/>
      <c r="S73" s="46"/>
      <c r="T73" s="46"/>
      <c r="U73" s="46"/>
      <c r="V73" s="46"/>
      <c r="W73" s="46"/>
      <c r="X73" s="46"/>
      <c r="Y73" s="46"/>
      <c r="Z73" s="46"/>
      <c r="AA73" s="46"/>
      <c r="AB73" s="3"/>
    </row>
    <row r="74" spans="1:28" s="5" customFormat="1" ht="3.9" customHeight="1" x14ac:dyDescent="0.25">
      <c r="A74" s="150">
        <f>1</f>
        <v>1</v>
      </c>
      <c r="B74" s="128"/>
      <c r="C74" s="3"/>
      <c r="D74" s="3"/>
      <c r="E74" s="3"/>
      <c r="F74" s="3"/>
      <c r="G74" s="3"/>
      <c r="H74" s="3"/>
      <c r="I74" s="28"/>
      <c r="J74" s="3"/>
      <c r="K74" s="28"/>
      <c r="L74" s="3"/>
      <c r="M74" s="55"/>
      <c r="N74" s="3"/>
      <c r="O74" s="3"/>
      <c r="P74" s="46"/>
      <c r="Q74" s="46"/>
      <c r="R74" s="46"/>
      <c r="S74" s="46"/>
      <c r="T74" s="46"/>
      <c r="U74" s="46"/>
      <c r="V74" s="46"/>
      <c r="W74" s="46"/>
      <c r="X74" s="46"/>
      <c r="Y74" s="46"/>
      <c r="Z74" s="46"/>
      <c r="AA74" s="46"/>
      <c r="AB74" s="3"/>
    </row>
    <row r="75" spans="1:28" s="5" customFormat="1" x14ac:dyDescent="0.25">
      <c r="A75" s="150">
        <f>1</f>
        <v>1</v>
      </c>
      <c r="B75" s="129" t="str">
        <f>структура!$J$13</f>
        <v>УСН(6%)</v>
      </c>
      <c r="C75" s="3"/>
      <c r="D75" s="3"/>
      <c r="E75" s="147" t="str">
        <f>E73</f>
        <v>PI</v>
      </c>
      <c r="F75" s="147"/>
      <c r="G75" s="147" t="str">
        <f>IF($E75="","",INDEX(KPI!$G:$G,SUMIFS(KPI!$B:$B,KPI!$E:$E,$E75)))</f>
        <v>разы</v>
      </c>
      <c r="H75" s="147"/>
      <c r="I75" s="170"/>
      <c r="J75" s="147"/>
      <c r="K75" s="170"/>
      <c r="L75" s="147"/>
      <c r="M75" s="187">
        <f>IF(M$32=0,0,M55/M$32)</f>
        <v>0</v>
      </c>
      <c r="N75" s="3"/>
      <c r="O75" s="3"/>
      <c r="P75" s="46"/>
      <c r="Q75" s="46"/>
      <c r="R75" s="46"/>
      <c r="S75" s="46"/>
      <c r="T75" s="46"/>
      <c r="U75" s="46"/>
      <c r="V75" s="46"/>
      <c r="W75" s="46"/>
      <c r="X75" s="46"/>
      <c r="Y75" s="46"/>
      <c r="Z75" s="46"/>
      <c r="AA75" s="46"/>
      <c r="AB75" s="3"/>
    </row>
    <row r="76" spans="1:28" s="5" customFormat="1" ht="3.9" customHeight="1" x14ac:dyDescent="0.25">
      <c r="A76" s="150">
        <f>1</f>
        <v>1</v>
      </c>
      <c r="B76" s="128"/>
      <c r="C76" s="3"/>
      <c r="D76" s="3"/>
      <c r="E76" s="3"/>
      <c r="F76" s="3"/>
      <c r="G76" s="3"/>
      <c r="H76" s="3"/>
      <c r="I76" s="28"/>
      <c r="J76" s="3"/>
      <c r="K76" s="28"/>
      <c r="L76" s="3"/>
      <c r="M76" s="55"/>
      <c r="N76" s="3"/>
      <c r="O76" s="3"/>
      <c r="P76" s="46"/>
      <c r="Q76" s="46"/>
      <c r="R76" s="46"/>
      <c r="S76" s="46"/>
      <c r="T76" s="46"/>
      <c r="U76" s="46"/>
      <c r="V76" s="46"/>
      <c r="W76" s="46"/>
      <c r="X76" s="46"/>
      <c r="Y76" s="46"/>
      <c r="Z76" s="46"/>
      <c r="AA76" s="46"/>
      <c r="AB76" s="3"/>
    </row>
    <row r="77" spans="1:28" s="5" customFormat="1" x14ac:dyDescent="0.25">
      <c r="A77" s="150">
        <f>1</f>
        <v>1</v>
      </c>
      <c r="B77" s="129" t="str">
        <f>структура!$J$14</f>
        <v>УСН(15%)</v>
      </c>
      <c r="C77" s="3"/>
      <c r="D77" s="3"/>
      <c r="E77" s="147" t="str">
        <f>E73</f>
        <v>PI</v>
      </c>
      <c r="F77" s="147"/>
      <c r="G77" s="147" t="str">
        <f>IF($E77="","",INDEX(KPI!$G:$G,SUMIFS(KPI!$B:$B,KPI!$E:$E,$E77)))</f>
        <v>разы</v>
      </c>
      <c r="H77" s="147"/>
      <c r="I77" s="170"/>
      <c r="J77" s="147"/>
      <c r="K77" s="170"/>
      <c r="L77" s="147"/>
      <c r="M77" s="187">
        <f>IF(M$32=0,0,M57/M$32)</f>
        <v>0</v>
      </c>
      <c r="N77" s="3"/>
      <c r="O77" s="3"/>
      <c r="P77" s="46"/>
      <c r="Q77" s="46"/>
      <c r="R77" s="46"/>
      <c r="S77" s="46"/>
      <c r="T77" s="46"/>
      <c r="U77" s="46"/>
      <c r="V77" s="46"/>
      <c r="W77" s="46"/>
      <c r="X77" s="46"/>
      <c r="Y77" s="46"/>
      <c r="Z77" s="46"/>
      <c r="AA77" s="46"/>
      <c r="AB77" s="3"/>
    </row>
    <row r="78" spans="1:28" s="5" customFormat="1" ht="3.9" customHeight="1" x14ac:dyDescent="0.25">
      <c r="A78" s="150">
        <f>1</f>
        <v>1</v>
      </c>
      <c r="B78" s="128"/>
      <c r="C78" s="3"/>
      <c r="D78" s="3"/>
      <c r="E78" s="3"/>
      <c r="F78" s="3"/>
      <c r="G78" s="3"/>
      <c r="H78" s="3"/>
      <c r="I78" s="28"/>
      <c r="J78" s="3"/>
      <c r="K78" s="28"/>
      <c r="L78" s="3"/>
      <c r="M78" s="55"/>
      <c r="N78" s="3"/>
      <c r="O78" s="3"/>
      <c r="P78" s="46"/>
      <c r="Q78" s="46"/>
      <c r="R78" s="46"/>
      <c r="S78" s="46"/>
      <c r="T78" s="46"/>
      <c r="U78" s="46"/>
      <c r="V78" s="46"/>
      <c r="W78" s="46"/>
      <c r="X78" s="46"/>
      <c r="Y78" s="46"/>
      <c r="Z78" s="46"/>
      <c r="AA78" s="46"/>
      <c r="AB78" s="3"/>
    </row>
    <row r="79" spans="1:28" s="5" customFormat="1" x14ac:dyDescent="0.25">
      <c r="A79" s="150">
        <f>1</f>
        <v>1</v>
      </c>
      <c r="B79" s="129" t="str">
        <f>структура!$J$15</f>
        <v>УСН(6%)-ИП</v>
      </c>
      <c r="C79" s="3"/>
      <c r="D79" s="3"/>
      <c r="E79" s="147" t="str">
        <f>E73</f>
        <v>PI</v>
      </c>
      <c r="F79" s="147"/>
      <c r="G79" s="147" t="str">
        <f>IF($E79="","",INDEX(KPI!$G:$G,SUMIFS(KPI!$B:$B,KPI!$E:$E,$E79)))</f>
        <v>разы</v>
      </c>
      <c r="H79" s="147"/>
      <c r="I79" s="170"/>
      <c r="J79" s="147"/>
      <c r="K79" s="170"/>
      <c r="L79" s="147"/>
      <c r="M79" s="187">
        <f>IF(M$32=0,0,M59/M$32)</f>
        <v>0</v>
      </c>
      <c r="N79" s="3"/>
      <c r="O79" s="3"/>
      <c r="P79" s="46"/>
      <c r="Q79" s="46"/>
      <c r="R79" s="46"/>
      <c r="S79" s="46"/>
      <c r="T79" s="46"/>
      <c r="U79" s="46"/>
      <c r="V79" s="46"/>
      <c r="W79" s="46"/>
      <c r="X79" s="46"/>
      <c r="Y79" s="46"/>
      <c r="Z79" s="46"/>
      <c r="AA79" s="46"/>
      <c r="AB79" s="3"/>
    </row>
    <row r="80" spans="1:28" ht="3.9" customHeight="1" x14ac:dyDescent="0.25">
      <c r="A80" s="149">
        <f>1</f>
        <v>1</v>
      </c>
      <c r="B80" s="131"/>
      <c r="C80" s="2"/>
      <c r="D80" s="2"/>
      <c r="E80" s="117"/>
      <c r="F80" s="2"/>
      <c r="G80" s="117"/>
      <c r="H80" s="2"/>
      <c r="I80" s="28"/>
      <c r="J80" s="2"/>
      <c r="K80" s="28"/>
      <c r="L80" s="2"/>
      <c r="M80" s="138"/>
      <c r="N80" s="2"/>
      <c r="O80" s="2"/>
      <c r="P80" s="36"/>
      <c r="Q80" s="36"/>
      <c r="R80" s="36"/>
      <c r="S80" s="36"/>
      <c r="T80" s="36"/>
      <c r="U80" s="36"/>
      <c r="V80" s="36"/>
      <c r="W80" s="36"/>
      <c r="X80" s="36"/>
      <c r="Y80" s="36"/>
      <c r="Z80" s="36"/>
      <c r="AA80" s="36"/>
      <c r="AB80" s="2"/>
    </row>
    <row r="81" spans="1:28" ht="8.1" customHeight="1" x14ac:dyDescent="0.25">
      <c r="A81" s="149">
        <f>1</f>
        <v>1</v>
      </c>
      <c r="B81" s="131"/>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ht="3.9" customHeight="1" x14ac:dyDescent="0.25">
      <c r="A82" s="149">
        <f>1</f>
        <v>1</v>
      </c>
      <c r="B82" s="131"/>
      <c r="C82" s="2"/>
      <c r="D82" s="2"/>
      <c r="E82" s="2"/>
      <c r="F82" s="2"/>
      <c r="G82" s="2"/>
      <c r="H82" s="2"/>
      <c r="I82" s="28"/>
      <c r="J82" s="2"/>
      <c r="K82" s="28"/>
      <c r="L82" s="2"/>
      <c r="M82" s="52"/>
      <c r="N82" s="2"/>
      <c r="O82" s="2"/>
      <c r="P82" s="36"/>
      <c r="Q82" s="36"/>
      <c r="R82" s="36"/>
      <c r="S82" s="36"/>
      <c r="T82" s="36"/>
      <c r="U82" s="36"/>
      <c r="V82" s="36"/>
      <c r="W82" s="36"/>
      <c r="X82" s="36"/>
      <c r="Y82" s="36"/>
      <c r="Z82" s="36"/>
      <c r="AA82" s="36"/>
      <c r="AB82" s="2"/>
    </row>
    <row r="83" spans="1:28" s="5" customFormat="1" x14ac:dyDescent="0.25">
      <c r="A83" s="150">
        <f>1</f>
        <v>1</v>
      </c>
      <c r="B83" s="129" t="str">
        <f>структура!$J$12</f>
        <v>ОСНО</v>
      </c>
      <c r="C83" s="3"/>
      <c r="D83" s="3"/>
      <c r="E83" s="147" t="str">
        <f>KPI!$E$103</f>
        <v>ROI</v>
      </c>
      <c r="F83" s="147"/>
      <c r="G83" s="147" t="str">
        <f>IF($E83="","",INDEX(KPI!$G:$G,SUMIFS(KPI!$B:$B,KPI!$E:$E,$E83)))</f>
        <v>%</v>
      </c>
      <c r="H83" s="147"/>
      <c r="I83" s="170"/>
      <c r="J83" s="147"/>
      <c r="K83" s="170"/>
      <c r="L83" s="147"/>
      <c r="M83" s="188">
        <f>IF(M$32=0,0,M63/M$32)</f>
        <v>0</v>
      </c>
      <c r="N83" s="3"/>
      <c r="O83" s="3"/>
      <c r="P83" s="46"/>
      <c r="Q83" s="46"/>
      <c r="R83" s="46"/>
      <c r="S83" s="46"/>
      <c r="T83" s="46"/>
      <c r="U83" s="46"/>
      <c r="V83" s="46"/>
      <c r="W83" s="46"/>
      <c r="X83" s="46"/>
      <c r="Y83" s="46"/>
      <c r="Z83" s="46"/>
      <c r="AA83" s="46"/>
      <c r="AB83" s="3"/>
    </row>
    <row r="84" spans="1:28" s="5" customFormat="1" ht="3.9" customHeight="1" x14ac:dyDescent="0.25">
      <c r="A84" s="150">
        <f>1</f>
        <v>1</v>
      </c>
      <c r="B84" s="128"/>
      <c r="C84" s="3"/>
      <c r="D84" s="3"/>
      <c r="E84" s="3"/>
      <c r="F84" s="3"/>
      <c r="G84" s="3"/>
      <c r="H84" s="3"/>
      <c r="I84" s="28"/>
      <c r="J84" s="3"/>
      <c r="K84" s="28"/>
      <c r="L84" s="3"/>
      <c r="M84" s="55"/>
      <c r="N84" s="3"/>
      <c r="O84" s="3"/>
      <c r="P84" s="46"/>
      <c r="Q84" s="46"/>
      <c r="R84" s="46"/>
      <c r="S84" s="46"/>
      <c r="T84" s="46"/>
      <c r="U84" s="46"/>
      <c r="V84" s="46"/>
      <c r="W84" s="46"/>
      <c r="X84" s="46"/>
      <c r="Y84" s="46"/>
      <c r="Z84" s="46"/>
      <c r="AA84" s="46"/>
      <c r="AB84" s="3"/>
    </row>
    <row r="85" spans="1:28" s="5" customFormat="1" x14ac:dyDescent="0.25">
      <c r="A85" s="150">
        <f>1</f>
        <v>1</v>
      </c>
      <c r="B85" s="129" t="str">
        <f>структура!$J$13</f>
        <v>УСН(6%)</v>
      </c>
      <c r="C85" s="3"/>
      <c r="D85" s="3"/>
      <c r="E85" s="147" t="str">
        <f>E83</f>
        <v>ROI</v>
      </c>
      <c r="F85" s="147"/>
      <c r="G85" s="147" t="str">
        <f>IF($E85="","",INDEX(KPI!$G:$G,SUMIFS(KPI!$B:$B,KPI!$E:$E,$E85)))</f>
        <v>%</v>
      </c>
      <c r="H85" s="147"/>
      <c r="I85" s="170"/>
      <c r="J85" s="147"/>
      <c r="K85" s="170"/>
      <c r="L85" s="147"/>
      <c r="M85" s="188">
        <f>IF(M$32=0,0,M65/M$32)</f>
        <v>0</v>
      </c>
      <c r="N85" s="3"/>
      <c r="O85" s="3"/>
      <c r="P85" s="46"/>
      <c r="Q85" s="46"/>
      <c r="R85" s="46"/>
      <c r="S85" s="46"/>
      <c r="T85" s="46"/>
      <c r="U85" s="46"/>
      <c r="V85" s="46"/>
      <c r="W85" s="46"/>
      <c r="X85" s="46"/>
      <c r="Y85" s="46"/>
      <c r="Z85" s="46"/>
      <c r="AA85" s="46"/>
      <c r="AB85" s="3"/>
    </row>
    <row r="86" spans="1:28" s="5" customFormat="1" ht="3.9" customHeight="1" x14ac:dyDescent="0.25">
      <c r="A86" s="150">
        <f>1</f>
        <v>1</v>
      </c>
      <c r="B86" s="128"/>
      <c r="C86" s="3"/>
      <c r="D86" s="3"/>
      <c r="E86" s="3"/>
      <c r="F86" s="3"/>
      <c r="G86" s="3"/>
      <c r="H86" s="3"/>
      <c r="I86" s="28"/>
      <c r="J86" s="3"/>
      <c r="K86" s="28"/>
      <c r="L86" s="3"/>
      <c r="M86" s="55"/>
      <c r="N86" s="3"/>
      <c r="O86" s="3"/>
      <c r="P86" s="46"/>
      <c r="Q86" s="46"/>
      <c r="R86" s="46"/>
      <c r="S86" s="46"/>
      <c r="T86" s="46"/>
      <c r="U86" s="46"/>
      <c r="V86" s="46"/>
      <c r="W86" s="46"/>
      <c r="X86" s="46"/>
      <c r="Y86" s="46"/>
      <c r="Z86" s="46"/>
      <c r="AA86" s="46"/>
      <c r="AB86" s="3"/>
    </row>
    <row r="87" spans="1:28" s="5" customFormat="1" x14ac:dyDescent="0.25">
      <c r="A87" s="150">
        <f>1</f>
        <v>1</v>
      </c>
      <c r="B87" s="129" t="str">
        <f>структура!$J$14</f>
        <v>УСН(15%)</v>
      </c>
      <c r="C87" s="3"/>
      <c r="D87" s="3"/>
      <c r="E87" s="147" t="str">
        <f>E83</f>
        <v>ROI</v>
      </c>
      <c r="F87" s="147"/>
      <c r="G87" s="147" t="str">
        <f>IF($E87="","",INDEX(KPI!$G:$G,SUMIFS(KPI!$B:$B,KPI!$E:$E,$E87)))</f>
        <v>%</v>
      </c>
      <c r="H87" s="147"/>
      <c r="I87" s="170"/>
      <c r="J87" s="147"/>
      <c r="K87" s="170"/>
      <c r="L87" s="147"/>
      <c r="M87" s="188">
        <f>IF(M$32=0,0,M67/M$32)</f>
        <v>0</v>
      </c>
      <c r="N87" s="3"/>
      <c r="O87" s="3"/>
      <c r="P87" s="46"/>
      <c r="Q87" s="46"/>
      <c r="R87" s="46"/>
      <c r="S87" s="46"/>
      <c r="T87" s="46"/>
      <c r="U87" s="46"/>
      <c r="V87" s="46"/>
      <c r="W87" s="46"/>
      <c r="X87" s="46"/>
      <c r="Y87" s="46"/>
      <c r="Z87" s="46"/>
      <c r="AA87" s="46"/>
      <c r="AB87" s="3"/>
    </row>
    <row r="88" spans="1:28" s="5" customFormat="1" ht="3.9" customHeight="1" x14ac:dyDescent="0.25">
      <c r="A88" s="150">
        <f>1</f>
        <v>1</v>
      </c>
      <c r="B88" s="128"/>
      <c r="C88" s="3"/>
      <c r="D88" s="3"/>
      <c r="E88" s="3"/>
      <c r="F88" s="3"/>
      <c r="G88" s="3"/>
      <c r="H88" s="3"/>
      <c r="I88" s="28"/>
      <c r="J88" s="3"/>
      <c r="K88" s="28"/>
      <c r="L88" s="3"/>
      <c r="M88" s="55"/>
      <c r="N88" s="3"/>
      <c r="O88" s="3"/>
      <c r="P88" s="46"/>
      <c r="Q88" s="46"/>
      <c r="R88" s="46"/>
      <c r="S88" s="46"/>
      <c r="T88" s="46"/>
      <c r="U88" s="46"/>
      <c r="V88" s="46"/>
      <c r="W88" s="46"/>
      <c r="X88" s="46"/>
      <c r="Y88" s="46"/>
      <c r="Z88" s="46"/>
      <c r="AA88" s="46"/>
      <c r="AB88" s="3"/>
    </row>
    <row r="89" spans="1:28" s="5" customFormat="1" x14ac:dyDescent="0.25">
      <c r="A89" s="150">
        <f>1</f>
        <v>1</v>
      </c>
      <c r="B89" s="129" t="str">
        <f>структура!$J$15</f>
        <v>УСН(6%)-ИП</v>
      </c>
      <c r="C89" s="3"/>
      <c r="D89" s="3"/>
      <c r="E89" s="147" t="str">
        <f>E83</f>
        <v>ROI</v>
      </c>
      <c r="F89" s="147"/>
      <c r="G89" s="147" t="str">
        <f>IF($E89="","",INDEX(KPI!$G:$G,SUMIFS(KPI!$B:$B,KPI!$E:$E,$E89)))</f>
        <v>%</v>
      </c>
      <c r="H89" s="147"/>
      <c r="I89" s="170"/>
      <c r="J89" s="147"/>
      <c r="K89" s="170"/>
      <c r="L89" s="147"/>
      <c r="M89" s="188">
        <f>IF(M$32=0,0,M69/M$32)</f>
        <v>0</v>
      </c>
      <c r="N89" s="3"/>
      <c r="O89" s="3"/>
      <c r="P89" s="46"/>
      <c r="Q89" s="46"/>
      <c r="R89" s="46"/>
      <c r="S89" s="46"/>
      <c r="T89" s="46"/>
      <c r="U89" s="46"/>
      <c r="V89" s="46"/>
      <c r="W89" s="46"/>
      <c r="X89" s="46"/>
      <c r="Y89" s="46"/>
      <c r="Z89" s="46"/>
      <c r="AA89" s="46"/>
      <c r="AB89" s="3"/>
    </row>
    <row r="90" spans="1:28" ht="3.9" customHeight="1" x14ac:dyDescent="0.25">
      <c r="A90" s="149">
        <f>1</f>
        <v>1</v>
      </c>
      <c r="B90" s="131"/>
      <c r="C90" s="2"/>
      <c r="D90" s="2"/>
      <c r="E90" s="117"/>
      <c r="F90" s="2"/>
      <c r="G90" s="117"/>
      <c r="H90" s="2"/>
      <c r="I90" s="28"/>
      <c r="J90" s="2"/>
      <c r="K90" s="28"/>
      <c r="L90" s="2"/>
      <c r="M90" s="138"/>
      <c r="N90" s="2"/>
      <c r="O90" s="2"/>
      <c r="P90" s="36"/>
      <c r="Q90" s="36"/>
      <c r="R90" s="36"/>
      <c r="S90" s="36"/>
      <c r="T90" s="36"/>
      <c r="U90" s="36"/>
      <c r="V90" s="36"/>
      <c r="W90" s="36"/>
      <c r="X90" s="36"/>
      <c r="Y90" s="36"/>
      <c r="Z90" s="36"/>
      <c r="AA90" s="36"/>
      <c r="AB90" s="2"/>
    </row>
    <row r="91" spans="1:28" ht="8.1" customHeight="1" x14ac:dyDescent="0.25">
      <c r="A91" s="149">
        <f>1</f>
        <v>1</v>
      </c>
      <c r="B91" s="131"/>
      <c r="C91" s="2"/>
      <c r="D91" s="2"/>
      <c r="E91" s="2"/>
      <c r="F91" s="2"/>
      <c r="G91" s="2"/>
      <c r="H91" s="2"/>
      <c r="I91" s="28"/>
      <c r="J91" s="2"/>
      <c r="K91" s="28"/>
      <c r="L91" s="2"/>
      <c r="M91" s="52"/>
      <c r="N91" s="2"/>
      <c r="O91" s="2"/>
      <c r="P91" s="36"/>
      <c r="Q91" s="36"/>
      <c r="R91" s="36"/>
      <c r="S91" s="36"/>
      <c r="T91" s="36"/>
      <c r="U91" s="36"/>
      <c r="V91" s="36"/>
      <c r="W91" s="36"/>
      <c r="X91" s="36"/>
      <c r="Y91" s="36"/>
      <c r="Z91" s="36"/>
      <c r="AA91" s="36"/>
      <c r="AB91" s="2"/>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s="157" customFormat="1" x14ac:dyDescent="0.25">
      <c r="A93" s="155">
        <f>1</f>
        <v>1</v>
      </c>
      <c r="B93" s="156" t="str">
        <f>структура!$J$12</f>
        <v>ОСНО</v>
      </c>
      <c r="C93" s="155"/>
      <c r="D93" s="155"/>
      <c r="E93" s="189" t="str">
        <f>KPI!$E$104</f>
        <v>График возврата инвестиций (приведенный)</v>
      </c>
      <c r="F93" s="189"/>
      <c r="G93" s="189" t="str">
        <f>IF($E93="","",INDEX(KPI!$G:$G,SUMIFS(KPI!$B:$B,KPI!$E:$E,$E93)))</f>
        <v>тыс.руб.</v>
      </c>
      <c r="H93" s="189"/>
      <c r="I93" s="190"/>
      <c r="J93" s="189"/>
      <c r="K93" s="190"/>
      <c r="L93" s="189"/>
      <c r="M93" s="191">
        <f>SUM($O93:$AB93)</f>
        <v>0</v>
      </c>
      <c r="N93" s="155"/>
      <c r="O93" s="155"/>
      <c r="P93" s="192">
        <f>IF(P$1="",0,IF($M63&lt;0,0,IF(SUM($O93:O93)=$M$32,0,IF(SUM($O53:P53)&lt;=$M$32,P53,$M$32-SUM($O53:O53)))))</f>
        <v>0</v>
      </c>
      <c r="Q93" s="192">
        <f>IF(Q$1="",0,IF($M63&lt;0,0,IF(SUM($O93:P93)=$M$32,0,IF(SUM($O53:Q53)&lt;=$M$32,Q53,$M$32-SUM($O53:P53)))))</f>
        <v>0</v>
      </c>
      <c r="R93" s="192">
        <f>IF(R$1="",0,IF($M63&lt;0,0,IF(SUM($O93:Q93)=$M$32,0,IF(SUM($O53:R53)&lt;=$M$32,R53,$M$32-SUM($O53:Q53)))))</f>
        <v>0</v>
      </c>
      <c r="S93" s="192">
        <f>IF(S$1="",0,IF($M63&lt;0,0,IF(SUM($O93:R93)=$M$32,0,IF(SUM($O53:S53)&lt;=$M$32,S53,$M$32-SUM($O53:R53)))))</f>
        <v>0</v>
      </c>
      <c r="T93" s="192">
        <f>IF(T$1="",0,IF($M63&lt;0,0,IF(SUM($O93:S93)=$M$32,0,IF(SUM($O53:T53)&lt;=$M$32,T53,$M$32-SUM($O53:S53)))))</f>
        <v>0</v>
      </c>
      <c r="U93" s="192">
        <f>IF(U$1="",0,IF($M63&lt;0,0,IF(SUM($O93:T93)=$M$32,0,IF(SUM($O53:U53)&lt;=$M$32,U53,$M$32-SUM($O53:T53)))))</f>
        <v>0</v>
      </c>
      <c r="V93" s="192">
        <f>IF(V$1="",0,IF($M63&lt;0,0,IF(SUM($O93:U93)=$M$32,0,IF(SUM($O53:V53)&lt;=$M$32,V53,$M$32-SUM($O53:U53)))))</f>
        <v>0</v>
      </c>
      <c r="W93" s="192">
        <f>IF(W$1="",0,IF($M63&lt;0,0,IF(SUM($O93:V93)=$M$32,0,IF(SUM($O53:W53)&lt;=$M$32,W53,$M$32-SUM($O53:V53)))))</f>
        <v>0</v>
      </c>
      <c r="X93" s="192">
        <f>IF(X$1="",0,IF($M63&lt;0,0,IF(SUM($O93:W93)=$M$32,0,IF(SUM($O53:X53)&lt;=$M$32,X53,$M$32-SUM($O53:W53)))))</f>
        <v>0</v>
      </c>
      <c r="Y93" s="192">
        <f>IF(Y$1="",0,IF($M63&lt;0,0,IF(SUM($O93:X93)=$M$32,0,IF(SUM($O53:Y53)&lt;=$M$32,Y53,$M$32-SUM($O53:X53)))))</f>
        <v>0</v>
      </c>
      <c r="Z93" s="192">
        <f>IF(Z$1="",0,IF($M63&lt;0,0,IF(SUM($O93:Y93)=$M$32,0,IF(SUM($O53:Z53)&lt;=$M$32,Z53,$M$32-SUM($O53:Y53)))))</f>
        <v>0</v>
      </c>
      <c r="AA93" s="192">
        <f>IF(AA$1="",0,IF($M63&lt;0,0,IF(SUM($O93:Z93)=$M$32,0,IF(SUM($O53:AA53)&lt;=$M$32,AA53,$M$32-SUM($O53:Z53)))))</f>
        <v>0</v>
      </c>
      <c r="AB93" s="155"/>
    </row>
    <row r="94" spans="1:28" s="5" customFormat="1" ht="3.9" customHeight="1" x14ac:dyDescent="0.25">
      <c r="A94" s="150">
        <f>1</f>
        <v>1</v>
      </c>
      <c r="B94" s="128"/>
      <c r="C94" s="3"/>
      <c r="D94" s="3"/>
      <c r="E94" s="3"/>
      <c r="F94" s="3"/>
      <c r="G94" s="3"/>
      <c r="H94" s="3"/>
      <c r="I94" s="28"/>
      <c r="J94" s="3"/>
      <c r="K94" s="28"/>
      <c r="L94" s="3"/>
      <c r="M94" s="55"/>
      <c r="N94" s="3"/>
      <c r="O94" s="3"/>
      <c r="P94" s="46"/>
      <c r="Q94" s="46"/>
      <c r="R94" s="46"/>
      <c r="S94" s="46"/>
      <c r="T94" s="46"/>
      <c r="U94" s="46"/>
      <c r="V94" s="46"/>
      <c r="W94" s="46"/>
      <c r="X94" s="46"/>
      <c r="Y94" s="46"/>
      <c r="Z94" s="46"/>
      <c r="AA94" s="46"/>
      <c r="AB94" s="3"/>
    </row>
    <row r="95" spans="1:28" s="157" customFormat="1" x14ac:dyDescent="0.25">
      <c r="A95" s="155">
        <f>1</f>
        <v>1</v>
      </c>
      <c r="B95" s="156" t="str">
        <f>структура!$J$13</f>
        <v>УСН(6%)</v>
      </c>
      <c r="C95" s="155"/>
      <c r="D95" s="155"/>
      <c r="E95" s="189" t="str">
        <f>E93</f>
        <v>График возврата инвестиций (приведенный)</v>
      </c>
      <c r="F95" s="189"/>
      <c r="G95" s="189" t="str">
        <f>IF($E95="","",INDEX(KPI!$G:$G,SUMIFS(KPI!$B:$B,KPI!$E:$E,$E95)))</f>
        <v>тыс.руб.</v>
      </c>
      <c r="H95" s="189"/>
      <c r="I95" s="190"/>
      <c r="J95" s="189"/>
      <c r="K95" s="190"/>
      <c r="L95" s="189"/>
      <c r="M95" s="191">
        <f>SUM($O95:$AB95)</f>
        <v>0</v>
      </c>
      <c r="N95" s="155"/>
      <c r="O95" s="155"/>
      <c r="P95" s="192">
        <f>IF(P$1="",0,IF($M65&lt;0,0,IF(SUM($O95:O95)=$M$32,0,IF(SUM($O55:P55)&lt;=$M$32,P55,$M$32-SUM($O55:O55)))))</f>
        <v>0</v>
      </c>
      <c r="Q95" s="192">
        <f>IF(Q$1="",0,IF($M65&lt;0,0,IF(SUM($O95:P95)=$M$32,0,IF(SUM($O55:Q55)&lt;=$M$32,Q55,$M$32-SUM($O55:P55)))))</f>
        <v>0</v>
      </c>
      <c r="R95" s="192">
        <f>IF(R$1="",0,IF($M65&lt;0,0,IF(SUM($O95:Q95)=$M$32,0,IF(SUM($O55:R55)&lt;=$M$32,R55,$M$32-SUM($O55:Q55)))))</f>
        <v>0</v>
      </c>
      <c r="S95" s="192">
        <f>IF(S$1="",0,IF($M65&lt;0,0,IF(SUM($O95:R95)=$M$32,0,IF(SUM($O55:S55)&lt;=$M$32,S55,$M$32-SUM($O55:R55)))))</f>
        <v>0</v>
      </c>
      <c r="T95" s="192">
        <f>IF(T$1="",0,IF($M65&lt;0,0,IF(SUM($O95:S95)=$M$32,0,IF(SUM($O55:T55)&lt;=$M$32,T55,$M$32-SUM($O55:S55)))))</f>
        <v>0</v>
      </c>
      <c r="U95" s="192">
        <f>IF(U$1="",0,IF($M65&lt;0,0,IF(SUM($O95:T95)=$M$32,0,IF(SUM($O55:U55)&lt;=$M$32,U55,$M$32-SUM($O55:T55)))))</f>
        <v>0</v>
      </c>
      <c r="V95" s="192">
        <f>IF(V$1="",0,IF($M65&lt;0,0,IF(SUM($O95:U95)=$M$32,0,IF(SUM($O55:V55)&lt;=$M$32,V55,$M$32-SUM($O55:U55)))))</f>
        <v>0</v>
      </c>
      <c r="W95" s="192">
        <f>IF(W$1="",0,IF($M65&lt;0,0,IF(SUM($O95:V95)=$M$32,0,IF(SUM($O55:W55)&lt;=$M$32,W55,$M$32-SUM($O55:V55)))))</f>
        <v>0</v>
      </c>
      <c r="X95" s="192">
        <f>IF(X$1="",0,IF($M65&lt;0,0,IF(SUM($O95:W95)=$M$32,0,IF(SUM($O55:X55)&lt;=$M$32,X55,$M$32-SUM($O55:W55)))))</f>
        <v>0</v>
      </c>
      <c r="Y95" s="192">
        <f>IF(Y$1="",0,IF($M65&lt;0,0,IF(SUM($O95:X95)=$M$32,0,IF(SUM($O55:Y55)&lt;=$M$32,Y55,$M$32-SUM($O55:X55)))))</f>
        <v>0</v>
      </c>
      <c r="Z95" s="192">
        <f>IF(Z$1="",0,IF($M65&lt;0,0,IF(SUM($O95:Y95)=$M$32,0,IF(SUM($O55:Z55)&lt;=$M$32,Z55,$M$32-SUM($O55:Y55)))))</f>
        <v>0</v>
      </c>
      <c r="AA95" s="192">
        <f>IF(AA$1="",0,IF($M65&lt;0,0,IF(SUM($O95:Z95)=$M$32,0,IF(SUM($O55:AA55)&lt;=$M$32,AA55,$M$32-SUM($O55:Z55)))))</f>
        <v>0</v>
      </c>
      <c r="AB95" s="155"/>
    </row>
    <row r="96" spans="1:28" s="5" customFormat="1" ht="3.9" customHeight="1" x14ac:dyDescent="0.25">
      <c r="A96" s="150">
        <f>1</f>
        <v>1</v>
      </c>
      <c r="B96" s="128"/>
      <c r="C96" s="3"/>
      <c r="D96" s="3"/>
      <c r="E96" s="3"/>
      <c r="F96" s="3"/>
      <c r="G96" s="3"/>
      <c r="H96" s="3"/>
      <c r="I96" s="28"/>
      <c r="J96" s="3"/>
      <c r="K96" s="28"/>
      <c r="L96" s="3"/>
      <c r="M96" s="55"/>
      <c r="N96" s="3"/>
      <c r="O96" s="3"/>
      <c r="P96" s="46"/>
      <c r="Q96" s="46"/>
      <c r="R96" s="46"/>
      <c r="S96" s="46"/>
      <c r="T96" s="46"/>
      <c r="U96" s="46"/>
      <c r="V96" s="46"/>
      <c r="W96" s="46"/>
      <c r="X96" s="46"/>
      <c r="Y96" s="46"/>
      <c r="Z96" s="46"/>
      <c r="AA96" s="46"/>
      <c r="AB96" s="3"/>
    </row>
    <row r="97" spans="1:28" s="157" customFormat="1" x14ac:dyDescent="0.25">
      <c r="A97" s="155">
        <f>1</f>
        <v>1</v>
      </c>
      <c r="B97" s="156" t="str">
        <f>структура!$J$14</f>
        <v>УСН(15%)</v>
      </c>
      <c r="C97" s="155"/>
      <c r="D97" s="155"/>
      <c r="E97" s="189" t="str">
        <f>E93</f>
        <v>График возврата инвестиций (приведенный)</v>
      </c>
      <c r="F97" s="189"/>
      <c r="G97" s="189" t="str">
        <f>IF($E97="","",INDEX(KPI!$G:$G,SUMIFS(KPI!$B:$B,KPI!$E:$E,$E97)))</f>
        <v>тыс.руб.</v>
      </c>
      <c r="H97" s="189"/>
      <c r="I97" s="190"/>
      <c r="J97" s="189"/>
      <c r="K97" s="190"/>
      <c r="L97" s="189"/>
      <c r="M97" s="191">
        <f>SUM($O97:$AB97)</f>
        <v>0</v>
      </c>
      <c r="N97" s="155"/>
      <c r="O97" s="155"/>
      <c r="P97" s="192">
        <f>IF(P$1="",0,IF($M67&lt;0,0,IF(SUM($O97:O97)=$M$32,0,IF(SUM($O57:P57)&lt;=$M$32,P57,$M$32-SUM($O57:O57)))))</f>
        <v>0</v>
      </c>
      <c r="Q97" s="192">
        <f>IF(Q$1="",0,IF($M67&lt;0,0,IF(SUM($O97:P97)=$M$32,0,IF(SUM($O57:Q57)&lt;=$M$32,Q57,$M$32-SUM($O57:P57)))))</f>
        <v>0</v>
      </c>
      <c r="R97" s="192">
        <f>IF(R$1="",0,IF($M67&lt;0,0,IF(SUM($O97:Q97)=$M$32,0,IF(SUM($O57:R57)&lt;=$M$32,R57,$M$32-SUM($O57:Q57)))))</f>
        <v>0</v>
      </c>
      <c r="S97" s="192">
        <f>IF(S$1="",0,IF($M67&lt;0,0,IF(SUM($O97:R97)=$M$32,0,IF(SUM($O57:S57)&lt;=$M$32,S57,$M$32-SUM($O57:R57)))))</f>
        <v>0</v>
      </c>
      <c r="T97" s="192">
        <f>IF(T$1="",0,IF($M67&lt;0,0,IF(SUM($O97:S97)=$M$32,0,IF(SUM($O57:T57)&lt;=$M$32,T57,$M$32-SUM($O57:S57)))))</f>
        <v>0</v>
      </c>
      <c r="U97" s="192">
        <f>IF(U$1="",0,IF($M67&lt;0,0,IF(SUM($O97:T97)=$M$32,0,IF(SUM($O57:U57)&lt;=$M$32,U57,$M$32-SUM($O57:T57)))))</f>
        <v>0</v>
      </c>
      <c r="V97" s="192">
        <f>IF(V$1="",0,IF($M67&lt;0,0,IF(SUM($O97:U97)=$M$32,0,IF(SUM($O57:V57)&lt;=$M$32,V57,$M$32-SUM($O57:U57)))))</f>
        <v>0</v>
      </c>
      <c r="W97" s="192">
        <f>IF(W$1="",0,IF($M67&lt;0,0,IF(SUM($O97:V97)=$M$32,0,IF(SUM($O57:W57)&lt;=$M$32,W57,$M$32-SUM($O57:V57)))))</f>
        <v>0</v>
      </c>
      <c r="X97" s="192">
        <f>IF(X$1="",0,IF($M67&lt;0,0,IF(SUM($O97:W97)=$M$32,0,IF(SUM($O57:X57)&lt;=$M$32,X57,$M$32-SUM($O57:W57)))))</f>
        <v>0</v>
      </c>
      <c r="Y97" s="192">
        <f>IF(Y$1="",0,IF($M67&lt;0,0,IF(SUM($O97:X97)=$M$32,0,IF(SUM($O57:Y57)&lt;=$M$32,Y57,$M$32-SUM($O57:X57)))))</f>
        <v>0</v>
      </c>
      <c r="Z97" s="192">
        <f>IF(Z$1="",0,IF($M67&lt;0,0,IF(SUM($O97:Y97)=$M$32,0,IF(SUM($O57:Z57)&lt;=$M$32,Z57,$M$32-SUM($O57:Y57)))))</f>
        <v>0</v>
      </c>
      <c r="AA97" s="192">
        <f>IF(AA$1="",0,IF($M67&lt;0,0,IF(SUM($O97:Z97)=$M$32,0,IF(SUM($O57:AA57)&lt;=$M$32,AA57,$M$32-SUM($O57:Z57)))))</f>
        <v>0</v>
      </c>
      <c r="AB97" s="155"/>
    </row>
    <row r="98" spans="1:28" s="5" customFormat="1" ht="3.9" customHeight="1" x14ac:dyDescent="0.25">
      <c r="A98" s="150">
        <f>1</f>
        <v>1</v>
      </c>
      <c r="B98" s="128"/>
      <c r="C98" s="3"/>
      <c r="D98" s="3"/>
      <c r="E98" s="3"/>
      <c r="F98" s="3"/>
      <c r="G98" s="3"/>
      <c r="H98" s="3"/>
      <c r="I98" s="28"/>
      <c r="J98" s="3"/>
      <c r="K98" s="28"/>
      <c r="L98" s="3"/>
      <c r="M98" s="55"/>
      <c r="N98" s="3"/>
      <c r="O98" s="3"/>
      <c r="P98" s="46"/>
      <c r="Q98" s="46"/>
      <c r="R98" s="46"/>
      <c r="S98" s="46"/>
      <c r="T98" s="46"/>
      <c r="U98" s="46"/>
      <c r="V98" s="46"/>
      <c r="W98" s="46"/>
      <c r="X98" s="46"/>
      <c r="Y98" s="46"/>
      <c r="Z98" s="46"/>
      <c r="AA98" s="46"/>
      <c r="AB98" s="3"/>
    </row>
    <row r="99" spans="1:28" s="157" customFormat="1" x14ac:dyDescent="0.25">
      <c r="A99" s="155">
        <f>1</f>
        <v>1</v>
      </c>
      <c r="B99" s="156" t="str">
        <f>структура!$J$15</f>
        <v>УСН(6%)-ИП</v>
      </c>
      <c r="C99" s="155"/>
      <c r="D99" s="155"/>
      <c r="E99" s="189" t="str">
        <f>E93</f>
        <v>График возврата инвестиций (приведенный)</v>
      </c>
      <c r="F99" s="189"/>
      <c r="G99" s="189" t="str">
        <f>IF($E99="","",INDEX(KPI!$G:$G,SUMIFS(KPI!$B:$B,KPI!$E:$E,$E99)))</f>
        <v>тыс.руб.</v>
      </c>
      <c r="H99" s="189"/>
      <c r="I99" s="190"/>
      <c r="J99" s="189"/>
      <c r="K99" s="190"/>
      <c r="L99" s="189"/>
      <c r="M99" s="191">
        <f>SUM($O99:$AB99)</f>
        <v>0</v>
      </c>
      <c r="N99" s="155"/>
      <c r="O99" s="155"/>
      <c r="P99" s="192">
        <f>IF(P$1="",0,IF($M69&lt;0,0,IF(SUM($O99:O99)=$M$32,0,IF(SUM($O59:P59)&lt;=$M$32,P59,$M$32-SUM($O59:O59)))))</f>
        <v>0</v>
      </c>
      <c r="Q99" s="192">
        <f>IF(Q$1="",0,IF($M69&lt;0,0,IF(SUM($O99:P99)=$M$32,0,IF(SUM($O59:Q59)&lt;=$M$32,Q59,$M$32-SUM($O59:P59)))))</f>
        <v>0</v>
      </c>
      <c r="R99" s="192">
        <f>IF(R$1="",0,IF($M69&lt;0,0,IF(SUM($O99:Q99)=$M$32,0,IF(SUM($O59:R59)&lt;=$M$32,R59,$M$32-SUM($O59:Q59)))))</f>
        <v>0</v>
      </c>
      <c r="S99" s="192">
        <f>IF(S$1="",0,IF($M69&lt;0,0,IF(SUM($O99:R99)=$M$32,0,IF(SUM($O59:S59)&lt;=$M$32,S59,$M$32-SUM($O59:R59)))))</f>
        <v>0</v>
      </c>
      <c r="T99" s="192">
        <f>IF(T$1="",0,IF($M69&lt;0,0,IF(SUM($O99:S99)=$M$32,0,IF(SUM($O59:T59)&lt;=$M$32,T59,$M$32-SUM($O59:S59)))))</f>
        <v>0</v>
      </c>
      <c r="U99" s="192">
        <f>IF(U$1="",0,IF($M69&lt;0,0,IF(SUM($O99:T99)=$M$32,0,IF(SUM($O59:U59)&lt;=$M$32,U59,$M$32-SUM($O59:T59)))))</f>
        <v>0</v>
      </c>
      <c r="V99" s="192">
        <f>IF(V$1="",0,IF($M69&lt;0,0,IF(SUM($O99:U99)=$M$32,0,IF(SUM($O59:V59)&lt;=$M$32,V59,$M$32-SUM($O59:U59)))))</f>
        <v>0</v>
      </c>
      <c r="W99" s="192">
        <f>IF(W$1="",0,IF($M69&lt;0,0,IF(SUM($O99:V99)=$M$32,0,IF(SUM($O59:W59)&lt;=$M$32,W59,$M$32-SUM($O59:V59)))))</f>
        <v>0</v>
      </c>
      <c r="X99" s="192">
        <f>IF(X$1="",0,IF($M69&lt;0,0,IF(SUM($O99:W99)=$M$32,0,IF(SUM($O59:X59)&lt;=$M$32,X59,$M$32-SUM($O59:W59)))))</f>
        <v>0</v>
      </c>
      <c r="Y99" s="192">
        <f>IF(Y$1="",0,IF($M69&lt;0,0,IF(SUM($O99:X99)=$M$32,0,IF(SUM($O59:Y59)&lt;=$M$32,Y59,$M$32-SUM($O59:X59)))))</f>
        <v>0</v>
      </c>
      <c r="Z99" s="192">
        <f>IF(Z$1="",0,IF($M69&lt;0,0,IF(SUM($O99:Y99)=$M$32,0,IF(SUM($O59:Z59)&lt;=$M$32,Z59,$M$32-SUM($O59:Y59)))))</f>
        <v>0</v>
      </c>
      <c r="AA99" s="192">
        <f>IF(AA$1="",0,IF($M69&lt;0,0,IF(SUM($O99:Z99)=$M$32,0,IF(SUM($O59:AA59)&lt;=$M$32,AA59,$M$32-SUM($O59:Z59)))))</f>
        <v>0</v>
      </c>
      <c r="AB99" s="155"/>
    </row>
    <row r="100" spans="1:28" ht="3.9" customHeight="1" x14ac:dyDescent="0.25">
      <c r="A100" s="149">
        <f>1</f>
        <v>1</v>
      </c>
      <c r="B100" s="131"/>
      <c r="C100" s="2"/>
      <c r="D100" s="2"/>
      <c r="E100" s="119"/>
      <c r="F100" s="2"/>
      <c r="G100" s="119"/>
      <c r="H100" s="2"/>
      <c r="I100" s="28"/>
      <c r="J100" s="2"/>
      <c r="K100" s="28"/>
      <c r="L100" s="2"/>
      <c r="M100" s="142"/>
      <c r="N100" s="2"/>
      <c r="O100" s="2"/>
      <c r="P100" s="36"/>
      <c r="Q100" s="36"/>
      <c r="R100" s="36"/>
      <c r="S100" s="36"/>
      <c r="T100" s="36"/>
      <c r="U100" s="36"/>
      <c r="V100" s="36"/>
      <c r="W100" s="36"/>
      <c r="X100" s="36"/>
      <c r="Y100" s="36"/>
      <c r="Z100" s="36"/>
      <c r="AA100" s="36"/>
      <c r="AB100" s="2"/>
    </row>
    <row r="101" spans="1:28" ht="8.1" customHeight="1" x14ac:dyDescent="0.25">
      <c r="A101" s="149">
        <f>1</f>
        <v>1</v>
      </c>
      <c r="B101" s="131"/>
      <c r="C101" s="2"/>
      <c r="D101" s="2"/>
      <c r="E101" s="2"/>
      <c r="F101" s="2"/>
      <c r="G101" s="2"/>
      <c r="H101" s="2"/>
      <c r="I101" s="28"/>
      <c r="J101" s="2"/>
      <c r="K101" s="28"/>
      <c r="L101" s="2"/>
      <c r="M101" s="52"/>
      <c r="N101" s="2"/>
      <c r="O101" s="2"/>
      <c r="P101" s="36"/>
      <c r="Q101" s="36"/>
      <c r="R101" s="36"/>
      <c r="S101" s="36"/>
      <c r="T101" s="36"/>
      <c r="U101" s="36"/>
      <c r="V101" s="36"/>
      <c r="W101" s="36"/>
      <c r="X101" s="36"/>
      <c r="Y101" s="36"/>
      <c r="Z101" s="36"/>
      <c r="AA101" s="36"/>
      <c r="AB101" s="2"/>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s="5" customFormat="1" x14ac:dyDescent="0.25">
      <c r="A103" s="150">
        <f>1</f>
        <v>1</v>
      </c>
      <c r="B103" s="129" t="str">
        <f>структура!$J$12</f>
        <v>ОСНО</v>
      </c>
      <c r="C103" s="3"/>
      <c r="D103" s="3"/>
      <c r="E103" s="147" t="str">
        <f>KPI!$E$105</f>
        <v>приведенный средневзвешенный срок окуп-ти</v>
      </c>
      <c r="F103" s="147"/>
      <c r="G103" s="147" t="str">
        <f>IF($E103="","",INDEX(KPI!$G:$G,SUMIFS(KPI!$B:$B,KPI!$E:$E,$E103)))</f>
        <v>лет</v>
      </c>
      <c r="H103" s="147"/>
      <c r="I103" s="170"/>
      <c r="J103" s="147"/>
      <c r="K103" s="170"/>
      <c r="L103" s="147"/>
      <c r="M103" s="187" t="str">
        <f>IF(OR($M63&lt;0,$M93=0),"&gt;"&amp;MAX($1:$1),SUMPRODUCT($O$2:$AB$2,$O93:$AB93)/$M93)</f>
        <v>&gt;0</v>
      </c>
      <c r="N103" s="3"/>
      <c r="O103" s="3"/>
      <c r="P103" s="46"/>
      <c r="Q103" s="46"/>
      <c r="R103" s="46"/>
      <c r="S103" s="46"/>
      <c r="T103" s="46"/>
      <c r="U103" s="46"/>
      <c r="V103" s="46"/>
      <c r="W103" s="46"/>
      <c r="X103" s="46"/>
      <c r="Y103" s="46"/>
      <c r="Z103" s="46"/>
      <c r="AA103" s="46"/>
      <c r="AB103" s="3"/>
    </row>
    <row r="104" spans="1:28" s="5" customFormat="1" ht="3.9" customHeight="1" x14ac:dyDescent="0.25">
      <c r="A104" s="150">
        <f>1</f>
        <v>1</v>
      </c>
      <c r="B104" s="128"/>
      <c r="C104" s="3"/>
      <c r="D104" s="3"/>
      <c r="E104" s="3"/>
      <c r="F104" s="3"/>
      <c r="G104" s="3"/>
      <c r="H104" s="3"/>
      <c r="I104" s="28"/>
      <c r="J104" s="3"/>
      <c r="K104" s="28"/>
      <c r="L104" s="3"/>
      <c r="M104" s="55"/>
      <c r="N104" s="3"/>
      <c r="O104" s="3"/>
      <c r="P104" s="46"/>
      <c r="Q104" s="46"/>
      <c r="R104" s="46"/>
      <c r="S104" s="46"/>
      <c r="T104" s="46"/>
      <c r="U104" s="46"/>
      <c r="V104" s="46"/>
      <c r="W104" s="46"/>
      <c r="X104" s="46"/>
      <c r="Y104" s="46"/>
      <c r="Z104" s="46"/>
      <c r="AA104" s="46"/>
      <c r="AB104" s="3"/>
    </row>
    <row r="105" spans="1:28" s="5" customFormat="1" x14ac:dyDescent="0.25">
      <c r="A105" s="150">
        <f>1</f>
        <v>1</v>
      </c>
      <c r="B105" s="129" t="str">
        <f>структура!$J$13</f>
        <v>УСН(6%)</v>
      </c>
      <c r="C105" s="3"/>
      <c r="D105" s="3"/>
      <c r="E105" s="147" t="str">
        <f>E103</f>
        <v>приведенный средневзвешенный срок окуп-ти</v>
      </c>
      <c r="F105" s="147"/>
      <c r="G105" s="147" t="str">
        <f>IF($E105="","",INDEX(KPI!$G:$G,SUMIFS(KPI!$B:$B,KPI!$E:$E,$E105)))</f>
        <v>лет</v>
      </c>
      <c r="H105" s="147"/>
      <c r="I105" s="170"/>
      <c r="J105" s="147"/>
      <c r="K105" s="170"/>
      <c r="L105" s="147"/>
      <c r="M105" s="187" t="str">
        <f>IF(OR($M65&lt;0,$M95=0),"&gt;"&amp;MAX($1:$1),SUMPRODUCT($O$2:$AB$2,$O95:$AB95)/$M95)</f>
        <v>&gt;0</v>
      </c>
      <c r="N105" s="3"/>
      <c r="O105" s="3"/>
      <c r="P105" s="46"/>
      <c r="Q105" s="46"/>
      <c r="R105" s="46"/>
      <c r="S105" s="46"/>
      <c r="T105" s="46"/>
      <c r="U105" s="46"/>
      <c r="V105" s="46"/>
      <c r="W105" s="46"/>
      <c r="X105" s="46"/>
      <c r="Y105" s="46"/>
      <c r="Z105" s="46"/>
      <c r="AA105" s="46"/>
      <c r="AB105" s="3"/>
    </row>
    <row r="106" spans="1:28" s="5" customFormat="1" ht="3.9" customHeight="1" x14ac:dyDescent="0.25">
      <c r="A106" s="150">
        <f>1</f>
        <v>1</v>
      </c>
      <c r="B106" s="128"/>
      <c r="C106" s="3"/>
      <c r="D106" s="3"/>
      <c r="E106" s="3"/>
      <c r="F106" s="3"/>
      <c r="G106" s="3"/>
      <c r="H106" s="3"/>
      <c r="I106" s="28"/>
      <c r="J106" s="3"/>
      <c r="K106" s="28"/>
      <c r="L106" s="3"/>
      <c r="M106" s="55"/>
      <c r="N106" s="3"/>
      <c r="O106" s="3"/>
      <c r="P106" s="46"/>
      <c r="Q106" s="46"/>
      <c r="R106" s="46"/>
      <c r="S106" s="46"/>
      <c r="T106" s="46"/>
      <c r="U106" s="46"/>
      <c r="V106" s="46"/>
      <c r="W106" s="46"/>
      <c r="X106" s="46"/>
      <c r="Y106" s="46"/>
      <c r="Z106" s="46"/>
      <c r="AA106" s="46"/>
      <c r="AB106" s="3"/>
    </row>
    <row r="107" spans="1:28" s="5" customFormat="1" x14ac:dyDescent="0.25">
      <c r="A107" s="150">
        <f>1</f>
        <v>1</v>
      </c>
      <c r="B107" s="129" t="str">
        <f>структура!$J$14</f>
        <v>УСН(15%)</v>
      </c>
      <c r="C107" s="3"/>
      <c r="D107" s="3"/>
      <c r="E107" s="147" t="str">
        <f>E103</f>
        <v>приведенный средневзвешенный срок окуп-ти</v>
      </c>
      <c r="F107" s="147"/>
      <c r="G107" s="147" t="str">
        <f>IF($E107="","",INDEX(KPI!$G:$G,SUMIFS(KPI!$B:$B,KPI!$E:$E,$E107)))</f>
        <v>лет</v>
      </c>
      <c r="H107" s="147"/>
      <c r="I107" s="170"/>
      <c r="J107" s="147"/>
      <c r="K107" s="170"/>
      <c r="L107" s="147"/>
      <c r="M107" s="187" t="str">
        <f>IF(OR($M67&lt;0,$M97=0),"&gt;"&amp;MAX($1:$1),SUMPRODUCT($O$2:$AB$2,$O97:$AB97)/$M97)</f>
        <v>&gt;0</v>
      </c>
      <c r="N107" s="3"/>
      <c r="O107" s="3"/>
      <c r="P107" s="46"/>
      <c r="Q107" s="46"/>
      <c r="R107" s="46"/>
      <c r="S107" s="46"/>
      <c r="T107" s="46"/>
      <c r="U107" s="46"/>
      <c r="V107" s="46"/>
      <c r="W107" s="46"/>
      <c r="X107" s="46"/>
      <c r="Y107" s="46"/>
      <c r="Z107" s="46"/>
      <c r="AA107" s="46"/>
      <c r="AB107" s="3"/>
    </row>
    <row r="108" spans="1:28" s="5" customFormat="1" ht="3.9" customHeight="1" x14ac:dyDescent="0.25">
      <c r="A108" s="150">
        <f>1</f>
        <v>1</v>
      </c>
      <c r="B108" s="128"/>
      <c r="C108" s="3"/>
      <c r="D108" s="3"/>
      <c r="E108" s="3"/>
      <c r="F108" s="3"/>
      <c r="G108" s="3"/>
      <c r="H108" s="3"/>
      <c r="I108" s="28"/>
      <c r="J108" s="3"/>
      <c r="K108" s="28"/>
      <c r="L108" s="3"/>
      <c r="M108" s="55"/>
      <c r="N108" s="3"/>
      <c r="O108" s="3"/>
      <c r="P108" s="46"/>
      <c r="Q108" s="46"/>
      <c r="R108" s="46"/>
      <c r="S108" s="46"/>
      <c r="T108" s="46"/>
      <c r="U108" s="46"/>
      <c r="V108" s="46"/>
      <c r="W108" s="46"/>
      <c r="X108" s="46"/>
      <c r="Y108" s="46"/>
      <c r="Z108" s="46"/>
      <c r="AA108" s="46"/>
      <c r="AB108" s="3"/>
    </row>
    <row r="109" spans="1:28" s="5" customFormat="1" x14ac:dyDescent="0.25">
      <c r="A109" s="150">
        <f>1</f>
        <v>1</v>
      </c>
      <c r="B109" s="129" t="str">
        <f>структура!$J$15</f>
        <v>УСН(6%)-ИП</v>
      </c>
      <c r="C109" s="3"/>
      <c r="D109" s="3"/>
      <c r="E109" s="147" t="str">
        <f>E103</f>
        <v>приведенный средневзвешенный срок окуп-ти</v>
      </c>
      <c r="F109" s="147"/>
      <c r="G109" s="147" t="str">
        <f>IF($E109="","",INDEX(KPI!$G:$G,SUMIFS(KPI!$B:$B,KPI!$E:$E,$E109)))</f>
        <v>лет</v>
      </c>
      <c r="H109" s="147"/>
      <c r="I109" s="170"/>
      <c r="J109" s="147"/>
      <c r="K109" s="170"/>
      <c r="L109" s="147"/>
      <c r="M109" s="187" t="str">
        <f>IF(OR($M69&lt;0,$M99=0),"&gt;"&amp;MAX($1:$1),SUMPRODUCT($O$2:$AB$2,$O99:$AB99)/$M99)</f>
        <v>&gt;0</v>
      </c>
      <c r="N109" s="3"/>
      <c r="O109" s="3"/>
      <c r="P109" s="46"/>
      <c r="Q109" s="46"/>
      <c r="R109" s="46"/>
      <c r="S109" s="46"/>
      <c r="T109" s="46"/>
      <c r="U109" s="46"/>
      <c r="V109" s="46"/>
      <c r="W109" s="46"/>
      <c r="X109" s="46"/>
      <c r="Y109" s="46"/>
      <c r="Z109" s="46"/>
      <c r="AA109" s="46"/>
      <c r="AB109" s="3"/>
    </row>
    <row r="110" spans="1:28" ht="3.9" customHeight="1" x14ac:dyDescent="0.25">
      <c r="A110" s="149">
        <f>1</f>
        <v>1</v>
      </c>
      <c r="B110" s="131"/>
      <c r="C110" s="2"/>
      <c r="D110" s="2"/>
      <c r="E110" s="117"/>
      <c r="F110" s="2"/>
      <c r="G110" s="117"/>
      <c r="H110" s="2"/>
      <c r="I110" s="28"/>
      <c r="J110" s="2"/>
      <c r="K110" s="28"/>
      <c r="L110" s="2"/>
      <c r="M110" s="138"/>
      <c r="N110" s="2"/>
      <c r="O110" s="2"/>
      <c r="P110" s="36"/>
      <c r="Q110" s="36"/>
      <c r="R110" s="36"/>
      <c r="S110" s="36"/>
      <c r="T110" s="36"/>
      <c r="U110" s="36"/>
      <c r="V110" s="36"/>
      <c r="W110" s="36"/>
      <c r="X110" s="36"/>
      <c r="Y110" s="36"/>
      <c r="Z110" s="36"/>
      <c r="AA110" s="36"/>
      <c r="AB110" s="2"/>
    </row>
    <row r="111" spans="1:28" ht="8.1" customHeight="1" x14ac:dyDescent="0.25">
      <c r="A111" s="149">
        <f>1</f>
        <v>1</v>
      </c>
      <c r="B111" s="131"/>
      <c r="C111" s="2"/>
      <c r="D111" s="2"/>
      <c r="E111" s="2"/>
      <c r="F111" s="2"/>
      <c r="G111" s="2"/>
      <c r="H111" s="2"/>
      <c r="I111" s="28"/>
      <c r="J111" s="2"/>
      <c r="K111" s="28"/>
      <c r="L111" s="2"/>
      <c r="M111" s="52"/>
      <c r="N111" s="2"/>
      <c r="O111" s="2"/>
      <c r="P111" s="36"/>
      <c r="Q111" s="36"/>
      <c r="R111" s="36"/>
      <c r="S111" s="36"/>
      <c r="T111" s="36"/>
      <c r="U111" s="36"/>
      <c r="V111" s="36"/>
      <c r="W111" s="36"/>
      <c r="X111" s="36"/>
      <c r="Y111" s="36"/>
      <c r="Z111" s="36"/>
      <c r="AA111" s="36"/>
      <c r="AB111" s="2"/>
    </row>
    <row r="112" spans="1:28" s="5" customFormat="1" x14ac:dyDescent="0.25">
      <c r="A112" s="150">
        <f>1</f>
        <v>1</v>
      </c>
      <c r="B112" s="131"/>
      <c r="C112" s="3"/>
      <c r="D112" s="3"/>
      <c r="E112" s="3"/>
      <c r="F112" s="3"/>
      <c r="G112" s="3"/>
      <c r="H112" s="3"/>
      <c r="I112" s="28"/>
      <c r="J112" s="3"/>
      <c r="K112" s="28"/>
      <c r="L112" s="3"/>
      <c r="M112" s="55"/>
      <c r="N112" s="3"/>
      <c r="O112" s="3"/>
      <c r="P112" s="46"/>
      <c r="Q112" s="46"/>
      <c r="R112" s="46"/>
      <c r="S112" s="46"/>
      <c r="T112" s="46"/>
      <c r="U112" s="46"/>
      <c r="V112" s="46"/>
      <c r="W112" s="46"/>
      <c r="X112" s="46"/>
      <c r="Y112" s="46"/>
      <c r="Z112" s="46"/>
      <c r="AA112" s="46"/>
      <c r="AB112" s="3"/>
    </row>
    <row r="113" spans="1:28" ht="3.9"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sheetData>
  <conditionalFormatting sqref="A2:XFD2 A3:B6 F3:XFD4 F5:F6 H5:XFD6 E1:XFD1 A7:XFD32 A36:XFD1048576">
    <cfRule type="cellIs" dxfId="11664" priority="1664" operator="equal">
      <formula>0</formula>
    </cfRule>
  </conditionalFormatting>
  <conditionalFormatting sqref="P17:AA17">
    <cfRule type="expression" dxfId="11663" priority="1454">
      <formula>P$1=""</formula>
    </cfRule>
  </conditionalFormatting>
  <conditionalFormatting sqref="P19:AA19">
    <cfRule type="expression" dxfId="11662" priority="1453">
      <formula>P$1=""</formula>
    </cfRule>
  </conditionalFormatting>
  <conditionalFormatting sqref="P21:AA21">
    <cfRule type="expression" dxfId="11661" priority="1452">
      <formula>P$1=""</formula>
    </cfRule>
  </conditionalFormatting>
  <conditionalFormatting sqref="P23:AA23">
    <cfRule type="expression" dxfId="11660" priority="1451">
      <formula>P$1=""</formula>
    </cfRule>
  </conditionalFormatting>
  <conditionalFormatting sqref="P19:AA19 P21:AA21 P23:AA23">
    <cfRule type="expression" dxfId="11659" priority="1450">
      <formula>P$1=""</formula>
    </cfRule>
  </conditionalFormatting>
  <conditionalFormatting sqref="P19:AA19 P21:AA21 P23:AA23">
    <cfRule type="expression" dxfId="11658" priority="1449">
      <formula>P$1=""</formula>
    </cfRule>
  </conditionalFormatting>
  <conditionalFormatting sqref="P19:AA19 P21:AA21 P23:AA23">
    <cfRule type="expression" dxfId="11657" priority="1448">
      <formula>P$1=""</formula>
    </cfRule>
  </conditionalFormatting>
  <conditionalFormatting sqref="P19:AA19 P21:AA21 P23:AA23">
    <cfRule type="expression" dxfId="11656" priority="1447">
      <formula>P$1=""</formula>
    </cfRule>
  </conditionalFormatting>
  <conditionalFormatting sqref="P19:AA19 P21:AA21 P23:AA23">
    <cfRule type="expression" dxfId="11655" priority="1446">
      <formula>P$1=""</formula>
    </cfRule>
  </conditionalFormatting>
  <conditionalFormatting sqref="P21:AA21 P23:AA23">
    <cfRule type="expression" dxfId="11654" priority="1445">
      <formula>P$1=""</formula>
    </cfRule>
  </conditionalFormatting>
  <conditionalFormatting sqref="P19:AA19">
    <cfRule type="expression" dxfId="11653" priority="1444">
      <formula>P$1=""</formula>
    </cfRule>
  </conditionalFormatting>
  <conditionalFormatting sqref="P21:AA21 P23:AA23">
    <cfRule type="expression" dxfId="11652" priority="1443">
      <formula>P$1=""</formula>
    </cfRule>
  </conditionalFormatting>
  <conditionalFormatting sqref="P21:AA21 P23:AA23">
    <cfRule type="expression" dxfId="11651" priority="1442">
      <formula>P$1=""</formula>
    </cfRule>
  </conditionalFormatting>
  <conditionalFormatting sqref="P23:AA23">
    <cfRule type="expression" dxfId="11650" priority="1441">
      <formula>P$1=""</formula>
    </cfRule>
  </conditionalFormatting>
  <conditionalFormatting sqref="P23:AA23">
    <cfRule type="expression" dxfId="11649" priority="1440">
      <formula>P$1=""</formula>
    </cfRule>
  </conditionalFormatting>
  <conditionalFormatting sqref="P23:AA23">
    <cfRule type="expression" dxfId="11648" priority="1439">
      <formula>P$1=""</formula>
    </cfRule>
  </conditionalFormatting>
  <conditionalFormatting sqref="P23:AA23">
    <cfRule type="expression" dxfId="11647" priority="1438">
      <formula>P$1=""</formula>
    </cfRule>
  </conditionalFormatting>
  <conditionalFormatting sqref="P17:AA17">
    <cfRule type="expression" dxfId="11646" priority="1437">
      <formula>P$1=""</formula>
    </cfRule>
  </conditionalFormatting>
  <conditionalFormatting sqref="P17:AA17">
    <cfRule type="expression" dxfId="11645" priority="1436">
      <formula>P$1=""</formula>
    </cfRule>
  </conditionalFormatting>
  <conditionalFormatting sqref="P17:AA17">
    <cfRule type="expression" dxfId="11644" priority="1435">
      <formula>P$1=""</formula>
    </cfRule>
  </conditionalFormatting>
  <conditionalFormatting sqref="P17:AA17">
    <cfRule type="expression" dxfId="11643" priority="1434">
      <formula>P$1=""</formula>
    </cfRule>
  </conditionalFormatting>
  <conditionalFormatting sqref="P17:AA17">
    <cfRule type="expression" dxfId="11642" priority="1433">
      <formula>P$1=""</formula>
    </cfRule>
  </conditionalFormatting>
  <conditionalFormatting sqref="P17:AA17">
    <cfRule type="expression" dxfId="11641" priority="1432">
      <formula>P$1=""</formula>
    </cfRule>
  </conditionalFormatting>
  <conditionalFormatting sqref="P17:AA17">
    <cfRule type="expression" dxfId="11640" priority="1431">
      <formula>P$1=""</formula>
    </cfRule>
  </conditionalFormatting>
  <conditionalFormatting sqref="P21:AA21 P23:AA23">
    <cfRule type="expression" dxfId="11639" priority="1430">
      <formula>P$1=""</formula>
    </cfRule>
  </conditionalFormatting>
  <conditionalFormatting sqref="P21:AA21 P23:AA23">
    <cfRule type="expression" dxfId="11638" priority="1429">
      <formula>P$1=""</formula>
    </cfRule>
  </conditionalFormatting>
  <conditionalFormatting sqref="P21:AA21 P23:AA23">
    <cfRule type="expression" dxfId="11637" priority="1428">
      <formula>P$1=""</formula>
    </cfRule>
  </conditionalFormatting>
  <conditionalFormatting sqref="P21:AA21 P23:AA23">
    <cfRule type="expression" dxfId="11636" priority="1427">
      <formula>P$1=""</formula>
    </cfRule>
  </conditionalFormatting>
  <conditionalFormatting sqref="P19:AA19 P21:AA21 P23:AA23">
    <cfRule type="expression" dxfId="11635" priority="1426">
      <formula>P$1=""</formula>
    </cfRule>
  </conditionalFormatting>
  <conditionalFormatting sqref="P19:AA19 P21:AA21 P23:AA23">
    <cfRule type="expression" dxfId="11634" priority="1425">
      <formula>P$1=""</formula>
    </cfRule>
  </conditionalFormatting>
  <conditionalFormatting sqref="P19:AA19 P21:AA21 P23:AA23">
    <cfRule type="expression" dxfId="11633" priority="1424">
      <formula>P$1=""</formula>
    </cfRule>
  </conditionalFormatting>
  <conditionalFormatting sqref="P19:AA19 P21:AA21 P23:AA23">
    <cfRule type="expression" dxfId="11632" priority="1423">
      <formula>P$1=""</formula>
    </cfRule>
  </conditionalFormatting>
  <conditionalFormatting sqref="P19:AA19 P21:AA21 P23:AA23">
    <cfRule type="expression" dxfId="11631" priority="1422">
      <formula>P$1=""</formula>
    </cfRule>
  </conditionalFormatting>
  <conditionalFormatting sqref="P19:AA19 P21:AA21 P23:AA23">
    <cfRule type="expression" dxfId="11630" priority="1421">
      <formula>P$1=""</formula>
    </cfRule>
  </conditionalFormatting>
  <conditionalFormatting sqref="P19:AA19 P21:AA21 P23:AA23">
    <cfRule type="expression" dxfId="11629" priority="1420">
      <formula>P$1=""</formula>
    </cfRule>
  </conditionalFormatting>
  <conditionalFormatting sqref="P19:AA19 P21:AA21 P23:AA23">
    <cfRule type="expression" dxfId="11628" priority="1419">
      <formula>P$1=""</formula>
    </cfRule>
  </conditionalFormatting>
  <conditionalFormatting sqref="Q19:AA19">
    <cfRule type="expression" dxfId="11627" priority="1418">
      <formula>Q$1=""</formula>
    </cfRule>
  </conditionalFormatting>
  <conditionalFormatting sqref="Q19:AA19">
    <cfRule type="expression" dxfId="11626" priority="1417">
      <formula>Q$1=""</formula>
    </cfRule>
  </conditionalFormatting>
  <conditionalFormatting sqref="Q19:AA19">
    <cfRule type="expression" dxfId="11625" priority="1416">
      <formula>Q$1=""</formula>
    </cfRule>
  </conditionalFormatting>
  <conditionalFormatting sqref="Q19:AA19">
    <cfRule type="expression" dxfId="11624" priority="1415">
      <formula>Q$1=""</formula>
    </cfRule>
  </conditionalFormatting>
  <conditionalFormatting sqref="Q19:AA19">
    <cfRule type="expression" dxfId="11623" priority="1414">
      <formula>Q$1=""</formula>
    </cfRule>
  </conditionalFormatting>
  <conditionalFormatting sqref="Q19:AA19">
    <cfRule type="expression" dxfId="11622" priority="1413">
      <formula>Q$1=""</formula>
    </cfRule>
  </conditionalFormatting>
  <conditionalFormatting sqref="Q19:AA19">
    <cfRule type="expression" dxfId="11621" priority="1412">
      <formula>Q$1=""</formula>
    </cfRule>
  </conditionalFormatting>
  <conditionalFormatting sqref="Q19:AA19">
    <cfRule type="expression" dxfId="11620" priority="1411">
      <formula>Q$1=""</formula>
    </cfRule>
  </conditionalFormatting>
  <conditionalFormatting sqref="Q21:AA21 Q23:AA23">
    <cfRule type="expression" dxfId="11619" priority="1410">
      <formula>Q$1=""</formula>
    </cfRule>
  </conditionalFormatting>
  <conditionalFormatting sqref="Q21:AA21 Q23:AA23">
    <cfRule type="expression" dxfId="11618" priority="1409">
      <formula>Q$1=""</formula>
    </cfRule>
  </conditionalFormatting>
  <conditionalFormatting sqref="Q21:AA21 Q23:AA23">
    <cfRule type="expression" dxfId="11617" priority="1408">
      <formula>Q$1=""</formula>
    </cfRule>
  </conditionalFormatting>
  <conditionalFormatting sqref="Q21:AA21 Q23:AA23">
    <cfRule type="expression" dxfId="11616" priority="1407">
      <formula>Q$1=""</formula>
    </cfRule>
  </conditionalFormatting>
  <conditionalFormatting sqref="Q21:AA21 Q23:AA23">
    <cfRule type="expression" dxfId="11615" priority="1406">
      <formula>Q$1=""</formula>
    </cfRule>
  </conditionalFormatting>
  <conditionalFormatting sqref="Q21:AA21 Q23:AA23">
    <cfRule type="expression" dxfId="11614" priority="1405">
      <formula>Q$1=""</formula>
    </cfRule>
  </conditionalFormatting>
  <conditionalFormatting sqref="Q21:AA21 Q23:AA23">
    <cfRule type="expression" dxfId="11613" priority="1404">
      <formula>Q$1=""</formula>
    </cfRule>
  </conditionalFormatting>
  <conditionalFormatting sqref="Q21:AA21 Q23:AA23">
    <cfRule type="expression" dxfId="11612" priority="1403">
      <formula>Q$1=""</formula>
    </cfRule>
  </conditionalFormatting>
  <conditionalFormatting sqref="Q21:AA21 Q23:AA23">
    <cfRule type="expression" dxfId="11611" priority="1402">
      <formula>Q$1=""</formula>
    </cfRule>
  </conditionalFormatting>
  <conditionalFormatting sqref="Q21:AA21 Q23:AA23">
    <cfRule type="expression" dxfId="11610" priority="1401">
      <formula>Q$1=""</formula>
    </cfRule>
  </conditionalFormatting>
  <conditionalFormatting sqref="P21:AA21 P23:AA23 P17:AA17">
    <cfRule type="expression" dxfId="11609" priority="1400">
      <formula>P$1=""</formula>
    </cfRule>
  </conditionalFormatting>
  <conditionalFormatting sqref="P17:AA17">
    <cfRule type="expression" dxfId="11608" priority="1399">
      <formula>P$1=""</formula>
    </cfRule>
  </conditionalFormatting>
  <conditionalFormatting sqref="P17:AA17">
    <cfRule type="expression" dxfId="11607" priority="1398">
      <formula>P$1=""</formula>
    </cfRule>
  </conditionalFormatting>
  <conditionalFormatting sqref="P17:AA17">
    <cfRule type="expression" dxfId="11606" priority="1397">
      <formula>P$1=""</formula>
    </cfRule>
  </conditionalFormatting>
  <conditionalFormatting sqref="P17:AA17">
    <cfRule type="expression" dxfId="11605" priority="1396">
      <formula>P$1=""</formula>
    </cfRule>
  </conditionalFormatting>
  <conditionalFormatting sqref="P17:AA17">
    <cfRule type="expression" dxfId="11604" priority="1395">
      <formula>P$1=""</formula>
    </cfRule>
  </conditionalFormatting>
  <conditionalFormatting sqref="P21:AA21 P23:AA23 P17:AA17">
    <cfRule type="expression" dxfId="11603" priority="1394">
      <formula>P$1=""</formula>
    </cfRule>
  </conditionalFormatting>
  <conditionalFormatting sqref="P17:AA17">
    <cfRule type="expression" dxfId="11602" priority="1393">
      <formula>P$1=""</formula>
    </cfRule>
  </conditionalFormatting>
  <conditionalFormatting sqref="P17:AA17">
    <cfRule type="expression" dxfId="11601" priority="1392">
      <formula>P$1=""</formula>
    </cfRule>
  </conditionalFormatting>
  <conditionalFormatting sqref="P17:AA17">
    <cfRule type="expression" dxfId="11600" priority="1391">
      <formula>P$1=""</formula>
    </cfRule>
  </conditionalFormatting>
  <conditionalFormatting sqref="P17:AA17">
    <cfRule type="expression" dxfId="11599" priority="1390">
      <formula>P$1=""</formula>
    </cfRule>
  </conditionalFormatting>
  <conditionalFormatting sqref="P17:AA17">
    <cfRule type="expression" dxfId="11598" priority="1389">
      <formula>P$1=""</formula>
    </cfRule>
  </conditionalFormatting>
  <conditionalFormatting sqref="P17:AA17">
    <cfRule type="expression" dxfId="11597" priority="1388">
      <formula>P$1=""</formula>
    </cfRule>
  </conditionalFormatting>
  <conditionalFormatting sqref="P17:AA17">
    <cfRule type="expression" dxfId="11596" priority="1387">
      <formula>P$1=""</formula>
    </cfRule>
  </conditionalFormatting>
  <conditionalFormatting sqref="P17:AA17">
    <cfRule type="expression" dxfId="11595" priority="1386">
      <formula>P$1=""</formula>
    </cfRule>
  </conditionalFormatting>
  <conditionalFormatting sqref="P19:AA19 P21:AA21 P23:AA23">
    <cfRule type="expression" dxfId="11594" priority="492">
      <formula>P$1=""</formula>
    </cfRule>
  </conditionalFormatting>
  <conditionalFormatting sqref="P19:AA19 P21:AA21 P23:AA23">
    <cfRule type="expression" dxfId="11593" priority="491">
      <formula>P$1=""</formula>
    </cfRule>
  </conditionalFormatting>
  <conditionalFormatting sqref="P19:AA19 P21:AA21 P23:AA23">
    <cfRule type="expression" dxfId="11592" priority="490">
      <formula>P$1=""</formula>
    </cfRule>
  </conditionalFormatting>
  <conditionalFormatting sqref="P19:AA19 P21:AA21 P23:AA23">
    <cfRule type="expression" dxfId="11591" priority="489">
      <formula>P$1=""</formula>
    </cfRule>
  </conditionalFormatting>
  <conditionalFormatting sqref="P19:AA19 P21:AA21 P23:AA23">
    <cfRule type="expression" dxfId="11590" priority="488">
      <formula>P$1=""</formula>
    </cfRule>
  </conditionalFormatting>
  <conditionalFormatting sqref="P19:AA19 P21:AA21 P23:AA23">
    <cfRule type="expression" dxfId="11589" priority="487">
      <formula>P$1=""</formula>
    </cfRule>
  </conditionalFormatting>
  <conditionalFormatting sqref="P19:AA19 P21:AA21 P23:AA23">
    <cfRule type="expression" dxfId="11588" priority="486">
      <formula>P$1=""</formula>
    </cfRule>
  </conditionalFormatting>
  <conditionalFormatting sqref="P19:AA19 P21:AA21 P23:AA23">
    <cfRule type="expression" dxfId="11587" priority="485">
      <formula>P$1=""</formula>
    </cfRule>
  </conditionalFormatting>
  <conditionalFormatting sqref="P19:AA19">
    <cfRule type="expression" dxfId="11586" priority="484">
      <formula>P$1=""</formula>
    </cfRule>
  </conditionalFormatting>
  <conditionalFormatting sqref="P19:AA19 P21:AA21 P23:AA23">
    <cfRule type="expression" dxfId="11585" priority="483">
      <formula>P$1=""</formula>
    </cfRule>
  </conditionalFormatting>
  <conditionalFormatting sqref="P19:AA19 P21:AA21 P23:AA23">
    <cfRule type="expression" dxfId="11584" priority="482">
      <formula>P$1=""</formula>
    </cfRule>
  </conditionalFormatting>
  <conditionalFormatting sqref="P19:AA19 P21:AA21 P23:AA23">
    <cfRule type="expression" dxfId="11583" priority="481">
      <formula>P$1=""</formula>
    </cfRule>
  </conditionalFormatting>
  <conditionalFormatting sqref="P19:AA19 P21:AA21 P23:AA23">
    <cfRule type="expression" dxfId="11582" priority="480">
      <formula>P$1=""</formula>
    </cfRule>
  </conditionalFormatting>
  <conditionalFormatting sqref="P19:AA19 P21:AA21 P23:AA23">
    <cfRule type="expression" dxfId="11581" priority="479">
      <formula>P$1=""</formula>
    </cfRule>
  </conditionalFormatting>
  <conditionalFormatting sqref="P19:AA19">
    <cfRule type="expression" dxfId="11580" priority="478">
      <formula>P$1=""</formula>
    </cfRule>
  </conditionalFormatting>
  <conditionalFormatting sqref="P19:AA19 P21:AA21 P23:AA23">
    <cfRule type="expression" dxfId="11579" priority="477">
      <formula>P$1=""</formula>
    </cfRule>
  </conditionalFormatting>
  <conditionalFormatting sqref="P19:AA19 P21:AA21 P23:AA23">
    <cfRule type="expression" dxfId="11578" priority="476">
      <formula>P$1=""</formula>
    </cfRule>
  </conditionalFormatting>
  <conditionalFormatting sqref="P19:AA19 P21:AA21 P23:AA23">
    <cfRule type="expression" dxfId="11577" priority="475">
      <formula>P$1=""</formula>
    </cfRule>
  </conditionalFormatting>
  <conditionalFormatting sqref="P19:AA19 P21:AA21 P23:AA23">
    <cfRule type="expression" dxfId="11576" priority="474">
      <formula>P$1=""</formula>
    </cfRule>
  </conditionalFormatting>
  <conditionalFormatting sqref="P19:AA19 P21:AA21 P23:AA23">
    <cfRule type="expression" dxfId="11575" priority="473">
      <formula>P$1=""</formula>
    </cfRule>
  </conditionalFormatting>
  <conditionalFormatting sqref="P19:AA19 P21:AA21 P23:AA23">
    <cfRule type="expression" dxfId="11574" priority="472">
      <formula>P$1=""</formula>
    </cfRule>
  </conditionalFormatting>
  <conditionalFormatting sqref="P19:AA19 P21:AA21 P23:AA23">
    <cfRule type="expression" dxfId="11573" priority="471">
      <formula>P$1=""</formula>
    </cfRule>
  </conditionalFormatting>
  <conditionalFormatting sqref="P19:AA19 P21:AA21 P23:AA23">
    <cfRule type="expression" dxfId="11572" priority="470">
      <formula>P$1=""</formula>
    </cfRule>
  </conditionalFormatting>
  <conditionalFormatting sqref="P23:AA23 P21:AA21">
    <cfRule type="expression" dxfId="11571" priority="469">
      <formula>P$1=""</formula>
    </cfRule>
  </conditionalFormatting>
  <conditionalFormatting sqref="P23:AA23 P21:AA21">
    <cfRule type="expression" dxfId="11570" priority="468">
      <formula>P$1=""</formula>
    </cfRule>
  </conditionalFormatting>
  <conditionalFormatting sqref="Q23:AA23 Q21:AA21">
    <cfRule type="expression" dxfId="11569" priority="467">
      <formula>Q$1=""</formula>
    </cfRule>
  </conditionalFormatting>
  <conditionalFormatting sqref="Q23:AA23 Q21:AA21">
    <cfRule type="expression" dxfId="11568" priority="466">
      <formula>Q$1=""</formula>
    </cfRule>
  </conditionalFormatting>
  <conditionalFormatting sqref="Q23:AA23 Q21:AA21">
    <cfRule type="expression" dxfId="11567" priority="465">
      <formula>Q$1=""</formula>
    </cfRule>
  </conditionalFormatting>
  <conditionalFormatting sqref="Q23:AA23 Q21:AA21">
    <cfRule type="expression" dxfId="11566" priority="464">
      <formula>Q$1=""</formula>
    </cfRule>
  </conditionalFormatting>
  <conditionalFormatting sqref="Q23:AA23 Q21:AA21">
    <cfRule type="expression" dxfId="11565" priority="463">
      <formula>Q$1=""</formula>
    </cfRule>
  </conditionalFormatting>
  <conditionalFormatting sqref="Q23:AA23 Q21:AA21">
    <cfRule type="expression" dxfId="11564" priority="462">
      <formula>Q$1=""</formula>
    </cfRule>
  </conditionalFormatting>
  <conditionalFormatting sqref="Q23:AA23 Q21:AA21">
    <cfRule type="expression" dxfId="11563" priority="461">
      <formula>Q$1=""</formula>
    </cfRule>
  </conditionalFormatting>
  <conditionalFormatting sqref="Q23:AA23 Q21:AA21">
    <cfRule type="expression" dxfId="11562" priority="460">
      <formula>Q$1=""</formula>
    </cfRule>
  </conditionalFormatting>
  <conditionalFormatting sqref="P23:AA23 P21:AA21">
    <cfRule type="expression" dxfId="11561" priority="459">
      <formula>P$1=""</formula>
    </cfRule>
  </conditionalFormatting>
  <conditionalFormatting sqref="P23:AA23 P21:AA21">
    <cfRule type="expression" dxfId="11560" priority="458">
      <formula>P$1=""</formula>
    </cfRule>
  </conditionalFormatting>
  <conditionalFormatting sqref="P50:AA50">
    <cfRule type="expression" dxfId="11559" priority="434">
      <formula>P$1=""</formula>
    </cfRule>
  </conditionalFormatting>
  <conditionalFormatting sqref="P50:AA50">
    <cfRule type="expression" dxfId="11558" priority="433">
      <formula>P$1=""</formula>
    </cfRule>
  </conditionalFormatting>
  <conditionalFormatting sqref="P50:AA50">
    <cfRule type="expression" dxfId="11557" priority="432">
      <formula>P$1=""</formula>
    </cfRule>
  </conditionalFormatting>
  <conditionalFormatting sqref="P50:AA50">
    <cfRule type="expression" dxfId="11556" priority="431">
      <formula>P$1=""</formula>
    </cfRule>
  </conditionalFormatting>
  <conditionalFormatting sqref="P50:AA50">
    <cfRule type="expression" dxfId="11555" priority="430">
      <formula>P$1=""</formula>
    </cfRule>
  </conditionalFormatting>
  <conditionalFormatting sqref="P50:AA50">
    <cfRule type="expression" dxfId="11554" priority="429">
      <formula>P$1=""</formula>
    </cfRule>
  </conditionalFormatting>
  <conditionalFormatting sqref="P50:AA50">
    <cfRule type="expression" dxfId="11553" priority="428">
      <formula>P$1=""</formula>
    </cfRule>
  </conditionalFormatting>
  <conditionalFormatting sqref="P50:AA50">
    <cfRule type="expression" dxfId="11552" priority="427">
      <formula>P$1=""</formula>
    </cfRule>
  </conditionalFormatting>
  <conditionalFormatting sqref="P63:AA63">
    <cfRule type="expression" dxfId="11551" priority="426">
      <formula>P$1=""</formula>
    </cfRule>
  </conditionalFormatting>
  <conditionalFormatting sqref="P65:AA65">
    <cfRule type="expression" dxfId="11550" priority="425">
      <formula>P$1=""</formula>
    </cfRule>
  </conditionalFormatting>
  <conditionalFormatting sqref="P67:AA67">
    <cfRule type="expression" dxfId="11549" priority="424">
      <formula>P$1=""</formula>
    </cfRule>
  </conditionalFormatting>
  <conditionalFormatting sqref="P69:AA69">
    <cfRule type="expression" dxfId="11548" priority="423">
      <formula>P$1=""</formula>
    </cfRule>
  </conditionalFormatting>
  <conditionalFormatting sqref="P65:AA65 P67:AA67 P69:AA69">
    <cfRule type="expression" dxfId="11547" priority="422">
      <formula>P$1=""</formula>
    </cfRule>
  </conditionalFormatting>
  <conditionalFormatting sqref="P65:AA65 P67:AA67 P69:AA69">
    <cfRule type="expression" dxfId="11546" priority="421">
      <formula>P$1=""</formula>
    </cfRule>
  </conditionalFormatting>
  <conditionalFormatting sqref="P65:AA65 P67:AA67 P69:AA69">
    <cfRule type="expression" dxfId="11545" priority="420">
      <formula>P$1=""</formula>
    </cfRule>
  </conditionalFormatting>
  <conditionalFormatting sqref="P65:AA65 P67:AA67 P69:AA69">
    <cfRule type="expression" dxfId="11544" priority="419">
      <formula>P$1=""</formula>
    </cfRule>
  </conditionalFormatting>
  <conditionalFormatting sqref="P65:AA65 P67:AA67 P69:AA69">
    <cfRule type="expression" dxfId="11543" priority="418">
      <formula>P$1=""</formula>
    </cfRule>
  </conditionalFormatting>
  <conditionalFormatting sqref="P67:AA67 P69:AA69">
    <cfRule type="expression" dxfId="11542" priority="417">
      <formula>P$1=""</formula>
    </cfRule>
  </conditionalFormatting>
  <conditionalFormatting sqref="P65:AA65">
    <cfRule type="expression" dxfId="11541" priority="416">
      <formula>P$1=""</formula>
    </cfRule>
  </conditionalFormatting>
  <conditionalFormatting sqref="P67:AA67 P69:AA69">
    <cfRule type="expression" dxfId="11540" priority="415">
      <formula>P$1=""</formula>
    </cfRule>
  </conditionalFormatting>
  <conditionalFormatting sqref="P67:AA67 P69:AA69">
    <cfRule type="expression" dxfId="11539" priority="414">
      <formula>P$1=""</formula>
    </cfRule>
  </conditionalFormatting>
  <conditionalFormatting sqref="P69:AA69">
    <cfRule type="expression" dxfId="11538" priority="413">
      <formula>P$1=""</formula>
    </cfRule>
  </conditionalFormatting>
  <conditionalFormatting sqref="P69:AA69">
    <cfRule type="expression" dxfId="11537" priority="412">
      <formula>P$1=""</formula>
    </cfRule>
  </conditionalFormatting>
  <conditionalFormatting sqref="P69:AA69">
    <cfRule type="expression" dxfId="11536" priority="411">
      <formula>P$1=""</formula>
    </cfRule>
  </conditionalFormatting>
  <conditionalFormatting sqref="P69:AA69">
    <cfRule type="expression" dxfId="11535" priority="410">
      <formula>P$1=""</formula>
    </cfRule>
  </conditionalFormatting>
  <conditionalFormatting sqref="P63:AA63">
    <cfRule type="expression" dxfId="11534" priority="409">
      <formula>P$1=""</formula>
    </cfRule>
  </conditionalFormatting>
  <conditionalFormatting sqref="P63:AA63">
    <cfRule type="expression" dxfId="11533" priority="408">
      <formula>P$1=""</formula>
    </cfRule>
  </conditionalFormatting>
  <conditionalFormatting sqref="P63:AA63">
    <cfRule type="expression" dxfId="11532" priority="407">
      <formula>P$1=""</formula>
    </cfRule>
  </conditionalFormatting>
  <conditionalFormatting sqref="P63:AA63">
    <cfRule type="expression" dxfId="11531" priority="406">
      <formula>P$1=""</formula>
    </cfRule>
  </conditionalFormatting>
  <conditionalFormatting sqref="P63:AA63">
    <cfRule type="expression" dxfId="11530" priority="405">
      <formula>P$1=""</formula>
    </cfRule>
  </conditionalFormatting>
  <conditionalFormatting sqref="P63:AA63">
    <cfRule type="expression" dxfId="11529" priority="404">
      <formula>P$1=""</formula>
    </cfRule>
  </conditionalFormatting>
  <conditionalFormatting sqref="P63:AA63">
    <cfRule type="expression" dxfId="11528" priority="403">
      <formula>P$1=""</formula>
    </cfRule>
  </conditionalFormatting>
  <conditionalFormatting sqref="P67:AA67 P69:AA69">
    <cfRule type="expression" dxfId="11527" priority="402">
      <formula>P$1=""</formula>
    </cfRule>
  </conditionalFormatting>
  <conditionalFormatting sqref="P67:AA67 P69:AA69">
    <cfRule type="expression" dxfId="11526" priority="401">
      <formula>P$1=""</formula>
    </cfRule>
  </conditionalFormatting>
  <conditionalFormatting sqref="P67:AA67 P69:AA69">
    <cfRule type="expression" dxfId="11525" priority="400">
      <formula>P$1=""</formula>
    </cfRule>
  </conditionalFormatting>
  <conditionalFormatting sqref="P67:AA67 P69:AA69">
    <cfRule type="expression" dxfId="11524" priority="399">
      <formula>P$1=""</formula>
    </cfRule>
  </conditionalFormatting>
  <conditionalFormatting sqref="P69 P67 P65">
    <cfRule type="expression" dxfId="11523" priority="398">
      <formula>P$1=""</formula>
    </cfRule>
  </conditionalFormatting>
  <conditionalFormatting sqref="P69 P67 P65">
    <cfRule type="expression" dxfId="11522" priority="397">
      <formula>P$1=""</formula>
    </cfRule>
  </conditionalFormatting>
  <conditionalFormatting sqref="P69 P67 P65">
    <cfRule type="expression" dxfId="11521" priority="396">
      <formula>P$1=""</formula>
    </cfRule>
  </conditionalFormatting>
  <conditionalFormatting sqref="P93:AA93">
    <cfRule type="expression" dxfId="11520" priority="395">
      <formula>P$1=""</formula>
    </cfRule>
  </conditionalFormatting>
  <conditionalFormatting sqref="P95:AA95">
    <cfRule type="expression" dxfId="11519" priority="394">
      <formula>P$1=""</formula>
    </cfRule>
  </conditionalFormatting>
  <conditionalFormatting sqref="P97:AA97">
    <cfRule type="expression" dxfId="11518" priority="393">
      <formula>P$1=""</formula>
    </cfRule>
  </conditionalFormatting>
  <conditionalFormatting sqref="P99:AA99">
    <cfRule type="expression" dxfId="11517" priority="392">
      <formula>P$1=""</formula>
    </cfRule>
  </conditionalFormatting>
  <conditionalFormatting sqref="P95:AA95 P97:AA97 P99:AA99">
    <cfRule type="expression" dxfId="11516" priority="391">
      <formula>P$1=""</formula>
    </cfRule>
  </conditionalFormatting>
  <conditionalFormatting sqref="P95:AA95 P97:AA97 P99:AA99">
    <cfRule type="expression" dxfId="11515" priority="390">
      <formula>P$1=""</formula>
    </cfRule>
  </conditionalFormatting>
  <conditionalFormatting sqref="P95:AA95 P97:AA97 P99:AA99">
    <cfRule type="expression" dxfId="11514" priority="389">
      <formula>P$1=""</formula>
    </cfRule>
  </conditionalFormatting>
  <conditionalFormatting sqref="P95:AA95 P97:AA97 P99:AA99">
    <cfRule type="expression" dxfId="11513" priority="388">
      <formula>P$1=""</formula>
    </cfRule>
  </conditionalFormatting>
  <conditionalFormatting sqref="P95:AA95 P97:AA97 P99:AA99">
    <cfRule type="expression" dxfId="11512" priority="387">
      <formula>P$1=""</formula>
    </cfRule>
  </conditionalFormatting>
  <conditionalFormatting sqref="P97:AA97 P99:AA99">
    <cfRule type="expression" dxfId="11511" priority="386">
      <formula>P$1=""</formula>
    </cfRule>
  </conditionalFormatting>
  <conditionalFormatting sqref="P95:AA95">
    <cfRule type="expression" dxfId="11510" priority="385">
      <formula>P$1=""</formula>
    </cfRule>
  </conditionalFormatting>
  <conditionalFormatting sqref="P97:AA97 P99:AA99">
    <cfRule type="expression" dxfId="11509" priority="384">
      <formula>P$1=""</formula>
    </cfRule>
  </conditionalFormatting>
  <conditionalFormatting sqref="P97:AA97 P99:AA99">
    <cfRule type="expression" dxfId="11508" priority="383">
      <formula>P$1=""</formula>
    </cfRule>
  </conditionalFormatting>
  <conditionalFormatting sqref="P99:AA99">
    <cfRule type="expression" dxfId="11507" priority="382">
      <formula>P$1=""</formula>
    </cfRule>
  </conditionalFormatting>
  <conditionalFormatting sqref="P99:AA99">
    <cfRule type="expression" dxfId="11506" priority="381">
      <formula>P$1=""</formula>
    </cfRule>
  </conditionalFormatting>
  <conditionalFormatting sqref="P99:AA99">
    <cfRule type="expression" dxfId="11505" priority="380">
      <formula>P$1=""</formula>
    </cfRule>
  </conditionalFormatting>
  <conditionalFormatting sqref="P99:AA99">
    <cfRule type="expression" dxfId="11504" priority="379">
      <formula>P$1=""</formula>
    </cfRule>
  </conditionalFormatting>
  <conditionalFormatting sqref="P93:AA93">
    <cfRule type="expression" dxfId="11503" priority="378">
      <formula>P$1=""</formula>
    </cfRule>
  </conditionalFormatting>
  <conditionalFormatting sqref="P93:AA93">
    <cfRule type="expression" dxfId="11502" priority="377">
      <formula>P$1=""</formula>
    </cfRule>
  </conditionalFormatting>
  <conditionalFormatting sqref="P93:AA93">
    <cfRule type="expression" dxfId="11501" priority="376">
      <formula>P$1=""</formula>
    </cfRule>
  </conditionalFormatting>
  <conditionalFormatting sqref="P93:AA93">
    <cfRule type="expression" dxfId="11500" priority="375">
      <formula>P$1=""</formula>
    </cfRule>
  </conditionalFormatting>
  <conditionalFormatting sqref="P93:AA93">
    <cfRule type="expression" dxfId="11499" priority="374">
      <formula>P$1=""</formula>
    </cfRule>
  </conditionalFormatting>
  <conditionalFormatting sqref="P93:AA93">
    <cfRule type="expression" dxfId="11498" priority="373">
      <formula>P$1=""</formula>
    </cfRule>
  </conditionalFormatting>
  <conditionalFormatting sqref="P93:AA93">
    <cfRule type="expression" dxfId="11497" priority="372">
      <formula>P$1=""</formula>
    </cfRule>
  </conditionalFormatting>
  <conditionalFormatting sqref="P97:AA97 P99:AA99">
    <cfRule type="expression" dxfId="11496" priority="371">
      <formula>P$1=""</formula>
    </cfRule>
  </conditionalFormatting>
  <conditionalFormatting sqref="P97:AA97 P99:AA99">
    <cfRule type="expression" dxfId="11495" priority="370">
      <formula>P$1=""</formula>
    </cfRule>
  </conditionalFormatting>
  <conditionalFormatting sqref="P97:AA97 P99:AA99">
    <cfRule type="expression" dxfId="11494" priority="369">
      <formula>P$1=""</formula>
    </cfRule>
  </conditionalFormatting>
  <conditionalFormatting sqref="P97:AA97 P99:AA99">
    <cfRule type="expression" dxfId="11493" priority="368">
      <formula>P$1=""</formula>
    </cfRule>
  </conditionalFormatting>
  <conditionalFormatting sqref="P95:AA95 P97:AA97 P99:AA99">
    <cfRule type="expression" dxfId="11492" priority="367">
      <formula>P$1=""</formula>
    </cfRule>
  </conditionalFormatting>
  <conditionalFormatting sqref="P95:AA95 P97:AA97 P99:AA99">
    <cfRule type="expression" dxfId="11491" priority="366">
      <formula>P$1=""</formula>
    </cfRule>
  </conditionalFormatting>
  <conditionalFormatting sqref="P95:AA95 P97:AA97 P99:AA99">
    <cfRule type="expression" dxfId="11490" priority="365">
      <formula>P$1=""</formula>
    </cfRule>
  </conditionalFormatting>
  <conditionalFormatting sqref="P95:AA95 P97:AA97 P99:AA99">
    <cfRule type="expression" dxfId="11489" priority="364">
      <formula>P$1=""</formula>
    </cfRule>
  </conditionalFormatting>
  <conditionalFormatting sqref="P95:AA95 P97:AA97 P99:AA99">
    <cfRule type="expression" dxfId="11488" priority="363">
      <formula>P$1=""</formula>
    </cfRule>
  </conditionalFormatting>
  <conditionalFormatting sqref="P95:AA95 P97:AA97 P99:AA99">
    <cfRule type="expression" dxfId="11487" priority="362">
      <formula>P$1=""</formula>
    </cfRule>
  </conditionalFormatting>
  <conditionalFormatting sqref="P95:AA95 P97:AA97 P99:AA99">
    <cfRule type="expression" dxfId="11486" priority="361">
      <formula>P$1=""</formula>
    </cfRule>
  </conditionalFormatting>
  <conditionalFormatting sqref="P95:AA95 P97:AA97 P99:AA99">
    <cfRule type="expression" dxfId="11485" priority="360">
      <formula>P$1=""</formula>
    </cfRule>
  </conditionalFormatting>
  <conditionalFormatting sqref="Q95:AA95">
    <cfRule type="expression" dxfId="11484" priority="359">
      <formula>Q$1=""</formula>
    </cfRule>
  </conditionalFormatting>
  <conditionalFormatting sqref="Q95:AA95">
    <cfRule type="expression" dxfId="11483" priority="358">
      <formula>Q$1=""</formula>
    </cfRule>
  </conditionalFormatting>
  <conditionalFormatting sqref="Q95:AA95">
    <cfRule type="expression" dxfId="11482" priority="357">
      <formula>Q$1=""</formula>
    </cfRule>
  </conditionalFormatting>
  <conditionalFormatting sqref="Q95:AA95">
    <cfRule type="expression" dxfId="11481" priority="356">
      <formula>Q$1=""</formula>
    </cfRule>
  </conditionalFormatting>
  <conditionalFormatting sqref="Q95:AA95">
    <cfRule type="expression" dxfId="11480" priority="355">
      <formula>Q$1=""</formula>
    </cfRule>
  </conditionalFormatting>
  <conditionalFormatting sqref="Q95:AA95">
    <cfRule type="expression" dxfId="11479" priority="354">
      <formula>Q$1=""</formula>
    </cfRule>
  </conditionalFormatting>
  <conditionalFormatting sqref="Q95:AA95">
    <cfRule type="expression" dxfId="11478" priority="353">
      <formula>Q$1=""</formula>
    </cfRule>
  </conditionalFormatting>
  <conditionalFormatting sqref="Q95:AA95">
    <cfRule type="expression" dxfId="11477" priority="352">
      <formula>Q$1=""</formula>
    </cfRule>
  </conditionalFormatting>
  <conditionalFormatting sqref="Q97:AA97 Q99:AA99">
    <cfRule type="expression" dxfId="11476" priority="351">
      <formula>Q$1=""</formula>
    </cfRule>
  </conditionalFormatting>
  <conditionalFormatting sqref="Q97:AA97 Q99:AA99">
    <cfRule type="expression" dxfId="11475" priority="350">
      <formula>Q$1=""</formula>
    </cfRule>
  </conditionalFormatting>
  <conditionalFormatting sqref="Q97:AA97 Q99:AA99">
    <cfRule type="expression" dxfId="11474" priority="349">
      <formula>Q$1=""</formula>
    </cfRule>
  </conditionalFormatting>
  <conditionalFormatting sqref="Q97:AA97 Q99:AA99">
    <cfRule type="expression" dxfId="11473" priority="348">
      <formula>Q$1=""</formula>
    </cfRule>
  </conditionalFormatting>
  <conditionalFormatting sqref="Q97:AA97 Q99:AA99">
    <cfRule type="expression" dxfId="11472" priority="347">
      <formula>Q$1=""</formula>
    </cfRule>
  </conditionalFormatting>
  <conditionalFormatting sqref="Q97:AA97 Q99:AA99">
    <cfRule type="expression" dxfId="11471" priority="346">
      <formula>Q$1=""</formula>
    </cfRule>
  </conditionalFormatting>
  <conditionalFormatting sqref="Q97:AA97 Q99:AA99">
    <cfRule type="expression" dxfId="11470" priority="345">
      <formula>Q$1=""</formula>
    </cfRule>
  </conditionalFormatting>
  <conditionalFormatting sqref="Q97:AA97 Q99:AA99">
    <cfRule type="expression" dxfId="11469" priority="344">
      <formula>Q$1=""</formula>
    </cfRule>
  </conditionalFormatting>
  <conditionalFormatting sqref="Q97:AA97 Q99:AA99">
    <cfRule type="expression" dxfId="11468" priority="343">
      <formula>Q$1=""</formula>
    </cfRule>
  </conditionalFormatting>
  <conditionalFormatting sqref="Q97:AA97 Q99:AA99">
    <cfRule type="expression" dxfId="11467" priority="342">
      <formula>Q$1=""</formula>
    </cfRule>
  </conditionalFormatting>
  <conditionalFormatting sqref="P93:AA93 P97:AA97 P99:AA99">
    <cfRule type="expression" dxfId="11466" priority="341">
      <formula>P$1=""</formula>
    </cfRule>
  </conditionalFormatting>
  <conditionalFormatting sqref="P93:AA93">
    <cfRule type="expression" dxfId="11465" priority="340">
      <formula>P$1=""</formula>
    </cfRule>
  </conditionalFormatting>
  <conditionalFormatting sqref="P93:AA93">
    <cfRule type="expression" dxfId="11464" priority="339">
      <formula>P$1=""</formula>
    </cfRule>
  </conditionalFormatting>
  <conditionalFormatting sqref="P93:AA93">
    <cfRule type="expression" dxfId="11463" priority="338">
      <formula>P$1=""</formula>
    </cfRule>
  </conditionalFormatting>
  <conditionalFormatting sqref="P93:AA93">
    <cfRule type="expression" dxfId="11462" priority="337">
      <formula>P$1=""</formula>
    </cfRule>
  </conditionalFormatting>
  <conditionalFormatting sqref="P93:AA93">
    <cfRule type="expression" dxfId="11461" priority="336">
      <formula>P$1=""</formula>
    </cfRule>
  </conditionalFormatting>
  <conditionalFormatting sqref="P93:AA93 P97:AA97 P99:AA99">
    <cfRule type="expression" dxfId="11460" priority="335">
      <formula>P$1=""</formula>
    </cfRule>
  </conditionalFormatting>
  <conditionalFormatting sqref="P93:AA93">
    <cfRule type="expression" dxfId="11459" priority="334">
      <formula>P$1=""</formula>
    </cfRule>
  </conditionalFormatting>
  <conditionalFormatting sqref="P93:AA93">
    <cfRule type="expression" dxfId="11458" priority="333">
      <formula>P$1=""</formula>
    </cfRule>
  </conditionalFormatting>
  <conditionalFormatting sqref="P93:AA93">
    <cfRule type="expression" dxfId="11457" priority="332">
      <formula>P$1=""</formula>
    </cfRule>
  </conditionalFormatting>
  <conditionalFormatting sqref="P93:AA93">
    <cfRule type="expression" dxfId="11456" priority="331">
      <formula>P$1=""</formula>
    </cfRule>
  </conditionalFormatting>
  <conditionalFormatting sqref="P93:AA93">
    <cfRule type="expression" dxfId="11455" priority="330">
      <formula>P$1=""</formula>
    </cfRule>
  </conditionalFormatting>
  <conditionalFormatting sqref="P93:AA93">
    <cfRule type="expression" dxfId="11454" priority="329">
      <formula>P$1=""</formula>
    </cfRule>
  </conditionalFormatting>
  <conditionalFormatting sqref="P93:AA93">
    <cfRule type="expression" dxfId="11453" priority="328">
      <formula>P$1=""</formula>
    </cfRule>
  </conditionalFormatting>
  <conditionalFormatting sqref="P93:AA93">
    <cfRule type="expression" dxfId="11452" priority="327">
      <formula>P$1=""</formula>
    </cfRule>
  </conditionalFormatting>
  <conditionalFormatting sqref="P95:AA95 P97:AA97 P99:AA99">
    <cfRule type="expression" dxfId="11451" priority="326">
      <formula>P$1=""</formula>
    </cfRule>
  </conditionalFormatting>
  <conditionalFormatting sqref="P95:AA95 P97:AA97 P99:AA99">
    <cfRule type="expression" dxfId="11450" priority="325">
      <formula>P$1=""</formula>
    </cfRule>
  </conditionalFormatting>
  <conditionalFormatting sqref="P95:AA95 P97:AA97 P99:AA99">
    <cfRule type="expression" dxfId="11449" priority="324">
      <formula>P$1=""</formula>
    </cfRule>
  </conditionalFormatting>
  <conditionalFormatting sqref="P95:AA95 P97:AA97 P99:AA99">
    <cfRule type="expression" dxfId="11448" priority="323">
      <formula>P$1=""</formula>
    </cfRule>
  </conditionalFormatting>
  <conditionalFormatting sqref="P95:AA95 P97:AA97 P99:AA99">
    <cfRule type="expression" dxfId="11447" priority="322">
      <formula>P$1=""</formula>
    </cfRule>
  </conditionalFormatting>
  <conditionalFormatting sqref="P95:AA95 P97:AA97 P99:AA99">
    <cfRule type="expression" dxfId="11446" priority="321">
      <formula>P$1=""</formula>
    </cfRule>
  </conditionalFormatting>
  <conditionalFormatting sqref="P95:AA95 P97:AA97 P99:AA99">
    <cfRule type="expression" dxfId="11445" priority="320">
      <formula>P$1=""</formula>
    </cfRule>
  </conditionalFormatting>
  <conditionalFormatting sqref="P95:AA95 P97:AA97 P99:AA99">
    <cfRule type="expression" dxfId="11444" priority="319">
      <formula>P$1=""</formula>
    </cfRule>
  </conditionalFormatting>
  <conditionalFormatting sqref="P95:AA95">
    <cfRule type="expression" dxfId="11443" priority="318">
      <formula>P$1=""</formula>
    </cfRule>
  </conditionalFormatting>
  <conditionalFormatting sqref="P95:AA95 P97:AA97 P99:AA99">
    <cfRule type="expression" dxfId="11442" priority="317">
      <formula>P$1=""</formula>
    </cfRule>
  </conditionalFormatting>
  <conditionalFormatting sqref="P95:AA95 P97:AA97 P99:AA99">
    <cfRule type="expression" dxfId="11441" priority="316">
      <formula>P$1=""</formula>
    </cfRule>
  </conditionalFormatting>
  <conditionalFormatting sqref="P95:AA95 P97:AA97 P99:AA99">
    <cfRule type="expression" dxfId="11440" priority="315">
      <formula>P$1=""</formula>
    </cfRule>
  </conditionalFormatting>
  <conditionalFormatting sqref="P95:AA95 P97:AA97 P99:AA99">
    <cfRule type="expression" dxfId="11439" priority="314">
      <formula>P$1=""</formula>
    </cfRule>
  </conditionalFormatting>
  <conditionalFormatting sqref="P95:AA95 P97:AA97 P99:AA99">
    <cfRule type="expression" dxfId="11438" priority="313">
      <formula>P$1=""</formula>
    </cfRule>
  </conditionalFormatting>
  <conditionalFormatting sqref="P95:AA95">
    <cfRule type="expression" dxfId="11437" priority="312">
      <formula>P$1=""</formula>
    </cfRule>
  </conditionalFormatting>
  <conditionalFormatting sqref="P95:AA95 P97:AA97 P99:AA99">
    <cfRule type="expression" dxfId="11436" priority="311">
      <formula>P$1=""</formula>
    </cfRule>
  </conditionalFormatting>
  <conditionalFormatting sqref="P95:AA95 P97:AA97 P99:AA99">
    <cfRule type="expression" dxfId="11435" priority="310">
      <formula>P$1=""</formula>
    </cfRule>
  </conditionalFormatting>
  <conditionalFormatting sqref="P95:AA95 P97:AA97 P99:AA99">
    <cfRule type="expression" dxfId="11434" priority="309">
      <formula>P$1=""</formula>
    </cfRule>
  </conditionalFormatting>
  <conditionalFormatting sqref="P95:AA95 P97:AA97 P99:AA99">
    <cfRule type="expression" dxfId="11433" priority="308">
      <formula>P$1=""</formula>
    </cfRule>
  </conditionalFormatting>
  <conditionalFormatting sqref="P95:AA95 P97:AA97 P99:AA99">
    <cfRule type="expression" dxfId="11432" priority="307">
      <formula>P$1=""</formula>
    </cfRule>
  </conditionalFormatting>
  <conditionalFormatting sqref="P95:AA95 P97:AA97 P99:AA99">
    <cfRule type="expression" dxfId="11431" priority="306">
      <formula>P$1=""</formula>
    </cfRule>
  </conditionalFormatting>
  <conditionalFormatting sqref="P95:AA95 P97:AA97 P99:AA99">
    <cfRule type="expression" dxfId="11430" priority="305">
      <formula>P$1=""</formula>
    </cfRule>
  </conditionalFormatting>
  <conditionalFormatting sqref="P95:AA95 P97:AA97 P99:AA99">
    <cfRule type="expression" dxfId="11429" priority="304">
      <formula>P$1=""</formula>
    </cfRule>
  </conditionalFormatting>
  <conditionalFormatting sqref="P99:AA99 P97:AA97">
    <cfRule type="expression" dxfId="11428" priority="303">
      <formula>P$1=""</formula>
    </cfRule>
  </conditionalFormatting>
  <conditionalFormatting sqref="P99:AA99 P97:AA97">
    <cfRule type="expression" dxfId="11427" priority="302">
      <formula>P$1=""</formula>
    </cfRule>
  </conditionalFormatting>
  <conditionalFormatting sqref="Q99:AA99 Q97:AA97">
    <cfRule type="expression" dxfId="11426" priority="301">
      <formula>Q$1=""</formula>
    </cfRule>
  </conditionalFormatting>
  <conditionalFormatting sqref="Q99:AA99 Q97:AA97">
    <cfRule type="expression" dxfId="11425" priority="300">
      <formula>Q$1=""</formula>
    </cfRule>
  </conditionalFormatting>
  <conditionalFormatting sqref="Q99:AA99 Q97:AA97">
    <cfRule type="expression" dxfId="11424" priority="299">
      <formula>Q$1=""</formula>
    </cfRule>
  </conditionalFormatting>
  <conditionalFormatting sqref="Q99:AA99 Q97:AA97">
    <cfRule type="expression" dxfId="11423" priority="298">
      <formula>Q$1=""</formula>
    </cfRule>
  </conditionalFormatting>
  <conditionalFormatting sqref="Q99:AA99 Q97:AA97">
    <cfRule type="expression" dxfId="11422" priority="297">
      <formula>Q$1=""</formula>
    </cfRule>
  </conditionalFormatting>
  <conditionalFormatting sqref="Q99:AA99 Q97:AA97">
    <cfRule type="expression" dxfId="11421" priority="296">
      <formula>Q$1=""</formula>
    </cfRule>
  </conditionalFormatting>
  <conditionalFormatting sqref="Q99:AA99 Q97:AA97">
    <cfRule type="expression" dxfId="11420" priority="295">
      <formula>Q$1=""</formula>
    </cfRule>
  </conditionalFormatting>
  <conditionalFormatting sqref="Q99:AA99 Q97:AA97">
    <cfRule type="expression" dxfId="11419" priority="294">
      <formula>Q$1=""</formula>
    </cfRule>
  </conditionalFormatting>
  <conditionalFormatting sqref="P99:AA99 P97:AA97">
    <cfRule type="expression" dxfId="11418" priority="293">
      <formula>P$1=""</formula>
    </cfRule>
  </conditionalFormatting>
  <conditionalFormatting sqref="P99:AA99 P97:AA97">
    <cfRule type="expression" dxfId="11417" priority="292">
      <formula>P$1=""</formula>
    </cfRule>
  </conditionalFormatting>
  <conditionalFormatting sqref="P53:AA53">
    <cfRule type="expression" dxfId="11416" priority="291">
      <formula>P$1=""</formula>
    </cfRule>
  </conditionalFormatting>
  <conditionalFormatting sqref="P55:AA55">
    <cfRule type="expression" dxfId="11415" priority="290">
      <formula>P$1=""</formula>
    </cfRule>
  </conditionalFormatting>
  <conditionalFormatting sqref="P57:AA57">
    <cfRule type="expression" dxfId="11414" priority="289">
      <formula>P$1=""</formula>
    </cfRule>
  </conditionalFormatting>
  <conditionalFormatting sqref="P59:AA59">
    <cfRule type="expression" dxfId="11413" priority="288">
      <formula>P$1=""</formula>
    </cfRule>
  </conditionalFormatting>
  <conditionalFormatting sqref="P55:AA55 P57:AA57 P59:AA59">
    <cfRule type="expression" dxfId="11412" priority="287">
      <formula>P$1=""</formula>
    </cfRule>
  </conditionalFormatting>
  <conditionalFormatting sqref="P55:AA55 P57:AA57 P59:AA59">
    <cfRule type="expression" dxfId="11411" priority="286">
      <formula>P$1=""</formula>
    </cfRule>
  </conditionalFormatting>
  <conditionalFormatting sqref="P55:AA55 P57:AA57 P59:AA59">
    <cfRule type="expression" dxfId="11410" priority="285">
      <formula>P$1=""</formula>
    </cfRule>
  </conditionalFormatting>
  <conditionalFormatting sqref="P55:AA55 P57:AA57 P59:AA59">
    <cfRule type="expression" dxfId="11409" priority="284">
      <formula>P$1=""</formula>
    </cfRule>
  </conditionalFormatting>
  <conditionalFormatting sqref="P55:AA55 P57:AA57 P59:AA59">
    <cfRule type="expression" dxfId="11408" priority="283">
      <formula>P$1=""</formula>
    </cfRule>
  </conditionalFormatting>
  <conditionalFormatting sqref="P57:AA57 P59:AA59">
    <cfRule type="expression" dxfId="11407" priority="282">
      <formula>P$1=""</formula>
    </cfRule>
  </conditionalFormatting>
  <conditionalFormatting sqref="P55:AA55">
    <cfRule type="expression" dxfId="11406" priority="281">
      <formula>P$1=""</formula>
    </cfRule>
  </conditionalFormatting>
  <conditionalFormatting sqref="P57:AA57 P59:AA59">
    <cfRule type="expression" dxfId="11405" priority="280">
      <formula>P$1=""</formula>
    </cfRule>
  </conditionalFormatting>
  <conditionalFormatting sqref="P57:AA57 P59:AA59">
    <cfRule type="expression" dxfId="11404" priority="279">
      <formula>P$1=""</formula>
    </cfRule>
  </conditionalFormatting>
  <conditionalFormatting sqref="P59:AA59">
    <cfRule type="expression" dxfId="11403" priority="278">
      <formula>P$1=""</formula>
    </cfRule>
  </conditionalFormatting>
  <conditionalFormatting sqref="P59:AA59">
    <cfRule type="expression" dxfId="11402" priority="277">
      <formula>P$1=""</formula>
    </cfRule>
  </conditionalFormatting>
  <conditionalFormatting sqref="P59:AA59">
    <cfRule type="expression" dxfId="11401" priority="276">
      <formula>P$1=""</formula>
    </cfRule>
  </conditionalFormatting>
  <conditionalFormatting sqref="P59:AA59">
    <cfRule type="expression" dxfId="11400" priority="275">
      <formula>P$1=""</formula>
    </cfRule>
  </conditionalFormatting>
  <conditionalFormatting sqref="P53:AA53">
    <cfRule type="expression" dxfId="11399" priority="274">
      <formula>P$1=""</formula>
    </cfRule>
  </conditionalFormatting>
  <conditionalFormatting sqref="P53:AA53">
    <cfRule type="expression" dxfId="11398" priority="273">
      <formula>P$1=""</formula>
    </cfRule>
  </conditionalFormatting>
  <conditionalFormatting sqref="P53:AA53">
    <cfRule type="expression" dxfId="11397" priority="272">
      <formula>P$1=""</formula>
    </cfRule>
  </conditionalFormatting>
  <conditionalFormatting sqref="P53:AA53">
    <cfRule type="expression" dxfId="11396" priority="271">
      <formula>P$1=""</formula>
    </cfRule>
  </conditionalFormatting>
  <conditionalFormatting sqref="P53:AA53">
    <cfRule type="expression" dxfId="11395" priority="270">
      <formula>P$1=""</formula>
    </cfRule>
  </conditionalFormatting>
  <conditionalFormatting sqref="P53:AA53">
    <cfRule type="expression" dxfId="11394" priority="269">
      <formula>P$1=""</formula>
    </cfRule>
  </conditionalFormatting>
  <conditionalFormatting sqref="P53:AA53">
    <cfRule type="expression" dxfId="11393" priority="268">
      <formula>P$1=""</formula>
    </cfRule>
  </conditionalFormatting>
  <conditionalFormatting sqref="P57:AA57 P59:AA59">
    <cfRule type="expression" dxfId="11392" priority="267">
      <formula>P$1=""</formula>
    </cfRule>
  </conditionalFormatting>
  <conditionalFormatting sqref="P57:AA57 P59:AA59">
    <cfRule type="expression" dxfId="11391" priority="266">
      <formula>P$1=""</formula>
    </cfRule>
  </conditionalFormatting>
  <conditionalFormatting sqref="P57:AA57 P59:AA59">
    <cfRule type="expression" dxfId="11390" priority="265">
      <formula>P$1=""</formula>
    </cfRule>
  </conditionalFormatting>
  <conditionalFormatting sqref="P57:AA57 P59:AA59">
    <cfRule type="expression" dxfId="11389" priority="264">
      <formula>P$1=""</formula>
    </cfRule>
  </conditionalFormatting>
  <conditionalFormatting sqref="P55:AA55 P57:AA57 P59:AA59">
    <cfRule type="expression" dxfId="11388" priority="263">
      <formula>P$1=""</formula>
    </cfRule>
  </conditionalFormatting>
  <conditionalFormatting sqref="P55:AA55 P57:AA57 P59:AA59">
    <cfRule type="expression" dxfId="11387" priority="262">
      <formula>P$1=""</formula>
    </cfRule>
  </conditionalFormatting>
  <conditionalFormatting sqref="P55:AA55 P57:AA57 P59:AA59">
    <cfRule type="expression" dxfId="11386" priority="261">
      <formula>P$1=""</formula>
    </cfRule>
  </conditionalFormatting>
  <conditionalFormatting sqref="P55:AA55 P57:AA57 P59:AA59">
    <cfRule type="expression" dxfId="11385" priority="260">
      <formula>P$1=""</formula>
    </cfRule>
  </conditionalFormatting>
  <conditionalFormatting sqref="P55:AA55 P57:AA57 P59:AA59">
    <cfRule type="expression" dxfId="11384" priority="259">
      <formula>P$1=""</formula>
    </cfRule>
  </conditionalFormatting>
  <conditionalFormatting sqref="P55:AA55 P57:AA57 P59:AA59">
    <cfRule type="expression" dxfId="11383" priority="258">
      <formula>P$1=""</formula>
    </cfRule>
  </conditionalFormatting>
  <conditionalFormatting sqref="P55:AA55 P57:AA57 P59:AA59">
    <cfRule type="expression" dxfId="11382" priority="257">
      <formula>P$1=""</formula>
    </cfRule>
  </conditionalFormatting>
  <conditionalFormatting sqref="P55:AA55 P57:AA57 P59:AA59">
    <cfRule type="expression" dxfId="11381" priority="256">
      <formula>P$1=""</formula>
    </cfRule>
  </conditionalFormatting>
  <conditionalFormatting sqref="Q55:AA55">
    <cfRule type="expression" dxfId="11380" priority="255">
      <formula>Q$1=""</formula>
    </cfRule>
  </conditionalFormatting>
  <conditionalFormatting sqref="Q55:AA55">
    <cfRule type="expression" dxfId="11379" priority="254">
      <formula>Q$1=""</formula>
    </cfRule>
  </conditionalFormatting>
  <conditionalFormatting sqref="Q55:AA55">
    <cfRule type="expression" dxfId="11378" priority="253">
      <formula>Q$1=""</formula>
    </cfRule>
  </conditionalFormatting>
  <conditionalFormatting sqref="Q55:AA55">
    <cfRule type="expression" dxfId="11377" priority="252">
      <formula>Q$1=""</formula>
    </cfRule>
  </conditionalFormatting>
  <conditionalFormatting sqref="Q55:AA55">
    <cfRule type="expression" dxfId="11376" priority="251">
      <formula>Q$1=""</formula>
    </cfRule>
  </conditionalFormatting>
  <conditionalFormatting sqref="Q55:AA55">
    <cfRule type="expression" dxfId="11375" priority="250">
      <formula>Q$1=""</formula>
    </cfRule>
  </conditionalFormatting>
  <conditionalFormatting sqref="Q55:AA55">
    <cfRule type="expression" dxfId="11374" priority="249">
      <formula>Q$1=""</formula>
    </cfRule>
  </conditionalFormatting>
  <conditionalFormatting sqref="Q55:AA55">
    <cfRule type="expression" dxfId="11373" priority="248">
      <formula>Q$1=""</formula>
    </cfRule>
  </conditionalFormatting>
  <conditionalFormatting sqref="Q57:AA57 Q59:AA59">
    <cfRule type="expression" dxfId="11372" priority="247">
      <formula>Q$1=""</formula>
    </cfRule>
  </conditionalFormatting>
  <conditionalFormatting sqref="Q57:AA57 Q59:AA59">
    <cfRule type="expression" dxfId="11371" priority="246">
      <formula>Q$1=""</formula>
    </cfRule>
  </conditionalFormatting>
  <conditionalFormatting sqref="Q57:AA57 Q59:AA59">
    <cfRule type="expression" dxfId="11370" priority="245">
      <formula>Q$1=""</formula>
    </cfRule>
  </conditionalFormatting>
  <conditionalFormatting sqref="Q57:AA57 Q59:AA59">
    <cfRule type="expression" dxfId="11369" priority="244">
      <formula>Q$1=""</formula>
    </cfRule>
  </conditionalFormatting>
  <conditionalFormatting sqref="Q57:AA57 Q59:AA59">
    <cfRule type="expression" dxfId="11368" priority="243">
      <formula>Q$1=""</formula>
    </cfRule>
  </conditionalFormatting>
  <conditionalFormatting sqref="Q57:AA57 Q59:AA59">
    <cfRule type="expression" dxfId="11367" priority="242">
      <formula>Q$1=""</formula>
    </cfRule>
  </conditionalFormatting>
  <conditionalFormatting sqref="Q57:AA57 Q59:AA59">
    <cfRule type="expression" dxfId="11366" priority="241">
      <formula>Q$1=""</formula>
    </cfRule>
  </conditionalFormatting>
  <conditionalFormatting sqref="Q57:AA57 Q59:AA59">
    <cfRule type="expression" dxfId="11365" priority="240">
      <formula>Q$1=""</formula>
    </cfRule>
  </conditionalFormatting>
  <conditionalFormatting sqref="Q57:AA57 Q59:AA59">
    <cfRule type="expression" dxfId="11364" priority="239">
      <formula>Q$1=""</formula>
    </cfRule>
  </conditionalFormatting>
  <conditionalFormatting sqref="Q57:AA57 Q59:AA59">
    <cfRule type="expression" dxfId="11363" priority="238">
      <formula>Q$1=""</formula>
    </cfRule>
  </conditionalFormatting>
  <conditionalFormatting sqref="P53:AA53 P57:AA57 P59:AA59">
    <cfRule type="expression" dxfId="11362" priority="237">
      <formula>P$1=""</formula>
    </cfRule>
  </conditionalFormatting>
  <conditionalFormatting sqref="P53:AA53">
    <cfRule type="expression" dxfId="11361" priority="236">
      <formula>P$1=""</formula>
    </cfRule>
  </conditionalFormatting>
  <conditionalFormatting sqref="P53:AA53">
    <cfRule type="expression" dxfId="11360" priority="235">
      <formula>P$1=""</formula>
    </cfRule>
  </conditionalFormatting>
  <conditionalFormatting sqref="P53:AA53">
    <cfRule type="expression" dxfId="11359" priority="234">
      <formula>P$1=""</formula>
    </cfRule>
  </conditionalFormatting>
  <conditionalFormatting sqref="P53:AA53">
    <cfRule type="expression" dxfId="11358" priority="233">
      <formula>P$1=""</formula>
    </cfRule>
  </conditionalFormatting>
  <conditionalFormatting sqref="P53:AA53">
    <cfRule type="expression" dxfId="11357" priority="232">
      <formula>P$1=""</formula>
    </cfRule>
  </conditionalFormatting>
  <conditionalFormatting sqref="P53:AA53 P57:AA57 P59:AA59">
    <cfRule type="expression" dxfId="11356" priority="231">
      <formula>P$1=""</formula>
    </cfRule>
  </conditionalFormatting>
  <conditionalFormatting sqref="P53:AA53">
    <cfRule type="expression" dxfId="11355" priority="230">
      <formula>P$1=""</formula>
    </cfRule>
  </conditionalFormatting>
  <conditionalFormatting sqref="P53:AA53">
    <cfRule type="expression" dxfId="11354" priority="229">
      <formula>P$1=""</formula>
    </cfRule>
  </conditionalFormatting>
  <conditionalFormatting sqref="P53:AA53">
    <cfRule type="expression" dxfId="11353" priority="228">
      <formula>P$1=""</formula>
    </cfRule>
  </conditionalFormatting>
  <conditionalFormatting sqref="P53:AA53">
    <cfRule type="expression" dxfId="11352" priority="227">
      <formula>P$1=""</formula>
    </cfRule>
  </conditionalFormatting>
  <conditionalFormatting sqref="P53:AA53">
    <cfRule type="expression" dxfId="11351" priority="226">
      <formula>P$1=""</formula>
    </cfRule>
  </conditionalFormatting>
  <conditionalFormatting sqref="P53:AA53">
    <cfRule type="expression" dxfId="11350" priority="225">
      <formula>P$1=""</formula>
    </cfRule>
  </conditionalFormatting>
  <conditionalFormatting sqref="P53:AA53">
    <cfRule type="expression" dxfId="11349" priority="224">
      <formula>P$1=""</formula>
    </cfRule>
  </conditionalFormatting>
  <conditionalFormatting sqref="P53:AA53">
    <cfRule type="expression" dxfId="11348" priority="223">
      <formula>P$1=""</formula>
    </cfRule>
  </conditionalFormatting>
  <conditionalFormatting sqref="P55:AA55 P57:AA57 P59:AA59">
    <cfRule type="expression" dxfId="11347" priority="222">
      <formula>P$1=""</formula>
    </cfRule>
  </conditionalFormatting>
  <conditionalFormatting sqref="P55:AA55 P57:AA57 P59:AA59">
    <cfRule type="expression" dxfId="11346" priority="221">
      <formula>P$1=""</formula>
    </cfRule>
  </conditionalFormatting>
  <conditionalFormatting sqref="P55:AA55 P57:AA57 P59:AA59">
    <cfRule type="expression" dxfId="11345" priority="220">
      <formula>P$1=""</formula>
    </cfRule>
  </conditionalFormatting>
  <conditionalFormatting sqref="P55:AA55 P57:AA57 P59:AA59">
    <cfRule type="expression" dxfId="11344" priority="219">
      <formula>P$1=""</formula>
    </cfRule>
  </conditionalFormatting>
  <conditionalFormatting sqref="P55:AA55 P57:AA57 P59:AA59">
    <cfRule type="expression" dxfId="11343" priority="218">
      <formula>P$1=""</formula>
    </cfRule>
  </conditionalFormatting>
  <conditionalFormatting sqref="P55:AA55 P57:AA57 P59:AA59">
    <cfRule type="expression" dxfId="11342" priority="217">
      <formula>P$1=""</formula>
    </cfRule>
  </conditionalFormatting>
  <conditionalFormatting sqref="P55:AA55 P57:AA57 P59:AA59">
    <cfRule type="expression" dxfId="11341" priority="216">
      <formula>P$1=""</formula>
    </cfRule>
  </conditionalFormatting>
  <conditionalFormatting sqref="P55:AA55 P57:AA57 P59:AA59">
    <cfRule type="expression" dxfId="11340" priority="215">
      <formula>P$1=""</formula>
    </cfRule>
  </conditionalFormatting>
  <conditionalFormatting sqref="P55:AA55">
    <cfRule type="expression" dxfId="11339" priority="214">
      <formula>P$1=""</formula>
    </cfRule>
  </conditionalFormatting>
  <conditionalFormatting sqref="P55:AA55 P57:AA57 P59:AA59">
    <cfRule type="expression" dxfId="11338" priority="213">
      <formula>P$1=""</formula>
    </cfRule>
  </conditionalFormatting>
  <conditionalFormatting sqref="P55:AA55 P57:AA57 P59:AA59">
    <cfRule type="expression" dxfId="11337" priority="212">
      <formula>P$1=""</formula>
    </cfRule>
  </conditionalFormatting>
  <conditionalFormatting sqref="P55:AA55 P57:AA57 P59:AA59">
    <cfRule type="expression" dxfId="11336" priority="211">
      <formula>P$1=""</formula>
    </cfRule>
  </conditionalFormatting>
  <conditionalFormatting sqref="P55:AA55 P57:AA57 P59:AA59">
    <cfRule type="expression" dxfId="11335" priority="210">
      <formula>P$1=""</formula>
    </cfRule>
  </conditionalFormatting>
  <conditionalFormatting sqref="P55:AA55 P57:AA57 P59:AA59">
    <cfRule type="expression" dxfId="11334" priority="209">
      <formula>P$1=""</formula>
    </cfRule>
  </conditionalFormatting>
  <conditionalFormatting sqref="P55:AA55">
    <cfRule type="expression" dxfId="11333" priority="208">
      <formula>P$1=""</formula>
    </cfRule>
  </conditionalFormatting>
  <conditionalFormatting sqref="P55:AA55 P57:AA57 P59:AA59">
    <cfRule type="expression" dxfId="11332" priority="207">
      <formula>P$1=""</formula>
    </cfRule>
  </conditionalFormatting>
  <conditionalFormatting sqref="P55:AA55 P57:AA57 P59:AA59">
    <cfRule type="expression" dxfId="11331" priority="206">
      <formula>P$1=""</formula>
    </cfRule>
  </conditionalFormatting>
  <conditionalFormatting sqref="P55:AA55 P57:AA57 P59:AA59">
    <cfRule type="expression" dxfId="11330" priority="205">
      <formula>P$1=""</formula>
    </cfRule>
  </conditionalFormatting>
  <conditionalFormatting sqref="P55:AA55 P57:AA57 P59:AA59">
    <cfRule type="expression" dxfId="11329" priority="204">
      <formula>P$1=""</formula>
    </cfRule>
  </conditionalFormatting>
  <conditionalFormatting sqref="P55:AA55 P57:AA57 P59:AA59">
    <cfRule type="expression" dxfId="11328" priority="203">
      <formula>P$1=""</formula>
    </cfRule>
  </conditionalFormatting>
  <conditionalFormatting sqref="P55:AA55 P57:AA57 P59:AA59">
    <cfRule type="expression" dxfId="11327" priority="202">
      <formula>P$1=""</formula>
    </cfRule>
  </conditionalFormatting>
  <conditionalFormatting sqref="P55:AA55 P57:AA57 P59:AA59">
    <cfRule type="expression" dxfId="11326" priority="201">
      <formula>P$1=""</formula>
    </cfRule>
  </conditionalFormatting>
  <conditionalFormatting sqref="P55:AA55 P57:AA57 P59:AA59">
    <cfRule type="expression" dxfId="11325" priority="200">
      <formula>P$1=""</formula>
    </cfRule>
  </conditionalFormatting>
  <conditionalFormatting sqref="P59:AA59 P57:AA57">
    <cfRule type="expression" dxfId="11324" priority="199">
      <formula>P$1=""</formula>
    </cfRule>
  </conditionalFormatting>
  <conditionalFormatting sqref="P59:AA59 P57:AA57">
    <cfRule type="expression" dxfId="11323" priority="198">
      <formula>P$1=""</formula>
    </cfRule>
  </conditionalFormatting>
  <conditionalFormatting sqref="Q59:AA59 Q57:AA57">
    <cfRule type="expression" dxfId="11322" priority="197">
      <formula>Q$1=""</formula>
    </cfRule>
  </conditionalFormatting>
  <conditionalFormatting sqref="Q59:AA59 Q57:AA57">
    <cfRule type="expression" dxfId="11321" priority="196">
      <formula>Q$1=""</formula>
    </cfRule>
  </conditionalFormatting>
  <conditionalFormatting sqref="Q59:AA59 Q57:AA57">
    <cfRule type="expression" dxfId="11320" priority="195">
      <formula>Q$1=""</formula>
    </cfRule>
  </conditionalFormatting>
  <conditionalFormatting sqref="Q59:AA59 Q57:AA57">
    <cfRule type="expression" dxfId="11319" priority="194">
      <formula>Q$1=""</formula>
    </cfRule>
  </conditionalFormatting>
  <conditionalFormatting sqref="Q59:AA59 Q57:AA57">
    <cfRule type="expression" dxfId="11318" priority="193">
      <formula>Q$1=""</formula>
    </cfRule>
  </conditionalFormatting>
  <conditionalFormatting sqref="Q59:AA59 Q57:AA57">
    <cfRule type="expression" dxfId="11317" priority="192">
      <formula>Q$1=""</formula>
    </cfRule>
  </conditionalFormatting>
  <conditionalFormatting sqref="Q59:AA59 Q57:AA57">
    <cfRule type="expression" dxfId="11316" priority="191">
      <formula>Q$1=""</formula>
    </cfRule>
  </conditionalFormatting>
  <conditionalFormatting sqref="Q59:AA59 Q57:AA57">
    <cfRule type="expression" dxfId="11315" priority="190">
      <formula>Q$1=""</formula>
    </cfRule>
  </conditionalFormatting>
  <conditionalFormatting sqref="P59:AA59 P57:AA57">
    <cfRule type="expression" dxfId="11314" priority="189">
      <formula>P$1=""</formula>
    </cfRule>
  </conditionalFormatting>
  <conditionalFormatting sqref="P59:AA59 P57:AA57">
    <cfRule type="expression" dxfId="11313" priority="188">
      <formula>P$1=""</formula>
    </cfRule>
  </conditionalFormatting>
  <conditionalFormatting sqref="P59:AA59 P57:AA57 P55:AA55">
    <cfRule type="expression" dxfId="11312" priority="187">
      <formula>P$1=""</formula>
    </cfRule>
  </conditionalFormatting>
  <conditionalFormatting sqref="P59:AA59 P57:AA57 P55:AA55">
    <cfRule type="expression" dxfId="11311" priority="186">
      <formula>P$1=""</formula>
    </cfRule>
  </conditionalFormatting>
  <conditionalFormatting sqref="P59:AA59 P57:AA57 P55:AA55">
    <cfRule type="expression" dxfId="11310" priority="185">
      <formula>P$1=""</formula>
    </cfRule>
  </conditionalFormatting>
  <conditionalFormatting sqref="P59:AA59 P57:AA57 P55:AA55">
    <cfRule type="expression" dxfId="11309" priority="184">
      <formula>P$1=""</formula>
    </cfRule>
  </conditionalFormatting>
  <conditionalFormatting sqref="P59:AA59 P57:AA57 P55:AA55">
    <cfRule type="expression" dxfId="11308" priority="183">
      <formula>P$1=""</formula>
    </cfRule>
  </conditionalFormatting>
  <conditionalFormatting sqref="P59:AA59 P57:AA57 P55:AA55">
    <cfRule type="expression" dxfId="11307" priority="182">
      <formula>P$1=""</formula>
    </cfRule>
  </conditionalFormatting>
  <conditionalFormatting sqref="P59:AA59 P57:AA57 P55:AA55">
    <cfRule type="expression" dxfId="11306" priority="181">
      <formula>P$1=""</formula>
    </cfRule>
  </conditionalFormatting>
  <conditionalFormatting sqref="P59:AA59 P57:AA57 P55:AA55">
    <cfRule type="expression" dxfId="11305" priority="180">
      <formula>P$1=""</formula>
    </cfRule>
  </conditionalFormatting>
  <conditionalFormatting sqref="P55:AA55">
    <cfRule type="expression" dxfId="11304" priority="179">
      <formula>P$1=""</formula>
    </cfRule>
  </conditionalFormatting>
  <conditionalFormatting sqref="P59:AA59 P57:AA57 P55:AA55">
    <cfRule type="expression" dxfId="11303" priority="178">
      <formula>P$1=""</formula>
    </cfRule>
  </conditionalFormatting>
  <conditionalFormatting sqref="P59:AA59 P57:AA57 P55:AA55">
    <cfRule type="expression" dxfId="11302" priority="177">
      <formula>P$1=""</formula>
    </cfRule>
  </conditionalFormatting>
  <conditionalFormatting sqref="P59:AA59 P57:AA57 P55:AA55">
    <cfRule type="expression" dxfId="11301" priority="176">
      <formula>P$1=""</formula>
    </cfRule>
  </conditionalFormatting>
  <conditionalFormatting sqref="P59:AA59 P57:AA57 P55:AA55">
    <cfRule type="expression" dxfId="11300" priority="175">
      <formula>P$1=""</formula>
    </cfRule>
  </conditionalFormatting>
  <conditionalFormatting sqref="P59:AA59 P57:AA57 P55:AA55">
    <cfRule type="expression" dxfId="11299" priority="174">
      <formula>P$1=""</formula>
    </cfRule>
  </conditionalFormatting>
  <conditionalFormatting sqref="P55:AA55">
    <cfRule type="expression" dxfId="11298" priority="173">
      <formula>P$1=""</formula>
    </cfRule>
  </conditionalFormatting>
  <conditionalFormatting sqref="P59:AA59 P57:AA57 P55:AA55">
    <cfRule type="expression" dxfId="11297" priority="172">
      <formula>P$1=""</formula>
    </cfRule>
  </conditionalFormatting>
  <conditionalFormatting sqref="P59:AA59 P57:AA57 P55:AA55">
    <cfRule type="expression" dxfId="11296" priority="171">
      <formula>P$1=""</formula>
    </cfRule>
  </conditionalFormatting>
  <conditionalFormatting sqref="P59:AA59 P57:AA57 P55:AA55">
    <cfRule type="expression" dxfId="11295" priority="170">
      <formula>P$1=""</formula>
    </cfRule>
  </conditionalFormatting>
  <conditionalFormatting sqref="P59:AA59 P57:AA57 P55:AA55">
    <cfRule type="expression" dxfId="11294" priority="169">
      <formula>P$1=""</formula>
    </cfRule>
  </conditionalFormatting>
  <conditionalFormatting sqref="P59:AA59 P57:AA57 P55:AA55">
    <cfRule type="expression" dxfId="11293" priority="168">
      <formula>P$1=""</formula>
    </cfRule>
  </conditionalFormatting>
  <conditionalFormatting sqref="P59:AA59 P57:AA57 P55:AA55">
    <cfRule type="expression" dxfId="11292" priority="167">
      <formula>P$1=""</formula>
    </cfRule>
  </conditionalFormatting>
  <conditionalFormatting sqref="P59:AA59 P57:AA57 P55:AA55">
    <cfRule type="expression" dxfId="11291" priority="166">
      <formula>P$1=""</formula>
    </cfRule>
  </conditionalFormatting>
  <conditionalFormatting sqref="P59:AA59 P57:AA57 P55:AA55">
    <cfRule type="expression" dxfId="11290" priority="165">
      <formula>P$1=""</formula>
    </cfRule>
  </conditionalFormatting>
  <conditionalFormatting sqref="P73:AA73">
    <cfRule type="expression" dxfId="11289" priority="164">
      <formula>P$1=""</formula>
    </cfRule>
  </conditionalFormatting>
  <conditionalFormatting sqref="P75:AA75">
    <cfRule type="expression" dxfId="11288" priority="163">
      <formula>P$1=""</formula>
    </cfRule>
  </conditionalFormatting>
  <conditionalFormatting sqref="P77:AA77">
    <cfRule type="expression" dxfId="11287" priority="162">
      <formula>P$1=""</formula>
    </cfRule>
  </conditionalFormatting>
  <conditionalFormatting sqref="P79:AA79">
    <cfRule type="expression" dxfId="11286" priority="161">
      <formula>P$1=""</formula>
    </cfRule>
  </conditionalFormatting>
  <conditionalFormatting sqref="P75:AA75 P77:AA77 P79:AA79">
    <cfRule type="expression" dxfId="11285" priority="160">
      <formula>P$1=""</formula>
    </cfRule>
  </conditionalFormatting>
  <conditionalFormatting sqref="P75:AA75 P77:AA77 P79:AA79">
    <cfRule type="expression" dxfId="11284" priority="159">
      <formula>P$1=""</formula>
    </cfRule>
  </conditionalFormatting>
  <conditionalFormatting sqref="P75:AA75 P77:AA77 P79:AA79">
    <cfRule type="expression" dxfId="11283" priority="158">
      <formula>P$1=""</formula>
    </cfRule>
  </conditionalFormatting>
  <conditionalFormatting sqref="P75:AA75 P77:AA77 P79:AA79">
    <cfRule type="expression" dxfId="11282" priority="157">
      <formula>P$1=""</formula>
    </cfRule>
  </conditionalFormatting>
  <conditionalFormatting sqref="P75:AA75 P77:AA77 P79:AA79">
    <cfRule type="expression" dxfId="11281" priority="156">
      <formula>P$1=""</formula>
    </cfRule>
  </conditionalFormatting>
  <conditionalFormatting sqref="P77:AA77 P79:AA79">
    <cfRule type="expression" dxfId="11280" priority="155">
      <formula>P$1=""</formula>
    </cfRule>
  </conditionalFormatting>
  <conditionalFormatting sqref="P75:AA75">
    <cfRule type="expression" dxfId="11279" priority="154">
      <formula>P$1=""</formula>
    </cfRule>
  </conditionalFormatting>
  <conditionalFormatting sqref="P77:AA77 P79:AA79">
    <cfRule type="expression" dxfId="11278" priority="153">
      <formula>P$1=""</formula>
    </cfRule>
  </conditionalFormatting>
  <conditionalFormatting sqref="P77:AA77 P79:AA79">
    <cfRule type="expression" dxfId="11277" priority="152">
      <formula>P$1=""</formula>
    </cfRule>
  </conditionalFormatting>
  <conditionalFormatting sqref="P79:AA79">
    <cfRule type="expression" dxfId="11276" priority="151">
      <formula>P$1=""</formula>
    </cfRule>
  </conditionalFormatting>
  <conditionalFormatting sqref="P79:AA79">
    <cfRule type="expression" dxfId="11275" priority="150">
      <formula>P$1=""</formula>
    </cfRule>
  </conditionalFormatting>
  <conditionalFormatting sqref="P79:AA79">
    <cfRule type="expression" dxfId="11274" priority="149">
      <formula>P$1=""</formula>
    </cfRule>
  </conditionalFormatting>
  <conditionalFormatting sqref="P79:AA79">
    <cfRule type="expression" dxfId="11273" priority="148">
      <formula>P$1=""</formula>
    </cfRule>
  </conditionalFormatting>
  <conditionalFormatting sqref="P73:AA73">
    <cfRule type="expression" dxfId="11272" priority="147">
      <formula>P$1=""</formula>
    </cfRule>
  </conditionalFormatting>
  <conditionalFormatting sqref="P73:AA73">
    <cfRule type="expression" dxfId="11271" priority="146">
      <formula>P$1=""</formula>
    </cfRule>
  </conditionalFormatting>
  <conditionalFormatting sqref="P73:AA73">
    <cfRule type="expression" dxfId="11270" priority="145">
      <formula>P$1=""</formula>
    </cfRule>
  </conditionalFormatting>
  <conditionalFormatting sqref="P73:AA73">
    <cfRule type="expression" dxfId="11269" priority="144">
      <formula>P$1=""</formula>
    </cfRule>
  </conditionalFormatting>
  <conditionalFormatting sqref="P73:AA73">
    <cfRule type="expression" dxfId="11268" priority="143">
      <formula>P$1=""</formula>
    </cfRule>
  </conditionalFormatting>
  <conditionalFormatting sqref="P73:AA73">
    <cfRule type="expression" dxfId="11267" priority="142">
      <formula>P$1=""</formula>
    </cfRule>
  </conditionalFormatting>
  <conditionalFormatting sqref="P73:AA73">
    <cfRule type="expression" dxfId="11266" priority="141">
      <formula>P$1=""</formula>
    </cfRule>
  </conditionalFormatting>
  <conditionalFormatting sqref="P77:AA77 P79:AA79">
    <cfRule type="expression" dxfId="11265" priority="140">
      <formula>P$1=""</formula>
    </cfRule>
  </conditionalFormatting>
  <conditionalFormatting sqref="P77:AA77 P79:AA79">
    <cfRule type="expression" dxfId="11264" priority="139">
      <formula>P$1=""</formula>
    </cfRule>
  </conditionalFormatting>
  <conditionalFormatting sqref="P77:AA77 P79:AA79">
    <cfRule type="expression" dxfId="11263" priority="138">
      <formula>P$1=""</formula>
    </cfRule>
  </conditionalFormatting>
  <conditionalFormatting sqref="P77:AA77 P79:AA79">
    <cfRule type="expression" dxfId="11262" priority="137">
      <formula>P$1=""</formula>
    </cfRule>
  </conditionalFormatting>
  <conditionalFormatting sqref="P79 P77 P75">
    <cfRule type="expression" dxfId="11261" priority="136">
      <formula>P$1=""</formula>
    </cfRule>
  </conditionalFormatting>
  <conditionalFormatting sqref="P79 P77 P75">
    <cfRule type="expression" dxfId="11260" priority="135">
      <formula>P$1=""</formula>
    </cfRule>
  </conditionalFormatting>
  <conditionalFormatting sqref="P79 P77 P75">
    <cfRule type="expression" dxfId="11259" priority="134">
      <formula>P$1=""</formula>
    </cfRule>
  </conditionalFormatting>
  <conditionalFormatting sqref="P83:AA83">
    <cfRule type="expression" dxfId="11258" priority="133">
      <formula>P$1=""</formula>
    </cfRule>
  </conditionalFormatting>
  <conditionalFormatting sqref="P85:AA85">
    <cfRule type="expression" dxfId="11257" priority="132">
      <formula>P$1=""</formula>
    </cfRule>
  </conditionalFormatting>
  <conditionalFormatting sqref="P87:AA87">
    <cfRule type="expression" dxfId="11256" priority="131">
      <formula>P$1=""</formula>
    </cfRule>
  </conditionalFormatting>
  <conditionalFormatting sqref="P89:AA89">
    <cfRule type="expression" dxfId="11255" priority="130">
      <formula>P$1=""</formula>
    </cfRule>
  </conditionalFormatting>
  <conditionalFormatting sqref="P85:AA85 P87:AA87 P89:AA89">
    <cfRule type="expression" dxfId="11254" priority="129">
      <formula>P$1=""</formula>
    </cfRule>
  </conditionalFormatting>
  <conditionalFormatting sqref="P85:AA85 P87:AA87 P89:AA89">
    <cfRule type="expression" dxfId="11253" priority="128">
      <formula>P$1=""</formula>
    </cfRule>
  </conditionalFormatting>
  <conditionalFormatting sqref="P85:AA85 P87:AA87 P89:AA89">
    <cfRule type="expression" dxfId="11252" priority="127">
      <formula>P$1=""</formula>
    </cfRule>
  </conditionalFormatting>
  <conditionalFormatting sqref="P85:AA85 P87:AA87 P89:AA89">
    <cfRule type="expression" dxfId="11251" priority="126">
      <formula>P$1=""</formula>
    </cfRule>
  </conditionalFormatting>
  <conditionalFormatting sqref="P85:AA85 P87:AA87 P89:AA89">
    <cfRule type="expression" dxfId="11250" priority="125">
      <formula>P$1=""</formula>
    </cfRule>
  </conditionalFormatting>
  <conditionalFormatting sqref="P87:AA87 P89:AA89">
    <cfRule type="expression" dxfId="11249" priority="124">
      <formula>P$1=""</formula>
    </cfRule>
  </conditionalFormatting>
  <conditionalFormatting sqref="P85:AA85">
    <cfRule type="expression" dxfId="11248" priority="123">
      <formula>P$1=""</formula>
    </cfRule>
  </conditionalFormatting>
  <conditionalFormatting sqref="P87:AA87 P89:AA89">
    <cfRule type="expression" dxfId="11247" priority="122">
      <formula>P$1=""</formula>
    </cfRule>
  </conditionalFormatting>
  <conditionalFormatting sqref="P87:AA87 P89:AA89">
    <cfRule type="expression" dxfId="11246" priority="121">
      <formula>P$1=""</formula>
    </cfRule>
  </conditionalFormatting>
  <conditionalFormatting sqref="P89:AA89">
    <cfRule type="expression" dxfId="11245" priority="120">
      <formula>P$1=""</formula>
    </cfRule>
  </conditionalFormatting>
  <conditionalFormatting sqref="P89:AA89">
    <cfRule type="expression" dxfId="11244" priority="119">
      <formula>P$1=""</formula>
    </cfRule>
  </conditionalFormatting>
  <conditionalFormatting sqref="P89:AA89">
    <cfRule type="expression" dxfId="11243" priority="118">
      <formula>P$1=""</formula>
    </cfRule>
  </conditionalFormatting>
  <conditionalFormatting sqref="P89:AA89">
    <cfRule type="expression" dxfId="11242" priority="117">
      <formula>P$1=""</formula>
    </cfRule>
  </conditionalFormatting>
  <conditionalFormatting sqref="P83:AA83">
    <cfRule type="expression" dxfId="11241" priority="116">
      <formula>P$1=""</formula>
    </cfRule>
  </conditionalFormatting>
  <conditionalFormatting sqref="P83:AA83">
    <cfRule type="expression" dxfId="11240" priority="115">
      <formula>P$1=""</formula>
    </cfRule>
  </conditionalFormatting>
  <conditionalFormatting sqref="P83:AA83">
    <cfRule type="expression" dxfId="11239" priority="114">
      <formula>P$1=""</formula>
    </cfRule>
  </conditionalFormatting>
  <conditionalFormatting sqref="P83:AA83">
    <cfRule type="expression" dxfId="11238" priority="113">
      <formula>P$1=""</formula>
    </cfRule>
  </conditionalFormatting>
  <conditionalFormatting sqref="P83:AA83">
    <cfRule type="expression" dxfId="11237" priority="112">
      <formula>P$1=""</formula>
    </cfRule>
  </conditionalFormatting>
  <conditionalFormatting sqref="P83:AA83">
    <cfRule type="expression" dxfId="11236" priority="111">
      <formula>P$1=""</formula>
    </cfRule>
  </conditionalFormatting>
  <conditionalFormatting sqref="P83:AA83">
    <cfRule type="expression" dxfId="11235" priority="110">
      <formula>P$1=""</formula>
    </cfRule>
  </conditionalFormatting>
  <conditionalFormatting sqref="P87:AA87 P89:AA89">
    <cfRule type="expression" dxfId="11234" priority="109">
      <formula>P$1=""</formula>
    </cfRule>
  </conditionalFormatting>
  <conditionalFormatting sqref="P87:AA87 P89:AA89">
    <cfRule type="expression" dxfId="11233" priority="108">
      <formula>P$1=""</formula>
    </cfRule>
  </conditionalFormatting>
  <conditionalFormatting sqref="P87:AA87 P89:AA89">
    <cfRule type="expression" dxfId="11232" priority="107">
      <formula>P$1=""</formula>
    </cfRule>
  </conditionalFormatting>
  <conditionalFormatting sqref="P87:AA87 P89:AA89">
    <cfRule type="expression" dxfId="11231" priority="106">
      <formula>P$1=""</formula>
    </cfRule>
  </conditionalFormatting>
  <conditionalFormatting sqref="P89 P87 P85">
    <cfRule type="expression" dxfId="11230" priority="105">
      <formula>P$1=""</formula>
    </cfRule>
  </conditionalFormatting>
  <conditionalFormatting sqref="P89 P87 P85">
    <cfRule type="expression" dxfId="11229" priority="104">
      <formula>P$1=""</formula>
    </cfRule>
  </conditionalFormatting>
  <conditionalFormatting sqref="P89 P87 P85">
    <cfRule type="expression" dxfId="11228" priority="103">
      <formula>P$1=""</formula>
    </cfRule>
  </conditionalFormatting>
  <conditionalFormatting sqref="P95:AA95">
    <cfRule type="expression" dxfId="11227" priority="102">
      <formula>P$1=""</formula>
    </cfRule>
  </conditionalFormatting>
  <conditionalFormatting sqref="P95:AA95">
    <cfRule type="expression" dxfId="11226" priority="101">
      <formula>P$1=""</formula>
    </cfRule>
  </conditionalFormatting>
  <conditionalFormatting sqref="P95:AA95">
    <cfRule type="expression" dxfId="11225" priority="100">
      <formula>P$1=""</formula>
    </cfRule>
  </conditionalFormatting>
  <conditionalFormatting sqref="P95:AA95">
    <cfRule type="expression" dxfId="11224" priority="99">
      <formula>P$1=""</formula>
    </cfRule>
  </conditionalFormatting>
  <conditionalFormatting sqref="P95:AA95">
    <cfRule type="expression" dxfId="11223" priority="98">
      <formula>P$1=""</formula>
    </cfRule>
  </conditionalFormatting>
  <conditionalFormatting sqref="P95:AA95">
    <cfRule type="expression" dxfId="11222" priority="97">
      <formula>P$1=""</formula>
    </cfRule>
  </conditionalFormatting>
  <conditionalFormatting sqref="P95:AA95">
    <cfRule type="expression" dxfId="11221" priority="96">
      <formula>P$1=""</formula>
    </cfRule>
  </conditionalFormatting>
  <conditionalFormatting sqref="P95:AA95">
    <cfRule type="expression" dxfId="11220" priority="95">
      <formula>P$1=""</formula>
    </cfRule>
  </conditionalFormatting>
  <conditionalFormatting sqref="P95:AA95">
    <cfRule type="expression" dxfId="11219" priority="94">
      <formula>P$1=""</formula>
    </cfRule>
  </conditionalFormatting>
  <conditionalFormatting sqref="P95:AA95">
    <cfRule type="expression" dxfId="11218" priority="93">
      <formula>P$1=""</formula>
    </cfRule>
  </conditionalFormatting>
  <conditionalFormatting sqref="P95:AA95">
    <cfRule type="expression" dxfId="11217" priority="92">
      <formula>P$1=""</formula>
    </cfRule>
  </conditionalFormatting>
  <conditionalFormatting sqref="P95:AA95">
    <cfRule type="expression" dxfId="11216" priority="91">
      <formula>P$1=""</formula>
    </cfRule>
  </conditionalFormatting>
  <conditionalFormatting sqref="P95:AA95">
    <cfRule type="expression" dxfId="11215" priority="90">
      <formula>P$1=""</formula>
    </cfRule>
  </conditionalFormatting>
  <conditionalFormatting sqref="P95:AA95">
    <cfRule type="expression" dxfId="11214" priority="89">
      <formula>P$1=""</formula>
    </cfRule>
  </conditionalFormatting>
  <conditionalFormatting sqref="P95:AA95">
    <cfRule type="expression" dxfId="11213" priority="88">
      <formula>P$1=""</formula>
    </cfRule>
  </conditionalFormatting>
  <conditionalFormatting sqref="P95:AA95">
    <cfRule type="expression" dxfId="11212" priority="87">
      <formula>P$1=""</formula>
    </cfRule>
  </conditionalFormatting>
  <conditionalFormatting sqref="P95:AA95">
    <cfRule type="expression" dxfId="11211" priority="86">
      <formula>P$1=""</formula>
    </cfRule>
  </conditionalFormatting>
  <conditionalFormatting sqref="P95:AA95">
    <cfRule type="expression" dxfId="11210" priority="85">
      <formula>P$1=""</formula>
    </cfRule>
  </conditionalFormatting>
  <conditionalFormatting sqref="P95:AA95">
    <cfRule type="expression" dxfId="11209" priority="84">
      <formula>P$1=""</formula>
    </cfRule>
  </conditionalFormatting>
  <conditionalFormatting sqref="P95:AA95">
    <cfRule type="expression" dxfId="11208" priority="83">
      <formula>P$1=""</formula>
    </cfRule>
  </conditionalFormatting>
  <conditionalFormatting sqref="P95:AA95">
    <cfRule type="expression" dxfId="11207" priority="82">
      <formula>P$1=""</formula>
    </cfRule>
  </conditionalFormatting>
  <conditionalFormatting sqref="P95:AA95">
    <cfRule type="expression" dxfId="11206" priority="81">
      <formula>P$1=""</formula>
    </cfRule>
  </conditionalFormatting>
  <conditionalFormatting sqref="P95:AA95">
    <cfRule type="expression" dxfId="11205" priority="80">
      <formula>P$1=""</formula>
    </cfRule>
  </conditionalFormatting>
  <conditionalFormatting sqref="P97:AA97">
    <cfRule type="expression" dxfId="11204" priority="79">
      <formula>P$1=""</formula>
    </cfRule>
  </conditionalFormatting>
  <conditionalFormatting sqref="P97:AA97">
    <cfRule type="expression" dxfId="11203" priority="78">
      <formula>P$1=""</formula>
    </cfRule>
  </conditionalFormatting>
  <conditionalFormatting sqref="P97:AA97">
    <cfRule type="expression" dxfId="11202" priority="77">
      <formula>P$1=""</formula>
    </cfRule>
  </conditionalFormatting>
  <conditionalFormatting sqref="P97:AA97">
    <cfRule type="expression" dxfId="11201" priority="76">
      <formula>P$1=""</formula>
    </cfRule>
  </conditionalFormatting>
  <conditionalFormatting sqref="P97:AA97">
    <cfRule type="expression" dxfId="11200" priority="75">
      <formula>P$1=""</formula>
    </cfRule>
  </conditionalFormatting>
  <conditionalFormatting sqref="P97:AA97">
    <cfRule type="expression" dxfId="11199" priority="74">
      <formula>P$1=""</formula>
    </cfRule>
  </conditionalFormatting>
  <conditionalFormatting sqref="P97:AA97">
    <cfRule type="expression" dxfId="11198" priority="73">
      <formula>P$1=""</formula>
    </cfRule>
  </conditionalFormatting>
  <conditionalFormatting sqref="P97:AA97">
    <cfRule type="expression" dxfId="11197" priority="72">
      <formula>P$1=""</formula>
    </cfRule>
  </conditionalFormatting>
  <conditionalFormatting sqref="P97:AA97">
    <cfRule type="expression" dxfId="11196" priority="71">
      <formula>P$1=""</formula>
    </cfRule>
  </conditionalFormatting>
  <conditionalFormatting sqref="P97:AA97">
    <cfRule type="expression" dxfId="11195" priority="70">
      <formula>P$1=""</formula>
    </cfRule>
  </conditionalFormatting>
  <conditionalFormatting sqref="P97:AA97">
    <cfRule type="expression" dxfId="11194" priority="69">
      <formula>P$1=""</formula>
    </cfRule>
  </conditionalFormatting>
  <conditionalFormatting sqref="P97:AA97">
    <cfRule type="expression" dxfId="11193" priority="68">
      <formula>P$1=""</formula>
    </cfRule>
  </conditionalFormatting>
  <conditionalFormatting sqref="P97:AA97">
    <cfRule type="expression" dxfId="11192" priority="67">
      <formula>P$1=""</formula>
    </cfRule>
  </conditionalFormatting>
  <conditionalFormatting sqref="P97:AA97">
    <cfRule type="expression" dxfId="11191" priority="66">
      <formula>P$1=""</formula>
    </cfRule>
  </conditionalFormatting>
  <conditionalFormatting sqref="P97:AA97">
    <cfRule type="expression" dxfId="11190" priority="65">
      <formula>P$1=""</formula>
    </cfRule>
  </conditionalFormatting>
  <conditionalFormatting sqref="P97:AA97">
    <cfRule type="expression" dxfId="11189" priority="64">
      <formula>P$1=""</formula>
    </cfRule>
  </conditionalFormatting>
  <conditionalFormatting sqref="P97:AA97">
    <cfRule type="expression" dxfId="11188" priority="63">
      <formula>P$1=""</formula>
    </cfRule>
  </conditionalFormatting>
  <conditionalFormatting sqref="P97:AA97">
    <cfRule type="expression" dxfId="11187" priority="62">
      <formula>P$1=""</formula>
    </cfRule>
  </conditionalFormatting>
  <conditionalFormatting sqref="P97:AA97">
    <cfRule type="expression" dxfId="11186" priority="61">
      <formula>P$1=""</formula>
    </cfRule>
  </conditionalFormatting>
  <conditionalFormatting sqref="P97:AA97">
    <cfRule type="expression" dxfId="11185" priority="60">
      <formula>P$1=""</formula>
    </cfRule>
  </conditionalFormatting>
  <conditionalFormatting sqref="P97:AA97">
    <cfRule type="expression" dxfId="11184" priority="59">
      <formula>P$1=""</formula>
    </cfRule>
  </conditionalFormatting>
  <conditionalFormatting sqref="P99:AA99">
    <cfRule type="expression" dxfId="11183" priority="58">
      <formula>P$1=""</formula>
    </cfRule>
  </conditionalFormatting>
  <conditionalFormatting sqref="P99:AA99">
    <cfRule type="expression" dxfId="11182" priority="57">
      <formula>P$1=""</formula>
    </cfRule>
  </conditionalFormatting>
  <conditionalFormatting sqref="P99:AA99">
    <cfRule type="expression" dxfId="11181" priority="56">
      <formula>P$1=""</formula>
    </cfRule>
  </conditionalFormatting>
  <conditionalFormatting sqref="P99:AA99">
    <cfRule type="expression" dxfId="11180" priority="55">
      <formula>P$1=""</formula>
    </cfRule>
  </conditionalFormatting>
  <conditionalFormatting sqref="P99:AA99">
    <cfRule type="expression" dxfId="11179" priority="54">
      <formula>P$1=""</formula>
    </cfRule>
  </conditionalFormatting>
  <conditionalFormatting sqref="P99:AA99">
    <cfRule type="expression" dxfId="11178" priority="53">
      <formula>P$1=""</formula>
    </cfRule>
  </conditionalFormatting>
  <conditionalFormatting sqref="P99:AA99">
    <cfRule type="expression" dxfId="11177" priority="52">
      <formula>P$1=""</formula>
    </cfRule>
  </conditionalFormatting>
  <conditionalFormatting sqref="P99:AA99">
    <cfRule type="expression" dxfId="11176" priority="51">
      <formula>P$1=""</formula>
    </cfRule>
  </conditionalFormatting>
  <conditionalFormatting sqref="P99:AA99">
    <cfRule type="expression" dxfId="11175" priority="50">
      <formula>P$1=""</formula>
    </cfRule>
  </conditionalFormatting>
  <conditionalFormatting sqref="P99:AA99">
    <cfRule type="expression" dxfId="11174" priority="49">
      <formula>P$1=""</formula>
    </cfRule>
  </conditionalFormatting>
  <conditionalFormatting sqref="P99:AA99">
    <cfRule type="expression" dxfId="11173" priority="48">
      <formula>P$1=""</formula>
    </cfRule>
  </conditionalFormatting>
  <conditionalFormatting sqref="P99:AA99">
    <cfRule type="expression" dxfId="11172" priority="47">
      <formula>P$1=""</formula>
    </cfRule>
  </conditionalFormatting>
  <conditionalFormatting sqref="P99:AA99">
    <cfRule type="expression" dxfId="11171" priority="46">
      <formula>P$1=""</formula>
    </cfRule>
  </conditionalFormatting>
  <conditionalFormatting sqref="P99:AA99">
    <cfRule type="expression" dxfId="11170" priority="45">
      <formula>P$1=""</formula>
    </cfRule>
  </conditionalFormatting>
  <conditionalFormatting sqref="P99:AA99">
    <cfRule type="expression" dxfId="11169" priority="44">
      <formula>P$1=""</formula>
    </cfRule>
  </conditionalFormatting>
  <conditionalFormatting sqref="P99:AA99">
    <cfRule type="expression" dxfId="11168" priority="43">
      <formula>P$1=""</formula>
    </cfRule>
  </conditionalFormatting>
  <conditionalFormatting sqref="P99:AA99">
    <cfRule type="expression" dxfId="11167" priority="42">
      <formula>P$1=""</formula>
    </cfRule>
  </conditionalFormatting>
  <conditionalFormatting sqref="P99:AA99">
    <cfRule type="expression" dxfId="11166" priority="41">
      <formula>P$1=""</formula>
    </cfRule>
  </conditionalFormatting>
  <conditionalFormatting sqref="P99:AA99">
    <cfRule type="expression" dxfId="11165" priority="40">
      <formula>P$1=""</formula>
    </cfRule>
  </conditionalFormatting>
  <conditionalFormatting sqref="P99:AA99">
    <cfRule type="expression" dxfId="11164" priority="39">
      <formula>P$1=""</formula>
    </cfRule>
  </conditionalFormatting>
  <conditionalFormatting sqref="P99:AA99">
    <cfRule type="expression" dxfId="11163" priority="38">
      <formula>P$1=""</formula>
    </cfRule>
  </conditionalFormatting>
  <conditionalFormatting sqref="P103:AA103">
    <cfRule type="expression" dxfId="11162" priority="37">
      <formula>P$1=""</formula>
    </cfRule>
  </conditionalFormatting>
  <conditionalFormatting sqref="P105:AA105">
    <cfRule type="expression" dxfId="11161" priority="36">
      <formula>P$1=""</formula>
    </cfRule>
  </conditionalFormatting>
  <conditionalFormatting sqref="P107:AA107">
    <cfRule type="expression" dxfId="11160" priority="35">
      <formula>P$1=""</formula>
    </cfRule>
  </conditionalFormatting>
  <conditionalFormatting sqref="P109:AA109">
    <cfRule type="expression" dxfId="11159" priority="34">
      <formula>P$1=""</formula>
    </cfRule>
  </conditionalFormatting>
  <conditionalFormatting sqref="P105:AA105 P107:AA107 P109:AA109">
    <cfRule type="expression" dxfId="11158" priority="33">
      <formula>P$1=""</formula>
    </cfRule>
  </conditionalFormatting>
  <conditionalFormatting sqref="P105:AA105 P107:AA107 P109:AA109">
    <cfRule type="expression" dxfId="11157" priority="32">
      <formula>P$1=""</formula>
    </cfRule>
  </conditionalFormatting>
  <conditionalFormatting sqref="P105:AA105 P107:AA107 P109:AA109">
    <cfRule type="expression" dxfId="11156" priority="31">
      <formula>P$1=""</formula>
    </cfRule>
  </conditionalFormatting>
  <conditionalFormatting sqref="P105:AA105 P107:AA107 P109:AA109">
    <cfRule type="expression" dxfId="11155" priority="30">
      <formula>P$1=""</formula>
    </cfRule>
  </conditionalFormatting>
  <conditionalFormatting sqref="P105:AA105 P107:AA107 P109:AA109">
    <cfRule type="expression" dxfId="11154" priority="29">
      <formula>P$1=""</formula>
    </cfRule>
  </conditionalFormatting>
  <conditionalFormatting sqref="P107:AA107 P109:AA109">
    <cfRule type="expression" dxfId="11153" priority="28">
      <formula>P$1=""</formula>
    </cfRule>
  </conditionalFormatting>
  <conditionalFormatting sqref="P105:AA105">
    <cfRule type="expression" dxfId="11152" priority="27">
      <formula>P$1=""</formula>
    </cfRule>
  </conditionalFormatting>
  <conditionalFormatting sqref="P107:AA107 P109:AA109">
    <cfRule type="expression" dxfId="11151" priority="26">
      <formula>P$1=""</formula>
    </cfRule>
  </conditionalFormatting>
  <conditionalFormatting sqref="P107:AA107 P109:AA109">
    <cfRule type="expression" dxfId="11150" priority="25">
      <formula>P$1=""</formula>
    </cfRule>
  </conditionalFormatting>
  <conditionalFormatting sqref="P109:AA109">
    <cfRule type="expression" dxfId="11149" priority="24">
      <formula>P$1=""</formula>
    </cfRule>
  </conditionalFormatting>
  <conditionalFormatting sqref="P109:AA109">
    <cfRule type="expression" dxfId="11148" priority="23">
      <formula>P$1=""</formula>
    </cfRule>
  </conditionalFormatting>
  <conditionalFormatting sqref="P109:AA109">
    <cfRule type="expression" dxfId="11147" priority="22">
      <formula>P$1=""</formula>
    </cfRule>
  </conditionalFormatting>
  <conditionalFormatting sqref="P109:AA109">
    <cfRule type="expression" dxfId="11146" priority="21">
      <formula>P$1=""</formula>
    </cfRule>
  </conditionalFormatting>
  <conditionalFormatting sqref="P103:AA103">
    <cfRule type="expression" dxfId="11145" priority="20">
      <formula>P$1=""</formula>
    </cfRule>
  </conditionalFormatting>
  <conditionalFormatting sqref="P103:AA103">
    <cfRule type="expression" dxfId="11144" priority="19">
      <formula>P$1=""</formula>
    </cfRule>
  </conditionalFormatting>
  <conditionalFormatting sqref="P103:AA103">
    <cfRule type="expression" dxfId="11143" priority="18">
      <formula>P$1=""</formula>
    </cfRule>
  </conditionalFormatting>
  <conditionalFormatting sqref="P103:AA103">
    <cfRule type="expression" dxfId="11142" priority="17">
      <formula>P$1=""</formula>
    </cfRule>
  </conditionalFormatting>
  <conditionalFormatting sqref="P103:AA103">
    <cfRule type="expression" dxfId="11141" priority="16">
      <formula>P$1=""</formula>
    </cfRule>
  </conditionalFormatting>
  <conditionalFormatting sqref="P103:AA103">
    <cfRule type="expression" dxfId="11140" priority="15">
      <formula>P$1=""</formula>
    </cfRule>
  </conditionalFormatting>
  <conditionalFormatting sqref="P103:AA103">
    <cfRule type="expression" dxfId="11139" priority="14">
      <formula>P$1=""</formula>
    </cfRule>
  </conditionalFormatting>
  <conditionalFormatting sqref="P107:AA107 P109:AA109">
    <cfRule type="expression" dxfId="11138" priority="13">
      <formula>P$1=""</formula>
    </cfRule>
  </conditionalFormatting>
  <conditionalFormatting sqref="P107:AA107 P109:AA109">
    <cfRule type="expression" dxfId="11137" priority="12">
      <formula>P$1=""</formula>
    </cfRule>
  </conditionalFormatting>
  <conditionalFormatting sqref="P107:AA107 P109:AA109">
    <cfRule type="expression" dxfId="11136" priority="11">
      <formula>P$1=""</formula>
    </cfRule>
  </conditionalFormatting>
  <conditionalFormatting sqref="P107:AA107 P109:AA109">
    <cfRule type="expression" dxfId="11135" priority="10">
      <formula>P$1=""</formula>
    </cfRule>
  </conditionalFormatting>
  <conditionalFormatting sqref="P109 P107 P105">
    <cfRule type="expression" dxfId="11134" priority="9">
      <formula>P$1=""</formula>
    </cfRule>
  </conditionalFormatting>
  <conditionalFormatting sqref="P109 P107 P105">
    <cfRule type="expression" dxfId="11133" priority="8">
      <formula>P$1=""</formula>
    </cfRule>
  </conditionalFormatting>
  <conditionalFormatting sqref="P109 P107 P105">
    <cfRule type="expression" dxfId="11132" priority="7">
      <formula>P$1=""</formula>
    </cfRule>
  </conditionalFormatting>
  <conditionalFormatting sqref="C3:E6">
    <cfRule type="cellIs" dxfId="11131" priority="6" operator="equal">
      <formula>0</formula>
    </cfRule>
  </conditionalFormatting>
  <conditionalFormatting sqref="G5:G6">
    <cfRule type="cellIs" dxfId="11130" priority="5" operator="equal">
      <formula>0</formula>
    </cfRule>
  </conditionalFormatting>
  <conditionalFormatting sqref="A1:D1">
    <cfRule type="cellIs" dxfId="11129" priority="4" operator="equal">
      <formula>0</formula>
    </cfRule>
  </conditionalFormatting>
  <conditionalFormatting sqref="A33:D35 F33:XFD35">
    <cfRule type="cellIs" dxfId="11128" priority="2" operator="equal">
      <formula>0</formula>
    </cfRule>
  </conditionalFormatting>
  <conditionalFormatting sqref="E33:E35">
    <cfRule type="cellIs" dxfId="11127" priority="1" operator="equal">
      <formula>0</formula>
    </cfRule>
  </conditionalFormatting>
  <hyperlinks>
    <hyperlink ref="A1:D1" location="оглавление!A1" tooltip="оглавление" display="оглавление"/>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156"/>
  <sheetViews>
    <sheetView showGridLines="0" workbookViewId="0">
      <pane xSplit="14" ySplit="10" topLeftCell="O11" activePane="bottomRight" state="frozen"/>
      <selection pane="topRight" activeCell="O1" sqref="O1"/>
      <selection pane="bottomLeft" activeCell="A11" sqref="A11"/>
      <selection pane="bottomRight" activeCell="A6" sqref="A6"/>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10.5546875" style="56" customWidth="1"/>
    <col min="14" max="14" width="2.6640625" style="1" customWidth="1"/>
    <col min="15" max="15" width="2.6640625" style="198" customWidth="1"/>
    <col min="16" max="27" width="12.44140625" style="1" customWidth="1"/>
    <col min="28" max="28" width="2.6640625" style="1" customWidth="1"/>
    <col min="29" max="16384" width="9.109375" style="1"/>
  </cols>
  <sheetData>
    <row r="1" spans="1:28" ht="14.4" thickTop="1" x14ac:dyDescent="0.3">
      <c r="A1" s="281" t="s">
        <v>341</v>
      </c>
      <c r="B1" s="281"/>
      <c r="C1" s="281"/>
      <c r="D1" s="281"/>
      <c r="E1" s="2"/>
      <c r="F1" s="2"/>
      <c r="G1" s="2"/>
      <c r="H1" s="2"/>
      <c r="I1" s="28"/>
      <c r="J1" s="233" t="s">
        <v>299</v>
      </c>
      <c r="K1" s="28"/>
      <c r="L1" s="2"/>
      <c r="M1" s="51" t="str">
        <f>операции!$M$1</f>
        <v>№года</v>
      </c>
      <c r="N1" s="42"/>
      <c r="O1" s="196"/>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2"/>
      <c r="B2" s="2"/>
      <c r="C2" s="2"/>
      <c r="D2" s="2"/>
      <c r="E2" s="2"/>
      <c r="F2" s="2"/>
      <c r="G2" s="96"/>
      <c r="H2" s="96" t="str">
        <f>структура!$J$8</f>
        <v>системы налогообложения</v>
      </c>
      <c r="I2" s="6" t="s">
        <v>0</v>
      </c>
      <c r="J2" s="203" t="s">
        <v>259</v>
      </c>
      <c r="K2" s="30" t="s">
        <v>9</v>
      </c>
      <c r="L2" s="2"/>
      <c r="M2" s="52"/>
      <c r="N2" s="2"/>
      <c r="O2" s="196"/>
      <c r="P2" s="149">
        <v>1</v>
      </c>
      <c r="Q2" s="193">
        <f>P2+1</f>
        <v>2</v>
      </c>
      <c r="R2" s="149">
        <f t="shared" ref="R2:AA2" si="0">Q2+1</f>
        <v>3</v>
      </c>
      <c r="S2" s="149">
        <f t="shared" si="0"/>
        <v>4</v>
      </c>
      <c r="T2" s="149">
        <f t="shared" si="0"/>
        <v>5</v>
      </c>
      <c r="U2" s="149">
        <f t="shared" si="0"/>
        <v>6</v>
      </c>
      <c r="V2" s="149">
        <f t="shared" si="0"/>
        <v>7</v>
      </c>
      <c r="W2" s="149">
        <f t="shared" si="0"/>
        <v>8</v>
      </c>
      <c r="X2" s="149">
        <f t="shared" si="0"/>
        <v>9</v>
      </c>
      <c r="Y2" s="149">
        <f t="shared" si="0"/>
        <v>10</v>
      </c>
      <c r="Z2" s="149">
        <f t="shared" si="0"/>
        <v>11</v>
      </c>
      <c r="AA2" s="149">
        <f t="shared" si="0"/>
        <v>12</v>
      </c>
      <c r="AB2" s="2"/>
    </row>
    <row r="3" spans="1:28" x14ac:dyDescent="0.25">
      <c r="A3" s="2"/>
      <c r="B3" s="3" t="str">
        <f>методология!$E$4</f>
        <v>Инвестмодель базы отдыха - Беседки &amp; Веревочный парк</v>
      </c>
      <c r="C3" s="2"/>
      <c r="D3" s="2"/>
      <c r="E3" s="2"/>
      <c r="F3" s="2"/>
      <c r="G3" s="96"/>
      <c r="H3" s="96" t="str">
        <f>структура!$P$8</f>
        <v>инвест показатели</v>
      </c>
      <c r="I3" s="6" t="s">
        <v>0</v>
      </c>
      <c r="J3" s="232" t="s">
        <v>298</v>
      </c>
      <c r="K3" s="30" t="s">
        <v>9</v>
      </c>
      <c r="L3" s="2"/>
      <c r="M3" s="52"/>
      <c r="N3" s="2"/>
      <c r="O3" s="196"/>
      <c r="P3" s="2"/>
      <c r="Q3" s="2"/>
      <c r="R3" s="2"/>
      <c r="S3" s="2"/>
      <c r="T3" s="2"/>
      <c r="U3" s="2"/>
      <c r="V3" s="2"/>
      <c r="W3" s="2"/>
      <c r="X3" s="2"/>
      <c r="Y3" s="2"/>
      <c r="Z3" s="2"/>
      <c r="AA3" s="2"/>
      <c r="AB3" s="2"/>
    </row>
    <row r="4" spans="1:28" x14ac:dyDescent="0.25">
      <c r="A4" s="2"/>
      <c r="B4" s="3" t="str">
        <f>методология!$E$5</f>
        <v>Со сценарным анализом</v>
      </c>
      <c r="C4" s="2"/>
      <c r="D4" s="2"/>
      <c r="E4" s="2"/>
      <c r="F4" s="206"/>
      <c r="G4" s="207" t="str">
        <f>$J$3</f>
        <v>NPV(CF)-Inv</v>
      </c>
      <c r="H4" s="206"/>
      <c r="I4" s="208" t="s">
        <v>301</v>
      </c>
      <c r="J4" s="209" t="str">
        <f>структура!M12</f>
        <v>сценарий-1</v>
      </c>
      <c r="K4" s="208"/>
      <c r="L4" s="206"/>
      <c r="M4" s="231">
        <f>SUMIFS(отч1!$M:$M,отч1!$B:$B,$J$2,отч1!$E:$E,$J$3)</f>
        <v>0</v>
      </c>
      <c r="N4" s="2"/>
      <c r="O4" s="196"/>
      <c r="P4" s="2"/>
      <c r="Q4" s="2"/>
      <c r="R4" s="2"/>
      <c r="S4" s="2"/>
      <c r="T4" s="2"/>
      <c r="U4" s="2"/>
      <c r="V4" s="2"/>
      <c r="W4" s="2"/>
      <c r="X4" s="2"/>
      <c r="Y4" s="2"/>
      <c r="Z4" s="2"/>
      <c r="AA4" s="2"/>
      <c r="AB4" s="2"/>
    </row>
    <row r="5" spans="1:28" x14ac:dyDescent="0.25">
      <c r="A5" s="2"/>
      <c r="B5" s="2"/>
      <c r="C5" s="2"/>
      <c r="D5" s="2"/>
      <c r="E5" s="2"/>
      <c r="F5" s="210"/>
      <c r="G5" s="211" t="str">
        <f t="shared" ref="G5:G6" si="1">$J$3</f>
        <v>NPV(CF)-Inv</v>
      </c>
      <c r="H5" s="210"/>
      <c r="I5" s="212" t="s">
        <v>301</v>
      </c>
      <c r="J5" s="213" t="str">
        <f>структура!M13</f>
        <v>сценарий-2</v>
      </c>
      <c r="K5" s="212"/>
      <c r="L5" s="210"/>
      <c r="M5" s="231">
        <f>SUMIFS(отч2!$M:$M,отч2!$B:$B,$J$2,отч2!$E:$E,$J$3)</f>
        <v>0</v>
      </c>
      <c r="N5" s="2"/>
      <c r="O5" s="196"/>
      <c r="P5" s="2"/>
      <c r="Q5" s="2"/>
      <c r="R5" s="2"/>
      <c r="S5" s="2"/>
      <c r="T5" s="2"/>
      <c r="U5" s="2"/>
      <c r="V5" s="2"/>
      <c r="W5" s="2"/>
      <c r="X5" s="2"/>
      <c r="Y5" s="2"/>
      <c r="Z5" s="2"/>
      <c r="AA5" s="2"/>
      <c r="AB5" s="2"/>
    </row>
    <row r="6" spans="1:28" x14ac:dyDescent="0.25">
      <c r="A6" s="2"/>
      <c r="B6" s="257" t="s">
        <v>331</v>
      </c>
      <c r="C6" s="227"/>
      <c r="D6" s="227"/>
      <c r="E6" s="227"/>
      <c r="F6" s="214"/>
      <c r="G6" s="215" t="str">
        <f t="shared" si="1"/>
        <v>NPV(CF)-Inv</v>
      </c>
      <c r="H6" s="214"/>
      <c r="I6" s="216" t="s">
        <v>301</v>
      </c>
      <c r="J6" s="217" t="str">
        <f>структура!M14</f>
        <v>сценарий-3</v>
      </c>
      <c r="K6" s="216"/>
      <c r="L6" s="214"/>
      <c r="M6" s="231">
        <f>SUMIFS(отч3!$M:$M,отч3!$B:$B,$J$2,отч3!$E:$E,$J$3)</f>
        <v>0</v>
      </c>
      <c r="N6" s="2"/>
      <c r="O6" s="196"/>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x14ac:dyDescent="0.25">
      <c r="A7" s="2"/>
      <c r="B7" s="2"/>
      <c r="C7" s="2"/>
      <c r="D7" s="2"/>
      <c r="E7" s="2"/>
      <c r="F7" s="2"/>
      <c r="G7" s="2"/>
      <c r="H7" s="228" t="str">
        <f>структура!$M$8</f>
        <v>выбор итогового сценария</v>
      </c>
      <c r="I7" s="6" t="s">
        <v>0</v>
      </c>
      <c r="J7" s="205" t="s">
        <v>293</v>
      </c>
      <c r="K7" s="30" t="s">
        <v>9</v>
      </c>
      <c r="L7" s="2"/>
      <c r="M7" s="52"/>
      <c r="N7" s="2"/>
      <c r="O7" s="196"/>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x14ac:dyDescent="0.25">
      <c r="A8" s="3"/>
      <c r="B8" s="3"/>
      <c r="C8" s="3"/>
      <c r="D8" s="3"/>
      <c r="E8" s="3" t="str">
        <f>KPI!$E$8</f>
        <v>KPI</v>
      </c>
      <c r="F8" s="3"/>
      <c r="G8" s="28" t="str">
        <f>KPI!$G$8</f>
        <v>ед.изм.</v>
      </c>
      <c r="H8" s="3"/>
      <c r="I8" s="28"/>
      <c r="J8" s="3"/>
      <c r="K8" s="28"/>
      <c r="L8" s="3"/>
      <c r="M8" s="53" t="str">
        <f>операции!M8</f>
        <v>итого</v>
      </c>
      <c r="N8" s="3"/>
      <c r="O8" s="32"/>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2"/>
      <c r="B9" s="2"/>
      <c r="C9" s="2"/>
      <c r="D9" s="21"/>
      <c r="E9" s="21"/>
      <c r="F9" s="2"/>
      <c r="G9" s="21"/>
      <c r="H9" s="2"/>
      <c r="I9" s="28"/>
      <c r="J9" s="2"/>
      <c r="K9" s="28"/>
      <c r="L9" s="2"/>
      <c r="M9" s="54"/>
      <c r="N9" s="2"/>
      <c r="O9" s="196"/>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196"/>
      <c r="P10" s="2"/>
      <c r="Q10" s="2"/>
      <c r="R10" s="2"/>
      <c r="S10" s="2"/>
      <c r="T10" s="2"/>
      <c r="U10" s="2"/>
      <c r="V10" s="2"/>
      <c r="W10" s="2"/>
      <c r="X10" s="2"/>
      <c r="Y10" s="2"/>
      <c r="Z10" s="2"/>
      <c r="AA10" s="2"/>
      <c r="AB10" s="2"/>
    </row>
    <row r="11" spans="1:28" ht="8.1" customHeight="1" x14ac:dyDescent="0.25">
      <c r="A11" s="2"/>
      <c r="B11" s="2"/>
      <c r="C11" s="2"/>
      <c r="D11" s="2"/>
      <c r="E11" s="2"/>
      <c r="F11" s="2"/>
      <c r="G11" s="2"/>
      <c r="H11" s="2"/>
      <c r="I11" s="28"/>
      <c r="J11" s="2"/>
      <c r="K11" s="28"/>
      <c r="L11" s="2"/>
      <c r="M11" s="52"/>
      <c r="N11" s="2"/>
      <c r="O11" s="196"/>
      <c r="P11" s="36"/>
      <c r="Q11" s="36"/>
      <c r="R11" s="36"/>
      <c r="S11" s="36"/>
      <c r="T11" s="36"/>
      <c r="U11" s="36"/>
      <c r="V11" s="36"/>
      <c r="W11" s="36"/>
      <c r="X11" s="36"/>
      <c r="Y11" s="36"/>
      <c r="Z11" s="36"/>
      <c r="AA11" s="36"/>
      <c r="AB11" s="2"/>
    </row>
    <row r="12" spans="1:28" s="5" customFormat="1" x14ac:dyDescent="0.25">
      <c r="A12" s="3"/>
      <c r="B12" s="3"/>
      <c r="C12" s="3"/>
      <c r="D12" s="3"/>
      <c r="E12" s="3" t="str">
        <f>KPI!$E$31</f>
        <v>наполняемость арендаторами</v>
      </c>
      <c r="F12" s="3"/>
      <c r="G12" s="3" t="str">
        <f>IF($E12="","",INDEX(KPI!$G:$G,SUMIFS(KPI!$B:$B,KPI!$E:$E,$E12)))</f>
        <v>%</v>
      </c>
      <c r="H12" s="3"/>
      <c r="I12" s="28"/>
      <c r="J12" s="44"/>
      <c r="K12" s="28"/>
      <c r="L12" s="3"/>
      <c r="M12" s="202" t="str">
        <f>структура!$M$12</f>
        <v>сценарий-1</v>
      </c>
      <c r="N12" s="3"/>
      <c r="O12" s="32"/>
      <c r="P12" s="104"/>
      <c r="Q12" s="46"/>
      <c r="R12" s="46"/>
      <c r="S12" s="46"/>
      <c r="T12" s="46"/>
      <c r="U12" s="46"/>
      <c r="V12" s="46"/>
      <c r="W12" s="46"/>
      <c r="X12" s="46"/>
      <c r="Y12" s="46"/>
      <c r="Z12" s="46"/>
      <c r="AA12" s="46"/>
      <c r="AB12" s="3"/>
    </row>
    <row r="13" spans="1:28" s="23" customFormat="1" ht="10.199999999999999" x14ac:dyDescent="0.2">
      <c r="A13" s="22"/>
      <c r="B13" s="22"/>
      <c r="C13" s="22"/>
      <c r="D13" s="22"/>
      <c r="E13" s="22" t="str">
        <f>E12</f>
        <v>наполняемость арендаторами</v>
      </c>
      <c r="F13" s="22"/>
      <c r="G13" s="22" t="str">
        <f>IF($E13="","",INDEX(KPI!$G:$G,SUMIFS(KPI!$B:$B,KPI!$E:$E,$E13)))</f>
        <v>%</v>
      </c>
      <c r="H13" s="100">
        <f>структура!$V$12</f>
        <v>1</v>
      </c>
      <c r="I13" s="31"/>
      <c r="J13" s="98" t="str">
        <f>структура!$X$12</f>
        <v>янв</v>
      </c>
      <c r="K13" s="99"/>
      <c r="L13" s="22"/>
      <c r="M13" s="60" t="str">
        <f>структура!$M$12</f>
        <v>сценарий-1</v>
      </c>
      <c r="N13" s="22"/>
      <c r="O13" s="197" t="s">
        <v>0</v>
      </c>
      <c r="P13" s="199"/>
      <c r="Q13" s="199"/>
      <c r="R13" s="199"/>
      <c r="S13" s="199"/>
      <c r="T13" s="199"/>
      <c r="U13" s="199"/>
      <c r="V13" s="199"/>
      <c r="W13" s="199"/>
      <c r="X13" s="199"/>
      <c r="Y13" s="199"/>
      <c r="Z13" s="199"/>
      <c r="AA13" s="199"/>
      <c r="AB13" s="22"/>
    </row>
    <row r="14" spans="1:28" s="23" customFormat="1" ht="10.199999999999999" x14ac:dyDescent="0.2">
      <c r="A14" s="22"/>
      <c r="B14" s="22"/>
      <c r="C14" s="22"/>
      <c r="D14" s="22"/>
      <c r="E14" s="22" t="str">
        <f>E12</f>
        <v>наполняемость арендаторами</v>
      </c>
      <c r="F14" s="22"/>
      <c r="G14" s="22" t="str">
        <f>IF($E14="","",INDEX(KPI!$G:$G,SUMIFS(KPI!$B:$B,KPI!$E:$E,$E14)))</f>
        <v>%</v>
      </c>
      <c r="H14" s="100">
        <f>структура!$V$13</f>
        <v>2</v>
      </c>
      <c r="I14" s="31"/>
      <c r="J14" s="98" t="str">
        <f>структура!$X$13</f>
        <v>фев</v>
      </c>
      <c r="K14" s="99"/>
      <c r="L14" s="22"/>
      <c r="M14" s="60" t="str">
        <f>структура!$M$12</f>
        <v>сценарий-1</v>
      </c>
      <c r="N14" s="22"/>
      <c r="O14" s="197" t="s">
        <v>0</v>
      </c>
      <c r="P14" s="199"/>
      <c r="Q14" s="199"/>
      <c r="R14" s="199"/>
      <c r="S14" s="199"/>
      <c r="T14" s="199"/>
      <c r="U14" s="199"/>
      <c r="V14" s="199"/>
      <c r="W14" s="199"/>
      <c r="X14" s="199"/>
      <c r="Y14" s="199"/>
      <c r="Z14" s="199"/>
      <c r="AA14" s="199"/>
      <c r="AB14" s="22"/>
    </row>
    <row r="15" spans="1:28" s="23" customFormat="1" ht="10.199999999999999" x14ac:dyDescent="0.2">
      <c r="A15" s="22"/>
      <c r="B15" s="22"/>
      <c r="C15" s="22"/>
      <c r="D15" s="22"/>
      <c r="E15" s="22" t="str">
        <f>E12</f>
        <v>наполняемость арендаторами</v>
      </c>
      <c r="F15" s="22"/>
      <c r="G15" s="22" t="str">
        <f>IF($E15="","",INDEX(KPI!$G:$G,SUMIFS(KPI!$B:$B,KPI!$E:$E,$E15)))</f>
        <v>%</v>
      </c>
      <c r="H15" s="100">
        <f>структура!$V$14</f>
        <v>3</v>
      </c>
      <c r="I15" s="31"/>
      <c r="J15" s="98" t="str">
        <f>структура!$X$14</f>
        <v>мар</v>
      </c>
      <c r="K15" s="99"/>
      <c r="L15" s="22"/>
      <c r="M15" s="60" t="str">
        <f>структура!$M$12</f>
        <v>сценарий-1</v>
      </c>
      <c r="N15" s="22"/>
      <c r="O15" s="197" t="s">
        <v>0</v>
      </c>
      <c r="P15" s="199"/>
      <c r="Q15" s="199"/>
      <c r="R15" s="199"/>
      <c r="S15" s="199"/>
      <c r="T15" s="199"/>
      <c r="U15" s="199"/>
      <c r="V15" s="199"/>
      <c r="W15" s="199"/>
      <c r="X15" s="199"/>
      <c r="Y15" s="199"/>
      <c r="Z15" s="199"/>
      <c r="AA15" s="199"/>
      <c r="AB15" s="22"/>
    </row>
    <row r="16" spans="1:28" s="23" customFormat="1" ht="10.199999999999999" x14ac:dyDescent="0.2">
      <c r="A16" s="22"/>
      <c r="B16" s="22"/>
      <c r="C16" s="22"/>
      <c r="D16" s="22"/>
      <c r="E16" s="22" t="str">
        <f>E12</f>
        <v>наполняемость арендаторами</v>
      </c>
      <c r="F16" s="22"/>
      <c r="G16" s="22" t="str">
        <f>IF($E16="","",INDEX(KPI!$G:$G,SUMIFS(KPI!$B:$B,KPI!$E:$E,$E16)))</f>
        <v>%</v>
      </c>
      <c r="H16" s="100">
        <f>структура!$V$15</f>
        <v>4</v>
      </c>
      <c r="I16" s="31"/>
      <c r="J16" s="98" t="str">
        <f>структура!$X$15</f>
        <v>апр</v>
      </c>
      <c r="K16" s="99"/>
      <c r="L16" s="22"/>
      <c r="M16" s="60" t="str">
        <f>структура!$M$12</f>
        <v>сценарий-1</v>
      </c>
      <c r="N16" s="22"/>
      <c r="O16" s="197" t="s">
        <v>0</v>
      </c>
      <c r="P16" s="199"/>
      <c r="Q16" s="199"/>
      <c r="R16" s="199"/>
      <c r="S16" s="199"/>
      <c r="T16" s="199"/>
      <c r="U16" s="199"/>
      <c r="V16" s="199"/>
      <c r="W16" s="199"/>
      <c r="X16" s="199"/>
      <c r="Y16" s="199"/>
      <c r="Z16" s="199"/>
      <c r="AA16" s="199"/>
      <c r="AB16" s="22"/>
    </row>
    <row r="17" spans="1:28" s="23" customFormat="1" ht="10.199999999999999" x14ac:dyDescent="0.2">
      <c r="A17" s="22"/>
      <c r="B17" s="22"/>
      <c r="C17" s="22"/>
      <c r="D17" s="22"/>
      <c r="E17" s="22" t="str">
        <f>E12</f>
        <v>наполняемость арендаторами</v>
      </c>
      <c r="F17" s="22"/>
      <c r="G17" s="22" t="str">
        <f>IF($E17="","",INDEX(KPI!$G:$G,SUMIFS(KPI!$B:$B,KPI!$E:$E,$E17)))</f>
        <v>%</v>
      </c>
      <c r="H17" s="100">
        <f>структура!$V$16</f>
        <v>5</v>
      </c>
      <c r="I17" s="31"/>
      <c r="J17" s="98" t="str">
        <f>структура!$X$16</f>
        <v>май</v>
      </c>
      <c r="K17" s="99"/>
      <c r="L17" s="22"/>
      <c r="M17" s="60" t="str">
        <f>структура!$M$12</f>
        <v>сценарий-1</v>
      </c>
      <c r="N17" s="22"/>
      <c r="O17" s="197" t="s">
        <v>0</v>
      </c>
      <c r="P17" s="199"/>
      <c r="Q17" s="199"/>
      <c r="R17" s="199"/>
      <c r="S17" s="199"/>
      <c r="T17" s="199"/>
      <c r="U17" s="199"/>
      <c r="V17" s="199"/>
      <c r="W17" s="199"/>
      <c r="X17" s="199"/>
      <c r="Y17" s="199"/>
      <c r="Z17" s="199"/>
      <c r="AA17" s="199"/>
      <c r="AB17" s="22"/>
    </row>
    <row r="18" spans="1:28" s="23" customFormat="1" ht="10.199999999999999" x14ac:dyDescent="0.2">
      <c r="A18" s="22"/>
      <c r="B18" s="22"/>
      <c r="C18" s="22"/>
      <c r="D18" s="22"/>
      <c r="E18" s="22" t="str">
        <f>E12</f>
        <v>наполняемость арендаторами</v>
      </c>
      <c r="F18" s="22"/>
      <c r="G18" s="22" t="str">
        <f>IF($E18="","",INDEX(KPI!$G:$G,SUMIFS(KPI!$B:$B,KPI!$E:$E,$E18)))</f>
        <v>%</v>
      </c>
      <c r="H18" s="100">
        <f>структура!$V$17</f>
        <v>6</v>
      </c>
      <c r="I18" s="31"/>
      <c r="J18" s="98" t="str">
        <f>структура!$X$17</f>
        <v>июн</v>
      </c>
      <c r="K18" s="99"/>
      <c r="L18" s="22"/>
      <c r="M18" s="60" t="str">
        <f>структура!$M$12</f>
        <v>сценарий-1</v>
      </c>
      <c r="N18" s="22"/>
      <c r="O18" s="197" t="s">
        <v>0</v>
      </c>
      <c r="P18" s="199"/>
      <c r="Q18" s="199"/>
      <c r="R18" s="199"/>
      <c r="S18" s="199"/>
      <c r="T18" s="199"/>
      <c r="U18" s="199"/>
      <c r="V18" s="199"/>
      <c r="W18" s="199"/>
      <c r="X18" s="199"/>
      <c r="Y18" s="199"/>
      <c r="Z18" s="199"/>
      <c r="AA18" s="199"/>
      <c r="AB18" s="22"/>
    </row>
    <row r="19" spans="1:28" s="23" customFormat="1" ht="10.199999999999999" x14ac:dyDescent="0.2">
      <c r="A19" s="22"/>
      <c r="B19" s="22"/>
      <c r="C19" s="22"/>
      <c r="D19" s="22"/>
      <c r="E19" s="22" t="str">
        <f>E12</f>
        <v>наполняемость арендаторами</v>
      </c>
      <c r="F19" s="22"/>
      <c r="G19" s="22" t="str">
        <f>IF($E19="","",INDEX(KPI!$G:$G,SUMIFS(KPI!$B:$B,KPI!$E:$E,$E19)))</f>
        <v>%</v>
      </c>
      <c r="H19" s="100">
        <f>структура!$V$18</f>
        <v>7</v>
      </c>
      <c r="I19" s="31"/>
      <c r="J19" s="98" t="str">
        <f>структура!$X$18</f>
        <v>июл</v>
      </c>
      <c r="K19" s="99"/>
      <c r="L19" s="22"/>
      <c r="M19" s="60" t="str">
        <f>структура!$M$12</f>
        <v>сценарий-1</v>
      </c>
      <c r="N19" s="22"/>
      <c r="O19" s="197" t="s">
        <v>0</v>
      </c>
      <c r="P19" s="199"/>
      <c r="Q19" s="199"/>
      <c r="R19" s="199"/>
      <c r="S19" s="199"/>
      <c r="T19" s="199"/>
      <c r="U19" s="199"/>
      <c r="V19" s="199"/>
      <c r="W19" s="199"/>
      <c r="X19" s="199"/>
      <c r="Y19" s="199"/>
      <c r="Z19" s="199"/>
      <c r="AA19" s="199"/>
      <c r="AB19" s="22"/>
    </row>
    <row r="20" spans="1:28" s="23" customFormat="1" ht="10.199999999999999" x14ac:dyDescent="0.2">
      <c r="A20" s="22"/>
      <c r="B20" s="22"/>
      <c r="C20" s="22"/>
      <c r="D20" s="22"/>
      <c r="E20" s="22" t="str">
        <f>E12</f>
        <v>наполняемость арендаторами</v>
      </c>
      <c r="F20" s="22"/>
      <c r="G20" s="22" t="str">
        <f>IF($E20="","",INDEX(KPI!$G:$G,SUMIFS(KPI!$B:$B,KPI!$E:$E,$E20)))</f>
        <v>%</v>
      </c>
      <c r="H20" s="100">
        <f>структура!$V$19</f>
        <v>8</v>
      </c>
      <c r="I20" s="31"/>
      <c r="J20" s="98" t="str">
        <f>структура!$X$19</f>
        <v>авг</v>
      </c>
      <c r="K20" s="99"/>
      <c r="L20" s="22"/>
      <c r="M20" s="60" t="str">
        <f>структура!$M$12</f>
        <v>сценарий-1</v>
      </c>
      <c r="N20" s="22"/>
      <c r="O20" s="197" t="s">
        <v>0</v>
      </c>
      <c r="P20" s="199"/>
      <c r="Q20" s="199"/>
      <c r="R20" s="199"/>
      <c r="S20" s="199"/>
      <c r="T20" s="199"/>
      <c r="U20" s="199"/>
      <c r="V20" s="199"/>
      <c r="W20" s="199"/>
      <c r="X20" s="199"/>
      <c r="Y20" s="199"/>
      <c r="Z20" s="199"/>
      <c r="AA20" s="199"/>
      <c r="AB20" s="22"/>
    </row>
    <row r="21" spans="1:28" s="23" customFormat="1" ht="10.199999999999999" x14ac:dyDescent="0.2">
      <c r="A21" s="22"/>
      <c r="B21" s="22"/>
      <c r="C21" s="22"/>
      <c r="D21" s="22"/>
      <c r="E21" s="22" t="str">
        <f>E12</f>
        <v>наполняемость арендаторами</v>
      </c>
      <c r="F21" s="22"/>
      <c r="G21" s="22" t="str">
        <f>IF($E21="","",INDEX(KPI!$G:$G,SUMIFS(KPI!$B:$B,KPI!$E:$E,$E21)))</f>
        <v>%</v>
      </c>
      <c r="H21" s="100">
        <f>структура!$V$20</f>
        <v>9</v>
      </c>
      <c r="I21" s="31"/>
      <c r="J21" s="98" t="str">
        <f>структура!$X$20</f>
        <v>сен</v>
      </c>
      <c r="K21" s="99"/>
      <c r="L21" s="22"/>
      <c r="M21" s="60" t="str">
        <f>структура!$M$12</f>
        <v>сценарий-1</v>
      </c>
      <c r="N21" s="22"/>
      <c r="O21" s="197" t="s">
        <v>0</v>
      </c>
      <c r="P21" s="199"/>
      <c r="Q21" s="199"/>
      <c r="R21" s="199"/>
      <c r="S21" s="199"/>
      <c r="T21" s="199"/>
      <c r="U21" s="199"/>
      <c r="V21" s="199"/>
      <c r="W21" s="199"/>
      <c r="X21" s="199"/>
      <c r="Y21" s="199"/>
      <c r="Z21" s="199"/>
      <c r="AA21" s="199"/>
      <c r="AB21" s="22"/>
    </row>
    <row r="22" spans="1:28" s="23" customFormat="1" ht="10.199999999999999" x14ac:dyDescent="0.2">
      <c r="A22" s="22"/>
      <c r="B22" s="22"/>
      <c r="C22" s="22"/>
      <c r="D22" s="22"/>
      <c r="E22" s="22" t="str">
        <f>E12</f>
        <v>наполняемость арендаторами</v>
      </c>
      <c r="F22" s="22"/>
      <c r="G22" s="22" t="str">
        <f>IF($E22="","",INDEX(KPI!$G:$G,SUMIFS(KPI!$B:$B,KPI!$E:$E,$E22)))</f>
        <v>%</v>
      </c>
      <c r="H22" s="100">
        <f>структура!$V$21</f>
        <v>10</v>
      </c>
      <c r="I22" s="31"/>
      <c r="J22" s="98" t="str">
        <f>структура!$X$21</f>
        <v>окт</v>
      </c>
      <c r="K22" s="99"/>
      <c r="L22" s="22"/>
      <c r="M22" s="60" t="str">
        <f>структура!$M$12</f>
        <v>сценарий-1</v>
      </c>
      <c r="N22" s="22"/>
      <c r="O22" s="197" t="s">
        <v>0</v>
      </c>
      <c r="P22" s="199"/>
      <c r="Q22" s="199"/>
      <c r="R22" s="199"/>
      <c r="S22" s="199"/>
      <c r="T22" s="199"/>
      <c r="U22" s="199"/>
      <c r="V22" s="199"/>
      <c r="W22" s="199"/>
      <c r="X22" s="199"/>
      <c r="Y22" s="199"/>
      <c r="Z22" s="199"/>
      <c r="AA22" s="199"/>
      <c r="AB22" s="22"/>
    </row>
    <row r="23" spans="1:28" s="23" customFormat="1" ht="10.199999999999999" x14ac:dyDescent="0.2">
      <c r="A23" s="22"/>
      <c r="B23" s="22"/>
      <c r="C23" s="22"/>
      <c r="D23" s="22"/>
      <c r="E23" s="22" t="str">
        <f>E12</f>
        <v>наполняемость арендаторами</v>
      </c>
      <c r="F23" s="22"/>
      <c r="G23" s="22" t="str">
        <f>IF($E23="","",INDEX(KPI!$G:$G,SUMIFS(KPI!$B:$B,KPI!$E:$E,$E23)))</f>
        <v>%</v>
      </c>
      <c r="H23" s="100">
        <f>структура!$V$22</f>
        <v>11</v>
      </c>
      <c r="I23" s="31"/>
      <c r="J23" s="98" t="str">
        <f>структура!$X$22</f>
        <v>ноя</v>
      </c>
      <c r="K23" s="99"/>
      <c r="L23" s="22"/>
      <c r="M23" s="60" t="str">
        <f>структура!$M$12</f>
        <v>сценарий-1</v>
      </c>
      <c r="N23" s="22"/>
      <c r="O23" s="197" t="s">
        <v>0</v>
      </c>
      <c r="P23" s="199"/>
      <c r="Q23" s="199"/>
      <c r="R23" s="199"/>
      <c r="S23" s="199"/>
      <c r="T23" s="199"/>
      <c r="U23" s="199"/>
      <c r="V23" s="199"/>
      <c r="W23" s="199"/>
      <c r="X23" s="199"/>
      <c r="Y23" s="199"/>
      <c r="Z23" s="199"/>
      <c r="AA23" s="199"/>
      <c r="AB23" s="22"/>
    </row>
    <row r="24" spans="1:28" s="23" customFormat="1" ht="10.199999999999999" x14ac:dyDescent="0.2">
      <c r="A24" s="22"/>
      <c r="B24" s="22"/>
      <c r="C24" s="22"/>
      <c r="D24" s="22"/>
      <c r="E24" s="22" t="str">
        <f>E12</f>
        <v>наполняемость арендаторами</v>
      </c>
      <c r="F24" s="22"/>
      <c r="G24" s="22" t="str">
        <f>IF($E24="","",INDEX(KPI!$G:$G,SUMIFS(KPI!$B:$B,KPI!$E:$E,$E24)))</f>
        <v>%</v>
      </c>
      <c r="H24" s="100">
        <f>структура!$V$23</f>
        <v>12</v>
      </c>
      <c r="I24" s="31"/>
      <c r="J24" s="98" t="str">
        <f>структура!$X$23</f>
        <v>дек</v>
      </c>
      <c r="K24" s="99"/>
      <c r="L24" s="22"/>
      <c r="M24" s="60" t="str">
        <f>структура!$M$12</f>
        <v>сценарий-1</v>
      </c>
      <c r="N24" s="22"/>
      <c r="O24" s="197" t="s">
        <v>0</v>
      </c>
      <c r="P24" s="199"/>
      <c r="Q24" s="199"/>
      <c r="R24" s="199"/>
      <c r="S24" s="199"/>
      <c r="T24" s="199"/>
      <c r="U24" s="199"/>
      <c r="V24" s="199"/>
      <c r="W24" s="199"/>
      <c r="X24" s="199"/>
      <c r="Y24" s="199"/>
      <c r="Z24" s="199"/>
      <c r="AA24" s="199"/>
      <c r="AB24" s="22"/>
    </row>
    <row r="25" spans="1:28" ht="3.9" customHeight="1" x14ac:dyDescent="0.25">
      <c r="A25" s="2"/>
      <c r="B25" s="2"/>
      <c r="C25" s="2"/>
      <c r="D25" s="2"/>
      <c r="E25" s="21"/>
      <c r="F25" s="2"/>
      <c r="G25" s="21"/>
      <c r="H25" s="2"/>
      <c r="I25" s="28"/>
      <c r="J25" s="21"/>
      <c r="K25" s="28"/>
      <c r="L25" s="2"/>
      <c r="M25" s="201"/>
      <c r="N25" s="2"/>
      <c r="O25" s="196"/>
      <c r="P25" s="36"/>
      <c r="Q25" s="36"/>
      <c r="R25" s="36"/>
      <c r="S25" s="36"/>
      <c r="T25" s="36"/>
      <c r="U25" s="36"/>
      <c r="V25" s="36"/>
      <c r="W25" s="36"/>
      <c r="X25" s="36"/>
      <c r="Y25" s="36"/>
      <c r="Z25" s="36"/>
      <c r="AA25" s="36"/>
      <c r="AB25" s="2"/>
    </row>
    <row r="26" spans="1:28" ht="8.1" customHeight="1" x14ac:dyDescent="0.25">
      <c r="A26" s="2"/>
      <c r="B26" s="2"/>
      <c r="C26" s="2"/>
      <c r="D26" s="2"/>
      <c r="E26" s="2"/>
      <c r="F26" s="2"/>
      <c r="G26" s="2"/>
      <c r="H26" s="2"/>
      <c r="I26" s="28"/>
      <c r="J26" s="2"/>
      <c r="K26" s="28"/>
      <c r="L26" s="2"/>
      <c r="M26" s="201"/>
      <c r="N26" s="2"/>
      <c r="O26" s="196"/>
      <c r="P26" s="36"/>
      <c r="Q26" s="36"/>
      <c r="R26" s="36"/>
      <c r="S26" s="36"/>
      <c r="T26" s="36"/>
      <c r="U26" s="36"/>
      <c r="V26" s="36"/>
      <c r="W26" s="36"/>
      <c r="X26" s="36"/>
      <c r="Y26" s="36"/>
      <c r="Z26" s="36"/>
      <c r="AA26" s="36"/>
      <c r="AB26" s="2"/>
    </row>
    <row r="27" spans="1:28" s="5" customFormat="1" x14ac:dyDescent="0.25">
      <c r="A27" s="3"/>
      <c r="B27" s="3"/>
      <c r="C27" s="3"/>
      <c r="D27" s="3"/>
      <c r="E27" s="3" t="str">
        <f>KPI!$E$37</f>
        <v>средняя наполняемость одного объекта</v>
      </c>
      <c r="F27" s="3"/>
      <c r="G27" s="3" t="str">
        <f>IF($E27="","",INDEX(KPI!$G:$G,SUMIFS(KPI!$B:$B,KPI!$E:$E,$E27)))</f>
        <v>чел</v>
      </c>
      <c r="H27" s="3"/>
      <c r="I27" s="28"/>
      <c r="J27" s="103"/>
      <c r="K27" s="28"/>
      <c r="L27" s="3"/>
      <c r="M27" s="153" t="str">
        <f>структура!$M$12</f>
        <v>сценарий-1</v>
      </c>
      <c r="N27" s="3"/>
      <c r="O27" s="32"/>
      <c r="P27" s="46"/>
      <c r="Q27" s="46"/>
      <c r="R27" s="46"/>
      <c r="S27" s="46"/>
      <c r="T27" s="46"/>
      <c r="U27" s="46"/>
      <c r="V27" s="46"/>
      <c r="W27" s="46"/>
      <c r="X27" s="46"/>
      <c r="Y27" s="46"/>
      <c r="Z27" s="46"/>
      <c r="AA27" s="46"/>
      <c r="AB27" s="3"/>
    </row>
    <row r="28" spans="1:28" ht="3.9" customHeight="1" x14ac:dyDescent="0.25">
      <c r="A28" s="2"/>
      <c r="B28" s="2"/>
      <c r="C28" s="2"/>
      <c r="D28" s="2"/>
      <c r="E28" s="2"/>
      <c r="F28" s="2"/>
      <c r="G28" s="2"/>
      <c r="H28" s="2"/>
      <c r="I28" s="28"/>
      <c r="J28" s="2"/>
      <c r="K28" s="28"/>
      <c r="L28" s="2"/>
      <c r="M28" s="201"/>
      <c r="N28" s="2"/>
      <c r="O28" s="196"/>
      <c r="P28" s="36"/>
      <c r="Q28" s="36"/>
      <c r="R28" s="36"/>
      <c r="S28" s="36"/>
      <c r="T28" s="36"/>
      <c r="U28" s="36"/>
      <c r="V28" s="36"/>
      <c r="W28" s="36"/>
      <c r="X28" s="36"/>
      <c r="Y28" s="36"/>
      <c r="Z28" s="36"/>
      <c r="AA28" s="36"/>
      <c r="AB28" s="2"/>
    </row>
    <row r="29" spans="1:28" x14ac:dyDescent="0.25">
      <c r="A29" s="2"/>
      <c r="B29" s="2"/>
      <c r="C29" s="2"/>
      <c r="D29" s="2"/>
      <c r="E29" s="48" t="str">
        <f>структура!$AF$12</f>
        <v>беседка большая</v>
      </c>
      <c r="F29" s="2"/>
      <c r="G29" s="2" t="str">
        <f>G27</f>
        <v>чел</v>
      </c>
      <c r="H29" s="2"/>
      <c r="I29" s="6" t="s">
        <v>0</v>
      </c>
      <c r="J29" s="200"/>
      <c r="K29" s="105" t="str">
        <f>IF(J29&gt;операции!$J$75,структура!$AL$19,"")</f>
        <v/>
      </c>
      <c r="L29" s="2"/>
      <c r="M29" s="201" t="str">
        <f>структура!$M$12</f>
        <v>сценарий-1</v>
      </c>
      <c r="N29" s="2"/>
      <c r="O29" s="196"/>
      <c r="P29" s="36"/>
      <c r="Q29" s="36"/>
      <c r="R29" s="36"/>
      <c r="S29" s="36"/>
      <c r="T29" s="36"/>
      <c r="U29" s="36"/>
      <c r="V29" s="36"/>
      <c r="W29" s="36"/>
      <c r="X29" s="36"/>
      <c r="Y29" s="36"/>
      <c r="Z29" s="36"/>
      <c r="AA29" s="36"/>
      <c r="AB29" s="2"/>
    </row>
    <row r="30" spans="1:28" x14ac:dyDescent="0.25">
      <c r="A30" s="2"/>
      <c r="B30" s="2"/>
      <c r="C30" s="2"/>
      <c r="D30" s="2"/>
      <c r="E30" s="49" t="str">
        <f>структура!$AF$13</f>
        <v>беседка малая</v>
      </c>
      <c r="F30" s="2"/>
      <c r="G30" s="2" t="str">
        <f>G27</f>
        <v>чел</v>
      </c>
      <c r="H30" s="2"/>
      <c r="I30" s="6" t="s">
        <v>0</v>
      </c>
      <c r="J30" s="200"/>
      <c r="K30" s="105" t="str">
        <f>IF(J30&gt;операции!$J$76,структура!$AL$19,"")</f>
        <v/>
      </c>
      <c r="L30" s="2"/>
      <c r="M30" s="201" t="str">
        <f>структура!$M$12</f>
        <v>сценарий-1</v>
      </c>
      <c r="N30" s="2"/>
      <c r="O30" s="196"/>
      <c r="P30" s="36"/>
      <c r="Q30" s="36"/>
      <c r="R30" s="36"/>
      <c r="S30" s="36"/>
      <c r="T30" s="36"/>
      <c r="U30" s="36"/>
      <c r="V30" s="36"/>
      <c r="W30" s="36"/>
      <c r="X30" s="36"/>
      <c r="Y30" s="36"/>
      <c r="Z30" s="36"/>
      <c r="AA30" s="36"/>
      <c r="AB30" s="2"/>
    </row>
    <row r="31" spans="1:28" x14ac:dyDescent="0.25">
      <c r="A31" s="2"/>
      <c r="B31" s="2"/>
      <c r="C31" s="2"/>
      <c r="D31" s="2"/>
      <c r="E31" s="49" t="str">
        <f>структура!$AF$14</f>
        <v>прочие для сдачи в аренду</v>
      </c>
      <c r="F31" s="2"/>
      <c r="G31" s="2" t="str">
        <f>G27</f>
        <v>чел</v>
      </c>
      <c r="H31" s="2"/>
      <c r="I31" s="6" t="s">
        <v>0</v>
      </c>
      <c r="J31" s="200"/>
      <c r="K31" s="28"/>
      <c r="L31" s="2"/>
      <c r="M31" s="201" t="str">
        <f>структура!$M$12</f>
        <v>сценарий-1</v>
      </c>
      <c r="N31" s="2"/>
      <c r="O31" s="196"/>
      <c r="P31" s="36"/>
      <c r="Q31" s="36"/>
      <c r="R31" s="36"/>
      <c r="S31" s="36"/>
      <c r="T31" s="36"/>
      <c r="U31" s="36"/>
      <c r="V31" s="36"/>
      <c r="W31" s="36"/>
      <c r="X31" s="36"/>
      <c r="Y31" s="36"/>
      <c r="Z31" s="36"/>
      <c r="AA31" s="36"/>
      <c r="AB31" s="2"/>
    </row>
    <row r="32" spans="1:28" ht="3.9" customHeight="1" x14ac:dyDescent="0.25">
      <c r="A32" s="2"/>
      <c r="B32" s="2"/>
      <c r="C32" s="2"/>
      <c r="D32" s="2"/>
      <c r="E32" s="50"/>
      <c r="F32" s="2"/>
      <c r="G32" s="2"/>
      <c r="H32" s="2"/>
      <c r="I32" s="28"/>
      <c r="J32" s="2"/>
      <c r="K32" s="28"/>
      <c r="L32" s="2"/>
      <c r="M32" s="201"/>
      <c r="N32" s="2"/>
      <c r="O32" s="196"/>
      <c r="P32" s="36"/>
      <c r="Q32" s="36"/>
      <c r="R32" s="36"/>
      <c r="S32" s="36"/>
      <c r="T32" s="36"/>
      <c r="U32" s="36"/>
      <c r="V32" s="36"/>
      <c r="W32" s="36"/>
      <c r="X32" s="36"/>
      <c r="Y32" s="36"/>
      <c r="Z32" s="36"/>
      <c r="AA32" s="36"/>
      <c r="AB32" s="2"/>
    </row>
    <row r="33" spans="1:28" ht="3.9" customHeight="1" x14ac:dyDescent="0.25">
      <c r="A33" s="2"/>
      <c r="B33" s="2"/>
      <c r="C33" s="2"/>
      <c r="D33" s="2"/>
      <c r="E33" s="2"/>
      <c r="F33" s="2"/>
      <c r="G33" s="2"/>
      <c r="H33" s="2"/>
      <c r="I33" s="28"/>
      <c r="J33" s="2"/>
      <c r="K33" s="28"/>
      <c r="L33" s="2"/>
      <c r="M33" s="201"/>
      <c r="N33" s="2"/>
      <c r="O33" s="196"/>
      <c r="P33" s="36"/>
      <c r="Q33" s="36"/>
      <c r="R33" s="36"/>
      <c r="S33" s="36"/>
      <c r="T33" s="36"/>
      <c r="U33" s="36"/>
      <c r="V33" s="36"/>
      <c r="W33" s="36"/>
      <c r="X33" s="36"/>
      <c r="Y33" s="36"/>
      <c r="Z33" s="36"/>
      <c r="AA33" s="36"/>
      <c r="AB33" s="2"/>
    </row>
    <row r="34" spans="1:28" ht="8.1" customHeight="1" x14ac:dyDescent="0.25">
      <c r="A34" s="2"/>
      <c r="B34" s="2"/>
      <c r="C34" s="2"/>
      <c r="D34" s="2"/>
      <c r="E34" s="2"/>
      <c r="F34" s="2"/>
      <c r="G34" s="2"/>
      <c r="H34" s="2"/>
      <c r="I34" s="28"/>
      <c r="J34" s="2"/>
      <c r="K34" s="28"/>
      <c r="L34" s="2"/>
      <c r="M34" s="201"/>
      <c r="N34" s="2"/>
      <c r="O34" s="196"/>
      <c r="P34" s="36"/>
      <c r="Q34" s="36"/>
      <c r="R34" s="36"/>
      <c r="S34" s="36"/>
      <c r="T34" s="36"/>
      <c r="U34" s="36"/>
      <c r="V34" s="36"/>
      <c r="W34" s="36"/>
      <c r="X34" s="36"/>
      <c r="Y34" s="36"/>
      <c r="Z34" s="36"/>
      <c r="AA34" s="36"/>
      <c r="AB34" s="2"/>
    </row>
    <row r="35" spans="1:28" s="5" customFormat="1" x14ac:dyDescent="0.25">
      <c r="A35" s="3"/>
      <c r="B35" s="3"/>
      <c r="C35" s="3"/>
      <c r="D35" s="3"/>
      <c r="E35" s="3" t="str">
        <f>KPI!$E$41</f>
        <v>%-нт прироста "безарендного" траффика</v>
      </c>
      <c r="F35" s="3"/>
      <c r="G35" s="3" t="str">
        <f>IF($E35="","",INDEX(KPI!$G:$G,SUMIFS(KPI!$B:$B,KPI!$E:$E,$E35)))</f>
        <v>%</v>
      </c>
      <c r="H35" s="3"/>
      <c r="I35" s="6" t="s">
        <v>0</v>
      </c>
      <c r="J35" s="107"/>
      <c r="K35" s="28"/>
      <c r="L35" s="103"/>
      <c r="M35" s="153" t="str">
        <f>структура!$M$12</f>
        <v>сценарий-1</v>
      </c>
      <c r="N35" s="3"/>
      <c r="O35" s="32"/>
      <c r="P35" s="46"/>
      <c r="Q35" s="46"/>
      <c r="R35" s="46"/>
      <c r="S35" s="46"/>
      <c r="T35" s="46"/>
      <c r="U35" s="46"/>
      <c r="V35" s="46"/>
      <c r="W35" s="46"/>
      <c r="X35" s="46"/>
      <c r="Y35" s="46"/>
      <c r="Z35" s="46"/>
      <c r="AA35" s="46"/>
      <c r="AB35" s="3"/>
    </row>
    <row r="36" spans="1:28" ht="3.9" customHeight="1" x14ac:dyDescent="0.25">
      <c r="A36" s="2"/>
      <c r="B36" s="2"/>
      <c r="C36" s="2"/>
      <c r="D36" s="2"/>
      <c r="E36" s="2"/>
      <c r="F36" s="2"/>
      <c r="G36" s="2"/>
      <c r="H36" s="2"/>
      <c r="I36" s="28"/>
      <c r="J36" s="2"/>
      <c r="K36" s="28"/>
      <c r="L36" s="2"/>
      <c r="M36" s="201"/>
      <c r="N36" s="2"/>
      <c r="O36" s="196"/>
      <c r="P36" s="36"/>
      <c r="Q36" s="36"/>
      <c r="R36" s="36"/>
      <c r="S36" s="36"/>
      <c r="T36" s="36"/>
      <c r="U36" s="36"/>
      <c r="V36" s="36"/>
      <c r="W36" s="36"/>
      <c r="X36" s="36"/>
      <c r="Y36" s="36"/>
      <c r="Z36" s="36"/>
      <c r="AA36" s="36"/>
      <c r="AB36" s="2"/>
    </row>
    <row r="37" spans="1:28" ht="8.1" customHeight="1" x14ac:dyDescent="0.25">
      <c r="A37" s="2"/>
      <c r="B37" s="2"/>
      <c r="C37" s="2"/>
      <c r="D37" s="2"/>
      <c r="E37" s="2"/>
      <c r="F37" s="2"/>
      <c r="G37" s="2"/>
      <c r="H37" s="2"/>
      <c r="I37" s="28"/>
      <c r="J37" s="2"/>
      <c r="K37" s="28"/>
      <c r="L37" s="2"/>
      <c r="M37" s="201"/>
      <c r="N37" s="2"/>
      <c r="O37" s="196"/>
      <c r="P37" s="36"/>
      <c r="Q37" s="36"/>
      <c r="R37" s="36"/>
      <c r="S37" s="36"/>
      <c r="T37" s="36"/>
      <c r="U37" s="36"/>
      <c r="V37" s="36"/>
      <c r="W37" s="36"/>
      <c r="X37" s="36"/>
      <c r="Y37" s="36"/>
      <c r="Z37" s="36"/>
      <c r="AA37" s="36"/>
      <c r="AB37" s="2"/>
    </row>
    <row r="38" spans="1:28" ht="3.9" customHeight="1" x14ac:dyDescent="0.25">
      <c r="A38" s="2"/>
      <c r="B38" s="2"/>
      <c r="C38" s="2"/>
      <c r="D38" s="2"/>
      <c r="E38" s="21"/>
      <c r="F38" s="2"/>
      <c r="G38" s="21"/>
      <c r="H38" s="2"/>
      <c r="I38" s="28"/>
      <c r="J38" s="21"/>
      <c r="K38" s="28"/>
      <c r="L38" s="2"/>
      <c r="M38" s="201"/>
      <c r="N38" s="2"/>
      <c r="O38" s="196"/>
      <c r="P38" s="36"/>
      <c r="Q38" s="36"/>
      <c r="R38" s="36"/>
      <c r="S38" s="36"/>
      <c r="T38" s="36"/>
      <c r="U38" s="36"/>
      <c r="V38" s="36"/>
      <c r="W38" s="36"/>
      <c r="X38" s="36"/>
      <c r="Y38" s="36"/>
      <c r="Z38" s="36"/>
      <c r="AA38" s="36"/>
      <c r="AB38" s="2"/>
    </row>
    <row r="39" spans="1:28" ht="8.1" customHeight="1" x14ac:dyDescent="0.25">
      <c r="A39" s="2"/>
      <c r="B39" s="2"/>
      <c r="C39" s="2"/>
      <c r="D39" s="2"/>
      <c r="E39" s="2"/>
      <c r="F39" s="2"/>
      <c r="G39" s="2"/>
      <c r="H39" s="2"/>
      <c r="I39" s="28"/>
      <c r="J39" s="2"/>
      <c r="K39" s="28"/>
      <c r="L39" s="2"/>
      <c r="M39" s="201"/>
      <c r="N39" s="2"/>
      <c r="O39" s="196"/>
      <c r="P39" s="36"/>
      <c r="Q39" s="36"/>
      <c r="R39" s="36"/>
      <c r="S39" s="36"/>
      <c r="T39" s="36"/>
      <c r="U39" s="36"/>
      <c r="V39" s="36"/>
      <c r="W39" s="36"/>
      <c r="X39" s="36"/>
      <c r="Y39" s="36"/>
      <c r="Z39" s="36"/>
      <c r="AA39" s="36"/>
      <c r="AB39" s="2"/>
    </row>
    <row r="40" spans="1:28" s="5" customFormat="1" x14ac:dyDescent="0.25">
      <c r="A40" s="3"/>
      <c r="B40" s="3"/>
      <c r="C40" s="3"/>
      <c r="D40" s="3"/>
      <c r="E40" s="3" t="str">
        <f>KPI!$E$40</f>
        <v>конверсия в покупку одной услуги проката</v>
      </c>
      <c r="F40" s="3"/>
      <c r="G40" s="3" t="str">
        <f>IF($E40="","",INDEX(KPI!$G:$G,SUMIFS(KPI!$B:$B,KPI!$E:$E,$E40)))</f>
        <v>%</v>
      </c>
      <c r="H40" s="3"/>
      <c r="I40" s="28"/>
      <c r="J40" s="44"/>
      <c r="K40" s="28"/>
      <c r="L40" s="3"/>
      <c r="M40" s="153" t="str">
        <f>структура!$M$12</f>
        <v>сценарий-1</v>
      </c>
      <c r="N40" s="3"/>
      <c r="O40" s="32"/>
      <c r="P40" s="104"/>
      <c r="Q40" s="46"/>
      <c r="R40" s="46"/>
      <c r="S40" s="46"/>
      <c r="T40" s="46"/>
      <c r="U40" s="46"/>
      <c r="V40" s="46"/>
      <c r="W40" s="46"/>
      <c r="X40" s="46"/>
      <c r="Y40" s="46"/>
      <c r="Z40" s="46"/>
      <c r="AA40" s="46"/>
      <c r="AB40" s="3"/>
    </row>
    <row r="41" spans="1:28" s="23" customFormat="1" ht="10.199999999999999" x14ac:dyDescent="0.2">
      <c r="A41" s="22"/>
      <c r="B41" s="22"/>
      <c r="C41" s="22"/>
      <c r="D41" s="22"/>
      <c r="E41" s="22" t="str">
        <f>E40</f>
        <v>конверсия в покупку одной услуги проката</v>
      </c>
      <c r="F41" s="22"/>
      <c r="G41" s="22" t="str">
        <f>IF($E41="","",INDEX(KPI!$G:$G,SUMIFS(KPI!$B:$B,KPI!$E:$E,$E41)))</f>
        <v>%</v>
      </c>
      <c r="H41" s="100">
        <f>структура!$V$12</f>
        <v>1</v>
      </c>
      <c r="I41" s="31"/>
      <c r="J41" s="98" t="str">
        <f>структура!$X$12</f>
        <v>янв</v>
      </c>
      <c r="K41" s="99"/>
      <c r="L41" s="22"/>
      <c r="M41" s="60" t="str">
        <f>структура!$M$12</f>
        <v>сценарий-1</v>
      </c>
      <c r="N41" s="22"/>
      <c r="O41" s="197" t="s">
        <v>0</v>
      </c>
      <c r="P41" s="199"/>
      <c r="Q41" s="199"/>
      <c r="R41" s="199"/>
      <c r="S41" s="199"/>
      <c r="T41" s="199"/>
      <c r="U41" s="199"/>
      <c r="V41" s="199"/>
      <c r="W41" s="199"/>
      <c r="X41" s="199"/>
      <c r="Y41" s="199"/>
      <c r="Z41" s="199"/>
      <c r="AA41" s="199"/>
      <c r="AB41" s="22"/>
    </row>
    <row r="42" spans="1:28" s="23" customFormat="1" ht="10.199999999999999" x14ac:dyDescent="0.2">
      <c r="A42" s="22"/>
      <c r="B42" s="22"/>
      <c r="C42" s="22"/>
      <c r="D42" s="22"/>
      <c r="E42" s="22" t="str">
        <f>E40</f>
        <v>конверсия в покупку одной услуги проката</v>
      </c>
      <c r="F42" s="22"/>
      <c r="G42" s="22" t="str">
        <f>IF($E42="","",INDEX(KPI!$G:$G,SUMIFS(KPI!$B:$B,KPI!$E:$E,$E42)))</f>
        <v>%</v>
      </c>
      <c r="H42" s="100">
        <f>структура!$V$13</f>
        <v>2</v>
      </c>
      <c r="I42" s="31"/>
      <c r="J42" s="98" t="str">
        <f>структура!$X$13</f>
        <v>фев</v>
      </c>
      <c r="K42" s="99"/>
      <c r="L42" s="22"/>
      <c r="M42" s="60" t="str">
        <f>структура!$M$12</f>
        <v>сценарий-1</v>
      </c>
      <c r="N42" s="22"/>
      <c r="O42" s="197" t="s">
        <v>0</v>
      </c>
      <c r="P42" s="199"/>
      <c r="Q42" s="199"/>
      <c r="R42" s="199"/>
      <c r="S42" s="199"/>
      <c r="T42" s="199"/>
      <c r="U42" s="199"/>
      <c r="V42" s="199"/>
      <c r="W42" s="199"/>
      <c r="X42" s="199"/>
      <c r="Y42" s="199"/>
      <c r="Z42" s="199"/>
      <c r="AA42" s="199"/>
      <c r="AB42" s="22"/>
    </row>
    <row r="43" spans="1:28" s="23" customFormat="1" ht="10.199999999999999" x14ac:dyDescent="0.2">
      <c r="A43" s="22"/>
      <c r="B43" s="22"/>
      <c r="C43" s="22"/>
      <c r="D43" s="22"/>
      <c r="E43" s="22" t="str">
        <f>E40</f>
        <v>конверсия в покупку одной услуги проката</v>
      </c>
      <c r="F43" s="22"/>
      <c r="G43" s="22" t="str">
        <f>IF($E43="","",INDEX(KPI!$G:$G,SUMIFS(KPI!$B:$B,KPI!$E:$E,$E43)))</f>
        <v>%</v>
      </c>
      <c r="H43" s="100">
        <f>структура!$V$14</f>
        <v>3</v>
      </c>
      <c r="I43" s="31"/>
      <c r="J43" s="98" t="str">
        <f>структура!$X$14</f>
        <v>мар</v>
      </c>
      <c r="K43" s="99"/>
      <c r="L43" s="22"/>
      <c r="M43" s="60" t="str">
        <f>структура!$M$12</f>
        <v>сценарий-1</v>
      </c>
      <c r="N43" s="22"/>
      <c r="O43" s="197" t="s">
        <v>0</v>
      </c>
      <c r="P43" s="199"/>
      <c r="Q43" s="199"/>
      <c r="R43" s="199"/>
      <c r="S43" s="199"/>
      <c r="T43" s="199"/>
      <c r="U43" s="199"/>
      <c r="V43" s="199"/>
      <c r="W43" s="199"/>
      <c r="X43" s="199"/>
      <c r="Y43" s="199"/>
      <c r="Z43" s="199"/>
      <c r="AA43" s="199"/>
      <c r="AB43" s="22"/>
    </row>
    <row r="44" spans="1:28" s="23" customFormat="1" ht="10.199999999999999" x14ac:dyDescent="0.2">
      <c r="A44" s="22"/>
      <c r="B44" s="22"/>
      <c r="C44" s="22"/>
      <c r="D44" s="22"/>
      <c r="E44" s="22" t="str">
        <f>E40</f>
        <v>конверсия в покупку одной услуги проката</v>
      </c>
      <c r="F44" s="22"/>
      <c r="G44" s="22" t="str">
        <f>IF($E44="","",INDEX(KPI!$G:$G,SUMIFS(KPI!$B:$B,KPI!$E:$E,$E44)))</f>
        <v>%</v>
      </c>
      <c r="H44" s="100">
        <f>структура!$V$15</f>
        <v>4</v>
      </c>
      <c r="I44" s="31"/>
      <c r="J44" s="98" t="str">
        <f>структура!$X$15</f>
        <v>апр</v>
      </c>
      <c r="K44" s="99"/>
      <c r="L44" s="22"/>
      <c r="M44" s="60" t="str">
        <f>структура!$M$12</f>
        <v>сценарий-1</v>
      </c>
      <c r="N44" s="22"/>
      <c r="O44" s="197" t="s">
        <v>0</v>
      </c>
      <c r="P44" s="199"/>
      <c r="Q44" s="199"/>
      <c r="R44" s="199"/>
      <c r="S44" s="199"/>
      <c r="T44" s="199"/>
      <c r="U44" s="199"/>
      <c r="V44" s="199"/>
      <c r="W44" s="199"/>
      <c r="X44" s="199"/>
      <c r="Y44" s="199"/>
      <c r="Z44" s="199"/>
      <c r="AA44" s="199"/>
      <c r="AB44" s="22"/>
    </row>
    <row r="45" spans="1:28" s="23" customFormat="1" ht="10.199999999999999" x14ac:dyDescent="0.2">
      <c r="A45" s="22"/>
      <c r="B45" s="22"/>
      <c r="C45" s="22"/>
      <c r="D45" s="22"/>
      <c r="E45" s="22" t="str">
        <f>E40</f>
        <v>конверсия в покупку одной услуги проката</v>
      </c>
      <c r="F45" s="22"/>
      <c r="G45" s="22" t="str">
        <f>IF($E45="","",INDEX(KPI!$G:$G,SUMIFS(KPI!$B:$B,KPI!$E:$E,$E45)))</f>
        <v>%</v>
      </c>
      <c r="H45" s="100">
        <f>структура!$V$16</f>
        <v>5</v>
      </c>
      <c r="I45" s="31"/>
      <c r="J45" s="98" t="str">
        <f>структура!$X$16</f>
        <v>май</v>
      </c>
      <c r="K45" s="99"/>
      <c r="L45" s="22"/>
      <c r="M45" s="60" t="str">
        <f>структура!$M$12</f>
        <v>сценарий-1</v>
      </c>
      <c r="N45" s="22"/>
      <c r="O45" s="197" t="s">
        <v>0</v>
      </c>
      <c r="P45" s="199"/>
      <c r="Q45" s="199"/>
      <c r="R45" s="199"/>
      <c r="S45" s="199"/>
      <c r="T45" s="199"/>
      <c r="U45" s="199"/>
      <c r="V45" s="199"/>
      <c r="W45" s="199"/>
      <c r="X45" s="199"/>
      <c r="Y45" s="199"/>
      <c r="Z45" s="199"/>
      <c r="AA45" s="199"/>
      <c r="AB45" s="22"/>
    </row>
    <row r="46" spans="1:28" s="23" customFormat="1" ht="10.199999999999999" x14ac:dyDescent="0.2">
      <c r="A46" s="22"/>
      <c r="B46" s="22"/>
      <c r="C46" s="22"/>
      <c r="D46" s="22"/>
      <c r="E46" s="22" t="str">
        <f>E40</f>
        <v>конверсия в покупку одной услуги проката</v>
      </c>
      <c r="F46" s="22"/>
      <c r="G46" s="22" t="str">
        <f>IF($E46="","",INDEX(KPI!$G:$G,SUMIFS(KPI!$B:$B,KPI!$E:$E,$E46)))</f>
        <v>%</v>
      </c>
      <c r="H46" s="100">
        <f>структура!$V$17</f>
        <v>6</v>
      </c>
      <c r="I46" s="31"/>
      <c r="J46" s="98" t="str">
        <f>структура!$X$17</f>
        <v>июн</v>
      </c>
      <c r="K46" s="99"/>
      <c r="L46" s="22"/>
      <c r="M46" s="60" t="str">
        <f>структура!$M$12</f>
        <v>сценарий-1</v>
      </c>
      <c r="N46" s="22"/>
      <c r="O46" s="197" t="s">
        <v>0</v>
      </c>
      <c r="P46" s="199"/>
      <c r="Q46" s="199"/>
      <c r="R46" s="199"/>
      <c r="S46" s="199"/>
      <c r="T46" s="199"/>
      <c r="U46" s="199"/>
      <c r="V46" s="199"/>
      <c r="W46" s="199"/>
      <c r="X46" s="199"/>
      <c r="Y46" s="199"/>
      <c r="Z46" s="199"/>
      <c r="AA46" s="199"/>
      <c r="AB46" s="22"/>
    </row>
    <row r="47" spans="1:28" s="23" customFormat="1" ht="10.199999999999999" x14ac:dyDescent="0.2">
      <c r="A47" s="22"/>
      <c r="B47" s="22"/>
      <c r="C47" s="22"/>
      <c r="D47" s="22"/>
      <c r="E47" s="22" t="str">
        <f>E40</f>
        <v>конверсия в покупку одной услуги проката</v>
      </c>
      <c r="F47" s="22"/>
      <c r="G47" s="22" t="str">
        <f>IF($E47="","",INDEX(KPI!$G:$G,SUMIFS(KPI!$B:$B,KPI!$E:$E,$E47)))</f>
        <v>%</v>
      </c>
      <c r="H47" s="100">
        <f>структура!$V$18</f>
        <v>7</v>
      </c>
      <c r="I47" s="31"/>
      <c r="J47" s="98" t="str">
        <f>структура!$X$18</f>
        <v>июл</v>
      </c>
      <c r="K47" s="99"/>
      <c r="L47" s="22"/>
      <c r="M47" s="60" t="str">
        <f>структура!$M$12</f>
        <v>сценарий-1</v>
      </c>
      <c r="N47" s="22"/>
      <c r="O47" s="197" t="s">
        <v>0</v>
      </c>
      <c r="P47" s="199"/>
      <c r="Q47" s="199"/>
      <c r="R47" s="199"/>
      <c r="S47" s="199"/>
      <c r="T47" s="199"/>
      <c r="U47" s="199"/>
      <c r="V47" s="199"/>
      <c r="W47" s="199"/>
      <c r="X47" s="199"/>
      <c r="Y47" s="199"/>
      <c r="Z47" s="199"/>
      <c r="AA47" s="199"/>
      <c r="AB47" s="22"/>
    </row>
    <row r="48" spans="1:28" s="23" customFormat="1" ht="10.199999999999999" x14ac:dyDescent="0.2">
      <c r="A48" s="22"/>
      <c r="B48" s="22"/>
      <c r="C48" s="22"/>
      <c r="D48" s="22"/>
      <c r="E48" s="22" t="str">
        <f>E40</f>
        <v>конверсия в покупку одной услуги проката</v>
      </c>
      <c r="F48" s="22"/>
      <c r="G48" s="22" t="str">
        <f>IF($E48="","",INDEX(KPI!$G:$G,SUMIFS(KPI!$B:$B,KPI!$E:$E,$E48)))</f>
        <v>%</v>
      </c>
      <c r="H48" s="100">
        <f>структура!$V$19</f>
        <v>8</v>
      </c>
      <c r="I48" s="31"/>
      <c r="J48" s="98" t="str">
        <f>структура!$X$19</f>
        <v>авг</v>
      </c>
      <c r="K48" s="99"/>
      <c r="L48" s="22"/>
      <c r="M48" s="60" t="str">
        <f>структура!$M$12</f>
        <v>сценарий-1</v>
      </c>
      <c r="N48" s="22"/>
      <c r="O48" s="197" t="s">
        <v>0</v>
      </c>
      <c r="P48" s="199"/>
      <c r="Q48" s="199"/>
      <c r="R48" s="199"/>
      <c r="S48" s="199"/>
      <c r="T48" s="199"/>
      <c r="U48" s="199"/>
      <c r="V48" s="199"/>
      <c r="W48" s="199"/>
      <c r="X48" s="199"/>
      <c r="Y48" s="199"/>
      <c r="Z48" s="199"/>
      <c r="AA48" s="199"/>
      <c r="AB48" s="22"/>
    </row>
    <row r="49" spans="1:28" s="23" customFormat="1" ht="10.199999999999999" x14ac:dyDescent="0.2">
      <c r="A49" s="22"/>
      <c r="B49" s="22"/>
      <c r="C49" s="22"/>
      <c r="D49" s="22"/>
      <c r="E49" s="22" t="str">
        <f>E40</f>
        <v>конверсия в покупку одной услуги проката</v>
      </c>
      <c r="F49" s="22"/>
      <c r="G49" s="22" t="str">
        <f>IF($E49="","",INDEX(KPI!$G:$G,SUMIFS(KPI!$B:$B,KPI!$E:$E,$E49)))</f>
        <v>%</v>
      </c>
      <c r="H49" s="100">
        <f>структура!$V$20</f>
        <v>9</v>
      </c>
      <c r="I49" s="31"/>
      <c r="J49" s="98" t="str">
        <f>структура!$X$20</f>
        <v>сен</v>
      </c>
      <c r="K49" s="99"/>
      <c r="L49" s="22"/>
      <c r="M49" s="60" t="str">
        <f>структура!$M$12</f>
        <v>сценарий-1</v>
      </c>
      <c r="N49" s="22"/>
      <c r="O49" s="197" t="s">
        <v>0</v>
      </c>
      <c r="P49" s="199"/>
      <c r="Q49" s="199"/>
      <c r="R49" s="199"/>
      <c r="S49" s="199"/>
      <c r="T49" s="199"/>
      <c r="U49" s="199"/>
      <c r="V49" s="199"/>
      <c r="W49" s="199"/>
      <c r="X49" s="199"/>
      <c r="Y49" s="199"/>
      <c r="Z49" s="199"/>
      <c r="AA49" s="199"/>
      <c r="AB49" s="22"/>
    </row>
    <row r="50" spans="1:28" s="23" customFormat="1" ht="10.199999999999999" x14ac:dyDescent="0.2">
      <c r="A50" s="22"/>
      <c r="B50" s="22"/>
      <c r="C50" s="22"/>
      <c r="D50" s="22"/>
      <c r="E50" s="22" t="str">
        <f>E40</f>
        <v>конверсия в покупку одной услуги проката</v>
      </c>
      <c r="F50" s="22"/>
      <c r="G50" s="22" t="str">
        <f>IF($E50="","",INDEX(KPI!$G:$G,SUMIFS(KPI!$B:$B,KPI!$E:$E,$E50)))</f>
        <v>%</v>
      </c>
      <c r="H50" s="100">
        <f>структура!$V$21</f>
        <v>10</v>
      </c>
      <c r="I50" s="31"/>
      <c r="J50" s="98" t="str">
        <f>структура!$X$21</f>
        <v>окт</v>
      </c>
      <c r="K50" s="99"/>
      <c r="L50" s="22"/>
      <c r="M50" s="60" t="str">
        <f>структура!$M$12</f>
        <v>сценарий-1</v>
      </c>
      <c r="N50" s="22"/>
      <c r="O50" s="197" t="s">
        <v>0</v>
      </c>
      <c r="P50" s="199"/>
      <c r="Q50" s="199"/>
      <c r="R50" s="199"/>
      <c r="S50" s="199"/>
      <c r="T50" s="199"/>
      <c r="U50" s="199"/>
      <c r="V50" s="199"/>
      <c r="W50" s="199"/>
      <c r="X50" s="199"/>
      <c r="Y50" s="199"/>
      <c r="Z50" s="199"/>
      <c r="AA50" s="199"/>
      <c r="AB50" s="22"/>
    </row>
    <row r="51" spans="1:28" s="23" customFormat="1" ht="10.199999999999999" x14ac:dyDescent="0.2">
      <c r="A51" s="22"/>
      <c r="B51" s="22"/>
      <c r="C51" s="22"/>
      <c r="D51" s="22"/>
      <c r="E51" s="22" t="str">
        <f>E40</f>
        <v>конверсия в покупку одной услуги проката</v>
      </c>
      <c r="F51" s="22"/>
      <c r="G51" s="22" t="str">
        <f>IF($E51="","",INDEX(KPI!$G:$G,SUMIFS(KPI!$B:$B,KPI!$E:$E,$E51)))</f>
        <v>%</v>
      </c>
      <c r="H51" s="100">
        <f>структура!$V$22</f>
        <v>11</v>
      </c>
      <c r="I51" s="31"/>
      <c r="J51" s="98" t="str">
        <f>структура!$X$22</f>
        <v>ноя</v>
      </c>
      <c r="K51" s="99"/>
      <c r="L51" s="22"/>
      <c r="M51" s="60" t="str">
        <f>структура!$M$12</f>
        <v>сценарий-1</v>
      </c>
      <c r="N51" s="22"/>
      <c r="O51" s="197" t="s">
        <v>0</v>
      </c>
      <c r="P51" s="199"/>
      <c r="Q51" s="199"/>
      <c r="R51" s="199"/>
      <c r="S51" s="199"/>
      <c r="T51" s="199"/>
      <c r="U51" s="199"/>
      <c r="V51" s="199"/>
      <c r="W51" s="199"/>
      <c r="X51" s="199"/>
      <c r="Y51" s="199"/>
      <c r="Z51" s="199"/>
      <c r="AA51" s="199"/>
      <c r="AB51" s="22"/>
    </row>
    <row r="52" spans="1:28" s="23" customFormat="1" ht="10.199999999999999" x14ac:dyDescent="0.2">
      <c r="A52" s="22"/>
      <c r="B52" s="22"/>
      <c r="C52" s="22"/>
      <c r="D52" s="22"/>
      <c r="E52" s="22" t="str">
        <f>E40</f>
        <v>конверсия в покупку одной услуги проката</v>
      </c>
      <c r="F52" s="22"/>
      <c r="G52" s="22" t="str">
        <f>IF($E52="","",INDEX(KPI!$G:$G,SUMIFS(KPI!$B:$B,KPI!$E:$E,$E52)))</f>
        <v>%</v>
      </c>
      <c r="H52" s="100">
        <f>структура!$V$23</f>
        <v>12</v>
      </c>
      <c r="I52" s="31"/>
      <c r="J52" s="98" t="str">
        <f>структура!$X$23</f>
        <v>дек</v>
      </c>
      <c r="K52" s="99"/>
      <c r="L52" s="22"/>
      <c r="M52" s="60" t="str">
        <f>структура!$M$12</f>
        <v>сценарий-1</v>
      </c>
      <c r="N52" s="22"/>
      <c r="O52" s="197" t="s">
        <v>0</v>
      </c>
      <c r="P52" s="199"/>
      <c r="Q52" s="199"/>
      <c r="R52" s="199"/>
      <c r="S52" s="199"/>
      <c r="T52" s="199"/>
      <c r="U52" s="199"/>
      <c r="V52" s="199"/>
      <c r="W52" s="199"/>
      <c r="X52" s="199"/>
      <c r="Y52" s="199"/>
      <c r="Z52" s="199"/>
      <c r="AA52" s="199"/>
      <c r="AB52" s="22"/>
    </row>
    <row r="53" spans="1:28" ht="3.9" customHeight="1" x14ac:dyDescent="0.25">
      <c r="A53" s="2"/>
      <c r="B53" s="2"/>
      <c r="C53" s="2"/>
      <c r="D53" s="2"/>
      <c r="E53" s="21"/>
      <c r="F53" s="2"/>
      <c r="G53" s="21"/>
      <c r="H53" s="2"/>
      <c r="I53" s="28"/>
      <c r="J53" s="21"/>
      <c r="K53" s="28"/>
      <c r="L53" s="2"/>
      <c r="M53" s="201"/>
      <c r="N53" s="2"/>
      <c r="O53" s="196"/>
      <c r="P53" s="36"/>
      <c r="Q53" s="36"/>
      <c r="R53" s="36"/>
      <c r="S53" s="36"/>
      <c r="T53" s="36"/>
      <c r="U53" s="36"/>
      <c r="V53" s="36"/>
      <c r="W53" s="36"/>
      <c r="X53" s="36"/>
      <c r="Y53" s="36"/>
      <c r="Z53" s="36"/>
      <c r="AA53" s="36"/>
      <c r="AB53" s="2"/>
    </row>
    <row r="54" spans="1:28" ht="8.1" customHeight="1" x14ac:dyDescent="0.25">
      <c r="A54" s="2"/>
      <c r="B54" s="2"/>
      <c r="C54" s="2"/>
      <c r="D54" s="2"/>
      <c r="E54" s="2"/>
      <c r="F54" s="2"/>
      <c r="G54" s="2"/>
      <c r="H54" s="2"/>
      <c r="I54" s="28"/>
      <c r="J54" s="2"/>
      <c r="K54" s="28"/>
      <c r="L54" s="2"/>
      <c r="M54" s="52"/>
      <c r="N54" s="2"/>
      <c r="O54" s="196"/>
      <c r="P54" s="36"/>
      <c r="Q54" s="36"/>
      <c r="R54" s="36"/>
      <c r="S54" s="36"/>
      <c r="T54" s="36"/>
      <c r="U54" s="36"/>
      <c r="V54" s="36"/>
      <c r="W54" s="36"/>
      <c r="X54" s="36"/>
      <c r="Y54" s="36"/>
      <c r="Z54" s="36"/>
      <c r="AA54" s="36"/>
      <c r="AB54" s="2"/>
    </row>
    <row r="55" spans="1:28" ht="8.1" customHeight="1" x14ac:dyDescent="0.25">
      <c r="A55" s="2"/>
      <c r="B55" s="2"/>
      <c r="C55" s="2"/>
      <c r="D55" s="2"/>
      <c r="E55" s="2"/>
      <c r="F55" s="2"/>
      <c r="G55" s="2"/>
      <c r="H55" s="2"/>
      <c r="I55" s="28"/>
      <c r="J55" s="2"/>
      <c r="K55" s="28"/>
      <c r="L55" s="2"/>
      <c r="M55" s="52"/>
      <c r="N55" s="2"/>
      <c r="O55" s="196"/>
      <c r="P55" s="36"/>
      <c r="Q55" s="36"/>
      <c r="R55" s="36"/>
      <c r="S55" s="36"/>
      <c r="T55" s="36"/>
      <c r="U55" s="36"/>
      <c r="V55" s="36"/>
      <c r="W55" s="36"/>
      <c r="X55" s="36"/>
      <c r="Y55" s="36"/>
      <c r="Z55" s="36"/>
      <c r="AA55" s="36"/>
      <c r="AB55" s="2"/>
    </row>
    <row r="56" spans="1:28" s="5" customFormat="1" x14ac:dyDescent="0.25">
      <c r="A56" s="3"/>
      <c r="B56" s="3"/>
      <c r="C56" s="3"/>
      <c r="D56" s="3"/>
      <c r="E56" s="3" t="str">
        <f>KPI!$E$31</f>
        <v>наполняемость арендаторами</v>
      </c>
      <c r="F56" s="3"/>
      <c r="G56" s="3" t="str">
        <f>IF($E56="","",INDEX(KPI!$G:$G,SUMIFS(KPI!$B:$B,KPI!$E:$E,$E56)))</f>
        <v>%</v>
      </c>
      <c r="H56" s="3"/>
      <c r="I56" s="28"/>
      <c r="J56" s="44"/>
      <c r="K56" s="28"/>
      <c r="L56" s="3"/>
      <c r="M56" s="202" t="str">
        <f>структура!$M$13</f>
        <v>сценарий-2</v>
      </c>
      <c r="N56" s="3"/>
      <c r="O56" s="32"/>
      <c r="P56" s="104"/>
      <c r="Q56" s="46"/>
      <c r="R56" s="46"/>
      <c r="S56" s="46"/>
      <c r="T56" s="46"/>
      <c r="U56" s="46"/>
      <c r="V56" s="46"/>
      <c r="W56" s="46"/>
      <c r="X56" s="46"/>
      <c r="Y56" s="46"/>
      <c r="Z56" s="46"/>
      <c r="AA56" s="46"/>
      <c r="AB56" s="3"/>
    </row>
    <row r="57" spans="1:28" s="23" customFormat="1" ht="10.199999999999999" x14ac:dyDescent="0.2">
      <c r="A57" s="22"/>
      <c r="B57" s="22"/>
      <c r="C57" s="22"/>
      <c r="D57" s="22"/>
      <c r="E57" s="22" t="str">
        <f>E56</f>
        <v>наполняемость арендаторами</v>
      </c>
      <c r="F57" s="22"/>
      <c r="G57" s="22" t="str">
        <f>IF($E57="","",INDEX(KPI!$G:$G,SUMIFS(KPI!$B:$B,KPI!$E:$E,$E57)))</f>
        <v>%</v>
      </c>
      <c r="H57" s="100">
        <f>структура!$V$12</f>
        <v>1</v>
      </c>
      <c r="I57" s="31"/>
      <c r="J57" s="98" t="str">
        <f>структура!$X$12</f>
        <v>янв</v>
      </c>
      <c r="K57" s="99"/>
      <c r="L57" s="22"/>
      <c r="M57" s="60" t="str">
        <f>структура!$M$13</f>
        <v>сценарий-2</v>
      </c>
      <c r="N57" s="22"/>
      <c r="O57" s="197" t="s">
        <v>0</v>
      </c>
      <c r="P57" s="199"/>
      <c r="Q57" s="199"/>
      <c r="R57" s="199"/>
      <c r="S57" s="199"/>
      <c r="T57" s="199"/>
      <c r="U57" s="199"/>
      <c r="V57" s="199"/>
      <c r="W57" s="199"/>
      <c r="X57" s="199"/>
      <c r="Y57" s="199"/>
      <c r="Z57" s="199"/>
      <c r="AA57" s="199"/>
      <c r="AB57" s="22"/>
    </row>
    <row r="58" spans="1:28" s="23" customFormat="1" ht="10.199999999999999" x14ac:dyDescent="0.2">
      <c r="A58" s="22"/>
      <c r="B58" s="22"/>
      <c r="C58" s="22"/>
      <c r="D58" s="22"/>
      <c r="E58" s="22" t="str">
        <f>E56</f>
        <v>наполняемость арендаторами</v>
      </c>
      <c r="F58" s="22"/>
      <c r="G58" s="22" t="str">
        <f>IF($E58="","",INDEX(KPI!$G:$G,SUMIFS(KPI!$B:$B,KPI!$E:$E,$E58)))</f>
        <v>%</v>
      </c>
      <c r="H58" s="100">
        <f>структура!$V$13</f>
        <v>2</v>
      </c>
      <c r="I58" s="31"/>
      <c r="J58" s="98" t="str">
        <f>структура!$X$13</f>
        <v>фев</v>
      </c>
      <c r="K58" s="99"/>
      <c r="L58" s="22"/>
      <c r="M58" s="60" t="str">
        <f>структура!$M$13</f>
        <v>сценарий-2</v>
      </c>
      <c r="N58" s="22"/>
      <c r="O58" s="197" t="s">
        <v>0</v>
      </c>
      <c r="P58" s="199"/>
      <c r="Q58" s="199"/>
      <c r="R58" s="199"/>
      <c r="S58" s="199"/>
      <c r="T58" s="199"/>
      <c r="U58" s="199"/>
      <c r="V58" s="199"/>
      <c r="W58" s="199"/>
      <c r="X58" s="199"/>
      <c r="Y58" s="199"/>
      <c r="Z58" s="199"/>
      <c r="AA58" s="199"/>
      <c r="AB58" s="22"/>
    </row>
    <row r="59" spans="1:28" s="23" customFormat="1" ht="10.199999999999999" x14ac:dyDescent="0.2">
      <c r="A59" s="22"/>
      <c r="B59" s="22"/>
      <c r="C59" s="22"/>
      <c r="D59" s="22"/>
      <c r="E59" s="22" t="str">
        <f>E56</f>
        <v>наполняемость арендаторами</v>
      </c>
      <c r="F59" s="22"/>
      <c r="G59" s="22" t="str">
        <f>IF($E59="","",INDEX(KPI!$G:$G,SUMIFS(KPI!$B:$B,KPI!$E:$E,$E59)))</f>
        <v>%</v>
      </c>
      <c r="H59" s="100">
        <f>структура!$V$14</f>
        <v>3</v>
      </c>
      <c r="I59" s="31"/>
      <c r="J59" s="98" t="str">
        <f>структура!$X$14</f>
        <v>мар</v>
      </c>
      <c r="K59" s="99"/>
      <c r="L59" s="22"/>
      <c r="M59" s="60" t="str">
        <f>структура!$M$13</f>
        <v>сценарий-2</v>
      </c>
      <c r="N59" s="22"/>
      <c r="O59" s="197" t="s">
        <v>0</v>
      </c>
      <c r="P59" s="199"/>
      <c r="Q59" s="199"/>
      <c r="R59" s="199"/>
      <c r="S59" s="199"/>
      <c r="T59" s="199"/>
      <c r="U59" s="199"/>
      <c r="V59" s="199"/>
      <c r="W59" s="199"/>
      <c r="X59" s="199"/>
      <c r="Y59" s="199"/>
      <c r="Z59" s="199"/>
      <c r="AA59" s="199"/>
      <c r="AB59" s="22"/>
    </row>
    <row r="60" spans="1:28" s="23" customFormat="1" ht="10.199999999999999" x14ac:dyDescent="0.2">
      <c r="A60" s="22"/>
      <c r="B60" s="22"/>
      <c r="C60" s="22"/>
      <c r="D60" s="22"/>
      <c r="E60" s="22" t="str">
        <f>E56</f>
        <v>наполняемость арендаторами</v>
      </c>
      <c r="F60" s="22"/>
      <c r="G60" s="22" t="str">
        <f>IF($E60="","",INDEX(KPI!$G:$G,SUMIFS(KPI!$B:$B,KPI!$E:$E,$E60)))</f>
        <v>%</v>
      </c>
      <c r="H60" s="100">
        <f>структура!$V$15</f>
        <v>4</v>
      </c>
      <c r="I60" s="31"/>
      <c r="J60" s="98" t="str">
        <f>структура!$X$15</f>
        <v>апр</v>
      </c>
      <c r="K60" s="99"/>
      <c r="L60" s="22"/>
      <c r="M60" s="60" t="str">
        <f>структура!$M$13</f>
        <v>сценарий-2</v>
      </c>
      <c r="N60" s="22"/>
      <c r="O60" s="197" t="s">
        <v>0</v>
      </c>
      <c r="P60" s="199"/>
      <c r="Q60" s="199"/>
      <c r="R60" s="199"/>
      <c r="S60" s="199"/>
      <c r="T60" s="199"/>
      <c r="U60" s="199"/>
      <c r="V60" s="199"/>
      <c r="W60" s="199"/>
      <c r="X60" s="199"/>
      <c r="Y60" s="199"/>
      <c r="Z60" s="199"/>
      <c r="AA60" s="199"/>
      <c r="AB60" s="22"/>
    </row>
    <row r="61" spans="1:28" s="23" customFormat="1" ht="10.199999999999999" x14ac:dyDescent="0.2">
      <c r="A61" s="22"/>
      <c r="B61" s="22"/>
      <c r="C61" s="22"/>
      <c r="D61" s="22"/>
      <c r="E61" s="22" t="str">
        <f>E56</f>
        <v>наполняемость арендаторами</v>
      </c>
      <c r="F61" s="22"/>
      <c r="G61" s="22" t="str">
        <f>IF($E61="","",INDEX(KPI!$G:$G,SUMIFS(KPI!$B:$B,KPI!$E:$E,$E61)))</f>
        <v>%</v>
      </c>
      <c r="H61" s="100">
        <f>структура!$V$16</f>
        <v>5</v>
      </c>
      <c r="I61" s="31"/>
      <c r="J61" s="98" t="str">
        <f>структура!$X$16</f>
        <v>май</v>
      </c>
      <c r="K61" s="99"/>
      <c r="L61" s="22"/>
      <c r="M61" s="60" t="str">
        <f>структура!$M$13</f>
        <v>сценарий-2</v>
      </c>
      <c r="N61" s="22"/>
      <c r="O61" s="197" t="s">
        <v>0</v>
      </c>
      <c r="P61" s="199"/>
      <c r="Q61" s="199"/>
      <c r="R61" s="199"/>
      <c r="S61" s="199"/>
      <c r="T61" s="199"/>
      <c r="U61" s="199"/>
      <c r="V61" s="199"/>
      <c r="W61" s="199"/>
      <c r="X61" s="199"/>
      <c r="Y61" s="199"/>
      <c r="Z61" s="199"/>
      <c r="AA61" s="199"/>
      <c r="AB61" s="22"/>
    </row>
    <row r="62" spans="1:28" s="23" customFormat="1" ht="10.199999999999999" x14ac:dyDescent="0.2">
      <c r="A62" s="22"/>
      <c r="B62" s="22"/>
      <c r="C62" s="22"/>
      <c r="D62" s="22"/>
      <c r="E62" s="22" t="str">
        <f>E56</f>
        <v>наполняемость арендаторами</v>
      </c>
      <c r="F62" s="22"/>
      <c r="G62" s="22" t="str">
        <f>IF($E62="","",INDEX(KPI!$G:$G,SUMIFS(KPI!$B:$B,KPI!$E:$E,$E62)))</f>
        <v>%</v>
      </c>
      <c r="H62" s="100">
        <f>структура!$V$17</f>
        <v>6</v>
      </c>
      <c r="I62" s="31"/>
      <c r="J62" s="98" t="str">
        <f>структура!$X$17</f>
        <v>июн</v>
      </c>
      <c r="K62" s="99"/>
      <c r="L62" s="22"/>
      <c r="M62" s="60" t="str">
        <f>структура!$M$13</f>
        <v>сценарий-2</v>
      </c>
      <c r="N62" s="22"/>
      <c r="O62" s="197" t="s">
        <v>0</v>
      </c>
      <c r="P62" s="199"/>
      <c r="Q62" s="199"/>
      <c r="R62" s="199"/>
      <c r="S62" s="199"/>
      <c r="T62" s="199"/>
      <c r="U62" s="199"/>
      <c r="V62" s="199"/>
      <c r="W62" s="199"/>
      <c r="X62" s="199"/>
      <c r="Y62" s="199"/>
      <c r="Z62" s="199"/>
      <c r="AA62" s="199"/>
      <c r="AB62" s="22"/>
    </row>
    <row r="63" spans="1:28" s="23" customFormat="1" ht="10.199999999999999" x14ac:dyDescent="0.2">
      <c r="A63" s="22"/>
      <c r="B63" s="22"/>
      <c r="C63" s="22"/>
      <c r="D63" s="22"/>
      <c r="E63" s="22" t="str">
        <f>E56</f>
        <v>наполняемость арендаторами</v>
      </c>
      <c r="F63" s="22"/>
      <c r="G63" s="22" t="str">
        <f>IF($E63="","",INDEX(KPI!$G:$G,SUMIFS(KPI!$B:$B,KPI!$E:$E,$E63)))</f>
        <v>%</v>
      </c>
      <c r="H63" s="100">
        <f>структура!$V$18</f>
        <v>7</v>
      </c>
      <c r="I63" s="31"/>
      <c r="J63" s="98" t="str">
        <f>структура!$X$18</f>
        <v>июл</v>
      </c>
      <c r="K63" s="99"/>
      <c r="L63" s="22"/>
      <c r="M63" s="60" t="str">
        <f>структура!$M$13</f>
        <v>сценарий-2</v>
      </c>
      <c r="N63" s="22"/>
      <c r="O63" s="197" t="s">
        <v>0</v>
      </c>
      <c r="P63" s="199"/>
      <c r="Q63" s="199"/>
      <c r="R63" s="199"/>
      <c r="S63" s="199"/>
      <c r="T63" s="199"/>
      <c r="U63" s="199"/>
      <c r="V63" s="199"/>
      <c r="W63" s="199"/>
      <c r="X63" s="199"/>
      <c r="Y63" s="199"/>
      <c r="Z63" s="199"/>
      <c r="AA63" s="199"/>
      <c r="AB63" s="22"/>
    </row>
    <row r="64" spans="1:28" s="23" customFormat="1" ht="10.199999999999999" x14ac:dyDescent="0.2">
      <c r="A64" s="22"/>
      <c r="B64" s="22"/>
      <c r="C64" s="22"/>
      <c r="D64" s="22"/>
      <c r="E64" s="22" t="str">
        <f>E56</f>
        <v>наполняемость арендаторами</v>
      </c>
      <c r="F64" s="22"/>
      <c r="G64" s="22" t="str">
        <f>IF($E64="","",INDEX(KPI!$G:$G,SUMIFS(KPI!$B:$B,KPI!$E:$E,$E64)))</f>
        <v>%</v>
      </c>
      <c r="H64" s="100">
        <f>структура!$V$19</f>
        <v>8</v>
      </c>
      <c r="I64" s="31"/>
      <c r="J64" s="98" t="str">
        <f>структура!$X$19</f>
        <v>авг</v>
      </c>
      <c r="K64" s="99"/>
      <c r="L64" s="22"/>
      <c r="M64" s="60" t="str">
        <f>структура!$M$13</f>
        <v>сценарий-2</v>
      </c>
      <c r="N64" s="22"/>
      <c r="O64" s="197" t="s">
        <v>0</v>
      </c>
      <c r="P64" s="199"/>
      <c r="Q64" s="199"/>
      <c r="R64" s="199"/>
      <c r="S64" s="199"/>
      <c r="T64" s="199"/>
      <c r="U64" s="199"/>
      <c r="V64" s="199"/>
      <c r="W64" s="199"/>
      <c r="X64" s="199"/>
      <c r="Y64" s="199"/>
      <c r="Z64" s="199"/>
      <c r="AA64" s="199"/>
      <c r="AB64" s="22"/>
    </row>
    <row r="65" spans="1:28" s="23" customFormat="1" ht="10.199999999999999" x14ac:dyDescent="0.2">
      <c r="A65" s="22"/>
      <c r="B65" s="22"/>
      <c r="C65" s="22"/>
      <c r="D65" s="22"/>
      <c r="E65" s="22" t="str">
        <f>E56</f>
        <v>наполняемость арендаторами</v>
      </c>
      <c r="F65" s="22"/>
      <c r="G65" s="22" t="str">
        <f>IF($E65="","",INDEX(KPI!$G:$G,SUMIFS(KPI!$B:$B,KPI!$E:$E,$E65)))</f>
        <v>%</v>
      </c>
      <c r="H65" s="100">
        <f>структура!$V$20</f>
        <v>9</v>
      </c>
      <c r="I65" s="31"/>
      <c r="J65" s="98" t="str">
        <f>структура!$X$20</f>
        <v>сен</v>
      </c>
      <c r="K65" s="99"/>
      <c r="L65" s="22"/>
      <c r="M65" s="60" t="str">
        <f>структура!$M$13</f>
        <v>сценарий-2</v>
      </c>
      <c r="N65" s="22"/>
      <c r="O65" s="197" t="s">
        <v>0</v>
      </c>
      <c r="P65" s="199"/>
      <c r="Q65" s="199"/>
      <c r="R65" s="199"/>
      <c r="S65" s="199"/>
      <c r="T65" s="199"/>
      <c r="U65" s="199"/>
      <c r="V65" s="199"/>
      <c r="W65" s="199"/>
      <c r="X65" s="199"/>
      <c r="Y65" s="199"/>
      <c r="Z65" s="199"/>
      <c r="AA65" s="199"/>
      <c r="AB65" s="22"/>
    </row>
    <row r="66" spans="1:28" s="23" customFormat="1" ht="10.199999999999999" x14ac:dyDescent="0.2">
      <c r="A66" s="22"/>
      <c r="B66" s="22"/>
      <c r="C66" s="22"/>
      <c r="D66" s="22"/>
      <c r="E66" s="22" t="str">
        <f>E56</f>
        <v>наполняемость арендаторами</v>
      </c>
      <c r="F66" s="22"/>
      <c r="G66" s="22" t="str">
        <f>IF($E66="","",INDEX(KPI!$G:$G,SUMIFS(KPI!$B:$B,KPI!$E:$E,$E66)))</f>
        <v>%</v>
      </c>
      <c r="H66" s="100">
        <f>структура!$V$21</f>
        <v>10</v>
      </c>
      <c r="I66" s="31"/>
      <c r="J66" s="98" t="str">
        <f>структура!$X$21</f>
        <v>окт</v>
      </c>
      <c r="K66" s="99"/>
      <c r="L66" s="22"/>
      <c r="M66" s="60" t="str">
        <f>структура!$M$13</f>
        <v>сценарий-2</v>
      </c>
      <c r="N66" s="22"/>
      <c r="O66" s="197" t="s">
        <v>0</v>
      </c>
      <c r="P66" s="199"/>
      <c r="Q66" s="199"/>
      <c r="R66" s="199"/>
      <c r="S66" s="199"/>
      <c r="T66" s="199"/>
      <c r="U66" s="199"/>
      <c r="V66" s="199"/>
      <c r="W66" s="199"/>
      <c r="X66" s="199"/>
      <c r="Y66" s="199"/>
      <c r="Z66" s="199"/>
      <c r="AA66" s="199"/>
      <c r="AB66" s="22"/>
    </row>
    <row r="67" spans="1:28" s="23" customFormat="1" ht="10.199999999999999" x14ac:dyDescent="0.2">
      <c r="A67" s="22"/>
      <c r="B67" s="22"/>
      <c r="C67" s="22"/>
      <c r="D67" s="22"/>
      <c r="E67" s="22" t="str">
        <f>E56</f>
        <v>наполняемость арендаторами</v>
      </c>
      <c r="F67" s="22"/>
      <c r="G67" s="22" t="str">
        <f>IF($E67="","",INDEX(KPI!$G:$G,SUMIFS(KPI!$B:$B,KPI!$E:$E,$E67)))</f>
        <v>%</v>
      </c>
      <c r="H67" s="100">
        <f>структура!$V$22</f>
        <v>11</v>
      </c>
      <c r="I67" s="31"/>
      <c r="J67" s="98" t="str">
        <f>структура!$X$22</f>
        <v>ноя</v>
      </c>
      <c r="K67" s="99"/>
      <c r="L67" s="22"/>
      <c r="M67" s="60" t="str">
        <f>структура!$M$13</f>
        <v>сценарий-2</v>
      </c>
      <c r="N67" s="22"/>
      <c r="O67" s="197" t="s">
        <v>0</v>
      </c>
      <c r="P67" s="199"/>
      <c r="Q67" s="199"/>
      <c r="R67" s="199"/>
      <c r="S67" s="199"/>
      <c r="T67" s="199"/>
      <c r="U67" s="199"/>
      <c r="V67" s="199"/>
      <c r="W67" s="199"/>
      <c r="X67" s="199"/>
      <c r="Y67" s="199"/>
      <c r="Z67" s="199"/>
      <c r="AA67" s="199"/>
      <c r="AB67" s="22"/>
    </row>
    <row r="68" spans="1:28" s="23" customFormat="1" ht="10.199999999999999" x14ac:dyDescent="0.2">
      <c r="A68" s="22"/>
      <c r="B68" s="22"/>
      <c r="C68" s="22"/>
      <c r="D68" s="22"/>
      <c r="E68" s="22" t="str">
        <f>E56</f>
        <v>наполняемость арендаторами</v>
      </c>
      <c r="F68" s="22"/>
      <c r="G68" s="22" t="str">
        <f>IF($E68="","",INDEX(KPI!$G:$G,SUMIFS(KPI!$B:$B,KPI!$E:$E,$E68)))</f>
        <v>%</v>
      </c>
      <c r="H68" s="100">
        <f>структура!$V$23</f>
        <v>12</v>
      </c>
      <c r="I68" s="31"/>
      <c r="J68" s="98" t="str">
        <f>структура!$X$23</f>
        <v>дек</v>
      </c>
      <c r="K68" s="99"/>
      <c r="L68" s="22"/>
      <c r="M68" s="60" t="str">
        <f>структура!$M$13</f>
        <v>сценарий-2</v>
      </c>
      <c r="N68" s="22"/>
      <c r="O68" s="197" t="s">
        <v>0</v>
      </c>
      <c r="P68" s="199"/>
      <c r="Q68" s="199"/>
      <c r="R68" s="199"/>
      <c r="S68" s="199"/>
      <c r="T68" s="199"/>
      <c r="U68" s="199"/>
      <c r="V68" s="199"/>
      <c r="W68" s="199"/>
      <c r="X68" s="199"/>
      <c r="Y68" s="199"/>
      <c r="Z68" s="199"/>
      <c r="AA68" s="199"/>
      <c r="AB68" s="22"/>
    </row>
    <row r="69" spans="1:28" ht="3.9" customHeight="1" x14ac:dyDescent="0.25">
      <c r="A69" s="2"/>
      <c r="B69" s="2"/>
      <c r="C69" s="2"/>
      <c r="D69" s="2"/>
      <c r="E69" s="21"/>
      <c r="F69" s="2"/>
      <c r="G69" s="21"/>
      <c r="H69" s="2"/>
      <c r="I69" s="28"/>
      <c r="J69" s="21"/>
      <c r="K69" s="28"/>
      <c r="L69" s="2"/>
      <c r="M69" s="201"/>
      <c r="N69" s="2"/>
      <c r="O69" s="196"/>
      <c r="P69" s="36"/>
      <c r="Q69" s="36"/>
      <c r="R69" s="36"/>
      <c r="S69" s="36"/>
      <c r="T69" s="36"/>
      <c r="U69" s="36"/>
      <c r="V69" s="36"/>
      <c r="W69" s="36"/>
      <c r="X69" s="36"/>
      <c r="Y69" s="36"/>
      <c r="Z69" s="36"/>
      <c r="AA69" s="36"/>
      <c r="AB69" s="2"/>
    </row>
    <row r="70" spans="1:28" ht="8.1" customHeight="1" x14ac:dyDescent="0.25">
      <c r="A70" s="2"/>
      <c r="B70" s="2"/>
      <c r="C70" s="2"/>
      <c r="D70" s="2"/>
      <c r="E70" s="2"/>
      <c r="F70" s="2"/>
      <c r="G70" s="2"/>
      <c r="H70" s="2"/>
      <c r="I70" s="28"/>
      <c r="J70" s="2"/>
      <c r="K70" s="28"/>
      <c r="L70" s="2"/>
      <c r="M70" s="201"/>
      <c r="N70" s="2"/>
      <c r="O70" s="196"/>
      <c r="P70" s="36"/>
      <c r="Q70" s="36"/>
      <c r="R70" s="36"/>
      <c r="S70" s="36"/>
      <c r="T70" s="36"/>
      <c r="U70" s="36"/>
      <c r="V70" s="36"/>
      <c r="W70" s="36"/>
      <c r="X70" s="36"/>
      <c r="Y70" s="36"/>
      <c r="Z70" s="36"/>
      <c r="AA70" s="36"/>
      <c r="AB70" s="2"/>
    </row>
    <row r="71" spans="1:28" s="5" customFormat="1" x14ac:dyDescent="0.25">
      <c r="A71" s="3"/>
      <c r="B71" s="3"/>
      <c r="C71" s="3"/>
      <c r="D71" s="3"/>
      <c r="E71" s="3" t="str">
        <f>KPI!$E$37</f>
        <v>средняя наполняемость одного объекта</v>
      </c>
      <c r="F71" s="3"/>
      <c r="G71" s="3" t="str">
        <f>IF($E71="","",INDEX(KPI!$G:$G,SUMIFS(KPI!$B:$B,KPI!$E:$E,$E71)))</f>
        <v>чел</v>
      </c>
      <c r="H71" s="3"/>
      <c r="I71" s="28"/>
      <c r="J71" s="103"/>
      <c r="K71" s="28"/>
      <c r="L71" s="3"/>
      <c r="M71" s="153" t="str">
        <f>структура!$M$13</f>
        <v>сценарий-2</v>
      </c>
      <c r="N71" s="3"/>
      <c r="O71" s="32"/>
      <c r="P71" s="46"/>
      <c r="Q71" s="46"/>
      <c r="R71" s="46"/>
      <c r="S71" s="46"/>
      <c r="T71" s="46"/>
      <c r="U71" s="46"/>
      <c r="V71" s="46"/>
      <c r="W71" s="46"/>
      <c r="X71" s="46"/>
      <c r="Y71" s="46"/>
      <c r="Z71" s="46"/>
      <c r="AA71" s="46"/>
      <c r="AB71" s="3"/>
    </row>
    <row r="72" spans="1:28" ht="3.9" customHeight="1" x14ac:dyDescent="0.25">
      <c r="A72" s="2"/>
      <c r="B72" s="2"/>
      <c r="C72" s="2"/>
      <c r="D72" s="2"/>
      <c r="E72" s="2"/>
      <c r="F72" s="2"/>
      <c r="G72" s="2"/>
      <c r="H72" s="2"/>
      <c r="I72" s="28"/>
      <c r="J72" s="2"/>
      <c r="K72" s="28"/>
      <c r="L72" s="2"/>
      <c r="M72" s="201"/>
      <c r="N72" s="2"/>
      <c r="O72" s="196"/>
      <c r="P72" s="36"/>
      <c r="Q72" s="36"/>
      <c r="R72" s="36"/>
      <c r="S72" s="36"/>
      <c r="T72" s="36"/>
      <c r="U72" s="36"/>
      <c r="V72" s="36"/>
      <c r="W72" s="36"/>
      <c r="X72" s="36"/>
      <c r="Y72" s="36"/>
      <c r="Z72" s="36"/>
      <c r="AA72" s="36"/>
      <c r="AB72" s="2"/>
    </row>
    <row r="73" spans="1:28" x14ac:dyDescent="0.25">
      <c r="A73" s="2"/>
      <c r="B73" s="2"/>
      <c r="C73" s="2"/>
      <c r="D73" s="2"/>
      <c r="E73" s="48" t="str">
        <f>структура!$AF$12</f>
        <v>беседка большая</v>
      </c>
      <c r="F73" s="2"/>
      <c r="G73" s="2" t="str">
        <f>G71</f>
        <v>чел</v>
      </c>
      <c r="H73" s="2"/>
      <c r="I73" s="6" t="s">
        <v>0</v>
      </c>
      <c r="J73" s="200"/>
      <c r="K73" s="105" t="str">
        <f>IF(J73&gt;операции!$J$75,структура!$AL$19,"")</f>
        <v/>
      </c>
      <c r="L73" s="2"/>
      <c r="M73" s="201" t="str">
        <f>структура!$M$13</f>
        <v>сценарий-2</v>
      </c>
      <c r="N73" s="2"/>
      <c r="O73" s="196"/>
      <c r="P73" s="36"/>
      <c r="Q73" s="36"/>
      <c r="R73" s="36"/>
      <c r="S73" s="36"/>
      <c r="T73" s="36"/>
      <c r="U73" s="36"/>
      <c r="V73" s="36"/>
      <c r="W73" s="36"/>
      <c r="X73" s="36"/>
      <c r="Y73" s="36"/>
      <c r="Z73" s="36"/>
      <c r="AA73" s="36"/>
      <c r="AB73" s="2"/>
    </row>
    <row r="74" spans="1:28" x14ac:dyDescent="0.25">
      <c r="A74" s="2"/>
      <c r="B74" s="2"/>
      <c r="C74" s="2"/>
      <c r="D74" s="2"/>
      <c r="E74" s="49" t="str">
        <f>структура!$AF$13</f>
        <v>беседка малая</v>
      </c>
      <c r="F74" s="2"/>
      <c r="G74" s="2" t="str">
        <f>G71</f>
        <v>чел</v>
      </c>
      <c r="H74" s="2"/>
      <c r="I74" s="6" t="s">
        <v>0</v>
      </c>
      <c r="J74" s="200"/>
      <c r="K74" s="105" t="str">
        <f>IF(J74&gt;операции!$J$76,структура!$AL$19,"")</f>
        <v/>
      </c>
      <c r="L74" s="2"/>
      <c r="M74" s="201" t="str">
        <f>структура!$M$13</f>
        <v>сценарий-2</v>
      </c>
      <c r="N74" s="2"/>
      <c r="O74" s="196"/>
      <c r="P74" s="36"/>
      <c r="Q74" s="36"/>
      <c r="R74" s="36"/>
      <c r="S74" s="36"/>
      <c r="T74" s="36"/>
      <c r="U74" s="36"/>
      <c r="V74" s="36"/>
      <c r="W74" s="36"/>
      <c r="X74" s="36"/>
      <c r="Y74" s="36"/>
      <c r="Z74" s="36"/>
      <c r="AA74" s="36"/>
      <c r="AB74" s="2"/>
    </row>
    <row r="75" spans="1:28" x14ac:dyDescent="0.25">
      <c r="A75" s="2"/>
      <c r="B75" s="2"/>
      <c r="C75" s="2"/>
      <c r="D75" s="2"/>
      <c r="E75" s="49" t="str">
        <f>структура!$AF$14</f>
        <v>прочие для сдачи в аренду</v>
      </c>
      <c r="F75" s="2"/>
      <c r="G75" s="2" t="str">
        <f>G71</f>
        <v>чел</v>
      </c>
      <c r="H75" s="2"/>
      <c r="I75" s="6" t="s">
        <v>0</v>
      </c>
      <c r="J75" s="200"/>
      <c r="K75" s="28"/>
      <c r="L75" s="2"/>
      <c r="M75" s="201" t="str">
        <f>структура!$M$13</f>
        <v>сценарий-2</v>
      </c>
      <c r="N75" s="2"/>
      <c r="O75" s="196"/>
      <c r="P75" s="36"/>
      <c r="Q75" s="36"/>
      <c r="R75" s="36"/>
      <c r="S75" s="36"/>
      <c r="T75" s="36"/>
      <c r="U75" s="36"/>
      <c r="V75" s="36"/>
      <c r="W75" s="36"/>
      <c r="X75" s="36"/>
      <c r="Y75" s="36"/>
      <c r="Z75" s="36"/>
      <c r="AA75" s="36"/>
      <c r="AB75" s="2"/>
    </row>
    <row r="76" spans="1:28" ht="3.9" customHeight="1" x14ac:dyDescent="0.25">
      <c r="A76" s="2"/>
      <c r="B76" s="2"/>
      <c r="C76" s="2"/>
      <c r="D76" s="2"/>
      <c r="E76" s="50"/>
      <c r="F76" s="2"/>
      <c r="G76" s="2"/>
      <c r="H76" s="2"/>
      <c r="I76" s="28"/>
      <c r="J76" s="2"/>
      <c r="K76" s="28"/>
      <c r="L76" s="2"/>
      <c r="M76" s="201"/>
      <c r="N76" s="2"/>
      <c r="O76" s="196"/>
      <c r="P76" s="36"/>
      <c r="Q76" s="36"/>
      <c r="R76" s="36"/>
      <c r="S76" s="36"/>
      <c r="T76" s="36"/>
      <c r="U76" s="36"/>
      <c r="V76" s="36"/>
      <c r="W76" s="36"/>
      <c r="X76" s="36"/>
      <c r="Y76" s="36"/>
      <c r="Z76" s="36"/>
      <c r="AA76" s="36"/>
      <c r="AB76" s="2"/>
    </row>
    <row r="77" spans="1:28" ht="3.9" customHeight="1" x14ac:dyDescent="0.25">
      <c r="A77" s="2"/>
      <c r="B77" s="2"/>
      <c r="C77" s="2"/>
      <c r="D77" s="2"/>
      <c r="E77" s="2"/>
      <c r="F77" s="2"/>
      <c r="G77" s="2"/>
      <c r="H77" s="2"/>
      <c r="I77" s="28"/>
      <c r="J77" s="2"/>
      <c r="K77" s="28"/>
      <c r="L77" s="2"/>
      <c r="M77" s="201"/>
      <c r="N77" s="2"/>
      <c r="O77" s="196"/>
      <c r="P77" s="36"/>
      <c r="Q77" s="36"/>
      <c r="R77" s="36"/>
      <c r="S77" s="36"/>
      <c r="T77" s="36"/>
      <c r="U77" s="36"/>
      <c r="V77" s="36"/>
      <c r="W77" s="36"/>
      <c r="X77" s="36"/>
      <c r="Y77" s="36"/>
      <c r="Z77" s="36"/>
      <c r="AA77" s="36"/>
      <c r="AB77" s="2"/>
    </row>
    <row r="78" spans="1:28" ht="8.1" customHeight="1" x14ac:dyDescent="0.25">
      <c r="A78" s="2"/>
      <c r="B78" s="2"/>
      <c r="C78" s="2"/>
      <c r="D78" s="2"/>
      <c r="E78" s="2"/>
      <c r="F78" s="2"/>
      <c r="G78" s="2"/>
      <c r="H78" s="2"/>
      <c r="I78" s="28"/>
      <c r="J78" s="2"/>
      <c r="K78" s="28"/>
      <c r="L78" s="2"/>
      <c r="M78" s="201"/>
      <c r="N78" s="2"/>
      <c r="O78" s="196"/>
      <c r="P78" s="36"/>
      <c r="Q78" s="36"/>
      <c r="R78" s="36"/>
      <c r="S78" s="36"/>
      <c r="T78" s="36"/>
      <c r="U78" s="36"/>
      <c r="V78" s="36"/>
      <c r="W78" s="36"/>
      <c r="X78" s="36"/>
      <c r="Y78" s="36"/>
      <c r="Z78" s="36"/>
      <c r="AA78" s="36"/>
      <c r="AB78" s="2"/>
    </row>
    <row r="79" spans="1:28" s="5" customFormat="1" x14ac:dyDescent="0.25">
      <c r="A79" s="3"/>
      <c r="B79" s="3"/>
      <c r="C79" s="3"/>
      <c r="D79" s="3"/>
      <c r="E79" s="3" t="str">
        <f>KPI!$E$41</f>
        <v>%-нт прироста "безарендного" траффика</v>
      </c>
      <c r="F79" s="3"/>
      <c r="G79" s="3" t="str">
        <f>IF($E79="","",INDEX(KPI!$G:$G,SUMIFS(KPI!$B:$B,KPI!$E:$E,$E79)))</f>
        <v>%</v>
      </c>
      <c r="H79" s="3"/>
      <c r="I79" s="6" t="s">
        <v>0</v>
      </c>
      <c r="J79" s="107"/>
      <c r="K79" s="28"/>
      <c r="L79" s="103"/>
      <c r="M79" s="153" t="str">
        <f>структура!$M$13</f>
        <v>сценарий-2</v>
      </c>
      <c r="N79" s="3"/>
      <c r="O79" s="32"/>
      <c r="P79" s="46"/>
      <c r="Q79" s="46"/>
      <c r="R79" s="46"/>
      <c r="S79" s="46"/>
      <c r="T79" s="46"/>
      <c r="U79" s="46"/>
      <c r="V79" s="46"/>
      <c r="W79" s="46"/>
      <c r="X79" s="46"/>
      <c r="Y79" s="46"/>
      <c r="Z79" s="46"/>
      <c r="AA79" s="46"/>
      <c r="AB79" s="3"/>
    </row>
    <row r="80" spans="1:28" ht="3.9" customHeight="1" x14ac:dyDescent="0.25">
      <c r="A80" s="2"/>
      <c r="B80" s="2"/>
      <c r="C80" s="2"/>
      <c r="D80" s="2"/>
      <c r="E80" s="2"/>
      <c r="F80" s="2"/>
      <c r="G80" s="2"/>
      <c r="H80" s="2"/>
      <c r="I80" s="28"/>
      <c r="J80" s="2"/>
      <c r="K80" s="28"/>
      <c r="L80" s="2"/>
      <c r="M80" s="201"/>
      <c r="N80" s="2"/>
      <c r="O80" s="196"/>
      <c r="P80" s="36"/>
      <c r="Q80" s="36"/>
      <c r="R80" s="36"/>
      <c r="S80" s="36"/>
      <c r="T80" s="36"/>
      <c r="U80" s="36"/>
      <c r="V80" s="36"/>
      <c r="W80" s="36"/>
      <c r="X80" s="36"/>
      <c r="Y80" s="36"/>
      <c r="Z80" s="36"/>
      <c r="AA80" s="36"/>
      <c r="AB80" s="2"/>
    </row>
    <row r="81" spans="1:28" ht="8.1" customHeight="1" x14ac:dyDescent="0.25">
      <c r="A81" s="2"/>
      <c r="B81" s="2"/>
      <c r="C81" s="2"/>
      <c r="D81" s="2"/>
      <c r="E81" s="2"/>
      <c r="F81" s="2"/>
      <c r="G81" s="2"/>
      <c r="H81" s="2"/>
      <c r="I81" s="28"/>
      <c r="J81" s="2"/>
      <c r="K81" s="28"/>
      <c r="L81" s="2"/>
      <c r="M81" s="201"/>
      <c r="N81" s="2"/>
      <c r="O81" s="196"/>
      <c r="P81" s="36"/>
      <c r="Q81" s="36"/>
      <c r="R81" s="36"/>
      <c r="S81" s="36"/>
      <c r="T81" s="36"/>
      <c r="U81" s="36"/>
      <c r="V81" s="36"/>
      <c r="W81" s="36"/>
      <c r="X81" s="36"/>
      <c r="Y81" s="36"/>
      <c r="Z81" s="36"/>
      <c r="AA81" s="36"/>
      <c r="AB81" s="2"/>
    </row>
    <row r="82" spans="1:28" ht="3.9" customHeight="1" x14ac:dyDescent="0.25">
      <c r="A82" s="2"/>
      <c r="B82" s="2"/>
      <c r="C82" s="2"/>
      <c r="D82" s="2"/>
      <c r="E82" s="21"/>
      <c r="F82" s="2"/>
      <c r="G82" s="21"/>
      <c r="H82" s="2"/>
      <c r="I82" s="28"/>
      <c r="J82" s="21"/>
      <c r="K82" s="28"/>
      <c r="L82" s="2"/>
      <c r="M82" s="201"/>
      <c r="N82" s="2"/>
      <c r="O82" s="196"/>
      <c r="P82" s="36"/>
      <c r="Q82" s="36"/>
      <c r="R82" s="36"/>
      <c r="S82" s="36"/>
      <c r="T82" s="36"/>
      <c r="U82" s="36"/>
      <c r="V82" s="36"/>
      <c r="W82" s="36"/>
      <c r="X82" s="36"/>
      <c r="Y82" s="36"/>
      <c r="Z82" s="36"/>
      <c r="AA82" s="36"/>
      <c r="AB82" s="2"/>
    </row>
    <row r="83" spans="1:28" ht="8.1" customHeight="1" x14ac:dyDescent="0.25">
      <c r="A83" s="2"/>
      <c r="B83" s="2"/>
      <c r="C83" s="2"/>
      <c r="D83" s="2"/>
      <c r="E83" s="2"/>
      <c r="F83" s="2"/>
      <c r="G83" s="2"/>
      <c r="H83" s="2"/>
      <c r="I83" s="28"/>
      <c r="J83" s="2"/>
      <c r="K83" s="28"/>
      <c r="L83" s="2"/>
      <c r="M83" s="201"/>
      <c r="N83" s="2"/>
      <c r="O83" s="196"/>
      <c r="P83" s="36"/>
      <c r="Q83" s="36"/>
      <c r="R83" s="36"/>
      <c r="S83" s="36"/>
      <c r="T83" s="36"/>
      <c r="U83" s="36"/>
      <c r="V83" s="36"/>
      <c r="W83" s="36"/>
      <c r="X83" s="36"/>
      <c r="Y83" s="36"/>
      <c r="Z83" s="36"/>
      <c r="AA83" s="36"/>
      <c r="AB83" s="2"/>
    </row>
    <row r="84" spans="1:28" s="5" customFormat="1" x14ac:dyDescent="0.25">
      <c r="A84" s="3"/>
      <c r="B84" s="3"/>
      <c r="C84" s="3"/>
      <c r="D84" s="3"/>
      <c r="E84" s="3" t="str">
        <f>KPI!$E$40</f>
        <v>конверсия в покупку одной услуги проката</v>
      </c>
      <c r="F84" s="3"/>
      <c r="G84" s="3" t="str">
        <f>IF($E84="","",INDEX(KPI!$G:$G,SUMIFS(KPI!$B:$B,KPI!$E:$E,$E84)))</f>
        <v>%</v>
      </c>
      <c r="H84" s="3"/>
      <c r="I84" s="28"/>
      <c r="J84" s="44"/>
      <c r="K84" s="28"/>
      <c r="L84" s="3"/>
      <c r="M84" s="153" t="str">
        <f>структура!$M$13</f>
        <v>сценарий-2</v>
      </c>
      <c r="N84" s="3"/>
      <c r="O84" s="32"/>
      <c r="P84" s="104"/>
      <c r="Q84" s="46"/>
      <c r="R84" s="46"/>
      <c r="S84" s="46"/>
      <c r="T84" s="46"/>
      <c r="U84" s="46"/>
      <c r="V84" s="46"/>
      <c r="W84" s="46"/>
      <c r="X84" s="46"/>
      <c r="Y84" s="46"/>
      <c r="Z84" s="46"/>
      <c r="AA84" s="46"/>
      <c r="AB84" s="3"/>
    </row>
    <row r="85" spans="1:28" s="23" customFormat="1" ht="10.199999999999999" x14ac:dyDescent="0.2">
      <c r="A85" s="22"/>
      <c r="B85" s="22"/>
      <c r="C85" s="22"/>
      <c r="D85" s="22"/>
      <c r="E85" s="22" t="str">
        <f>E84</f>
        <v>конверсия в покупку одной услуги проката</v>
      </c>
      <c r="F85" s="22"/>
      <c r="G85" s="22" t="str">
        <f>IF($E85="","",INDEX(KPI!$G:$G,SUMIFS(KPI!$B:$B,KPI!$E:$E,$E85)))</f>
        <v>%</v>
      </c>
      <c r="H85" s="100">
        <f>структура!$V$12</f>
        <v>1</v>
      </c>
      <c r="I85" s="31"/>
      <c r="J85" s="98" t="str">
        <f>структура!$X$12</f>
        <v>янв</v>
      </c>
      <c r="K85" s="99"/>
      <c r="L85" s="22"/>
      <c r="M85" s="60" t="str">
        <f>структура!$M$13</f>
        <v>сценарий-2</v>
      </c>
      <c r="N85" s="22"/>
      <c r="O85" s="197" t="s">
        <v>0</v>
      </c>
      <c r="P85" s="199"/>
      <c r="Q85" s="199"/>
      <c r="R85" s="199"/>
      <c r="S85" s="199"/>
      <c r="T85" s="199"/>
      <c r="U85" s="199"/>
      <c r="V85" s="199"/>
      <c r="W85" s="199"/>
      <c r="X85" s="199"/>
      <c r="Y85" s="199"/>
      <c r="Z85" s="199"/>
      <c r="AA85" s="199"/>
      <c r="AB85" s="22"/>
    </row>
    <row r="86" spans="1:28" s="23" customFormat="1" ht="10.199999999999999" x14ac:dyDescent="0.2">
      <c r="A86" s="22"/>
      <c r="B86" s="22"/>
      <c r="C86" s="22"/>
      <c r="D86" s="22"/>
      <c r="E86" s="22" t="str">
        <f>E84</f>
        <v>конверсия в покупку одной услуги проката</v>
      </c>
      <c r="F86" s="22"/>
      <c r="G86" s="22" t="str">
        <f>IF($E86="","",INDEX(KPI!$G:$G,SUMIFS(KPI!$B:$B,KPI!$E:$E,$E86)))</f>
        <v>%</v>
      </c>
      <c r="H86" s="100">
        <f>структура!$V$13</f>
        <v>2</v>
      </c>
      <c r="I86" s="31"/>
      <c r="J86" s="98" t="str">
        <f>структура!$X$13</f>
        <v>фев</v>
      </c>
      <c r="K86" s="99"/>
      <c r="L86" s="22"/>
      <c r="M86" s="60" t="str">
        <f>структура!$M$13</f>
        <v>сценарий-2</v>
      </c>
      <c r="N86" s="22"/>
      <c r="O86" s="197" t="s">
        <v>0</v>
      </c>
      <c r="P86" s="199"/>
      <c r="Q86" s="199"/>
      <c r="R86" s="199"/>
      <c r="S86" s="199"/>
      <c r="T86" s="199"/>
      <c r="U86" s="199"/>
      <c r="V86" s="199"/>
      <c r="W86" s="199"/>
      <c r="X86" s="199"/>
      <c r="Y86" s="199"/>
      <c r="Z86" s="199"/>
      <c r="AA86" s="199"/>
      <c r="AB86" s="22"/>
    </row>
    <row r="87" spans="1:28" s="23" customFormat="1" ht="10.199999999999999" x14ac:dyDescent="0.2">
      <c r="A87" s="22"/>
      <c r="B87" s="22"/>
      <c r="C87" s="22"/>
      <c r="D87" s="22"/>
      <c r="E87" s="22" t="str">
        <f>E84</f>
        <v>конверсия в покупку одной услуги проката</v>
      </c>
      <c r="F87" s="22"/>
      <c r="G87" s="22" t="str">
        <f>IF($E87="","",INDEX(KPI!$G:$G,SUMIFS(KPI!$B:$B,KPI!$E:$E,$E87)))</f>
        <v>%</v>
      </c>
      <c r="H87" s="100">
        <f>структура!$V$14</f>
        <v>3</v>
      </c>
      <c r="I87" s="31"/>
      <c r="J87" s="98" t="str">
        <f>структура!$X$14</f>
        <v>мар</v>
      </c>
      <c r="K87" s="99"/>
      <c r="L87" s="22"/>
      <c r="M87" s="60" t="str">
        <f>структура!$M$13</f>
        <v>сценарий-2</v>
      </c>
      <c r="N87" s="22"/>
      <c r="O87" s="197" t="s">
        <v>0</v>
      </c>
      <c r="P87" s="199"/>
      <c r="Q87" s="199"/>
      <c r="R87" s="199"/>
      <c r="S87" s="199"/>
      <c r="T87" s="199"/>
      <c r="U87" s="199"/>
      <c r="V87" s="199"/>
      <c r="W87" s="199"/>
      <c r="X87" s="199"/>
      <c r="Y87" s="199"/>
      <c r="Z87" s="199"/>
      <c r="AA87" s="199"/>
      <c r="AB87" s="22"/>
    </row>
    <row r="88" spans="1:28" s="23" customFormat="1" ht="10.199999999999999" x14ac:dyDescent="0.2">
      <c r="A88" s="22"/>
      <c r="B88" s="22"/>
      <c r="C88" s="22"/>
      <c r="D88" s="22"/>
      <c r="E88" s="22" t="str">
        <f>E84</f>
        <v>конверсия в покупку одной услуги проката</v>
      </c>
      <c r="F88" s="22"/>
      <c r="G88" s="22" t="str">
        <f>IF($E88="","",INDEX(KPI!$G:$G,SUMIFS(KPI!$B:$B,KPI!$E:$E,$E88)))</f>
        <v>%</v>
      </c>
      <c r="H88" s="100">
        <f>структура!$V$15</f>
        <v>4</v>
      </c>
      <c r="I88" s="31"/>
      <c r="J88" s="98" t="str">
        <f>структура!$X$15</f>
        <v>апр</v>
      </c>
      <c r="K88" s="99"/>
      <c r="L88" s="22"/>
      <c r="M88" s="60" t="str">
        <f>структура!$M$13</f>
        <v>сценарий-2</v>
      </c>
      <c r="N88" s="22"/>
      <c r="O88" s="197" t="s">
        <v>0</v>
      </c>
      <c r="P88" s="199"/>
      <c r="Q88" s="199"/>
      <c r="R88" s="199"/>
      <c r="S88" s="199"/>
      <c r="T88" s="199"/>
      <c r="U88" s="199"/>
      <c r="V88" s="199"/>
      <c r="W88" s="199"/>
      <c r="X88" s="199"/>
      <c r="Y88" s="199"/>
      <c r="Z88" s="199"/>
      <c r="AA88" s="199"/>
      <c r="AB88" s="22"/>
    </row>
    <row r="89" spans="1:28" s="23" customFormat="1" ht="10.199999999999999" x14ac:dyDescent="0.2">
      <c r="A89" s="22"/>
      <c r="B89" s="22"/>
      <c r="C89" s="22"/>
      <c r="D89" s="22"/>
      <c r="E89" s="22" t="str">
        <f>E84</f>
        <v>конверсия в покупку одной услуги проката</v>
      </c>
      <c r="F89" s="22"/>
      <c r="G89" s="22" t="str">
        <f>IF($E89="","",INDEX(KPI!$G:$G,SUMIFS(KPI!$B:$B,KPI!$E:$E,$E89)))</f>
        <v>%</v>
      </c>
      <c r="H89" s="100">
        <f>структура!$V$16</f>
        <v>5</v>
      </c>
      <c r="I89" s="31"/>
      <c r="J89" s="98" t="str">
        <f>структура!$X$16</f>
        <v>май</v>
      </c>
      <c r="K89" s="99"/>
      <c r="L89" s="22"/>
      <c r="M89" s="60" t="str">
        <f>структура!$M$13</f>
        <v>сценарий-2</v>
      </c>
      <c r="N89" s="22"/>
      <c r="O89" s="197" t="s">
        <v>0</v>
      </c>
      <c r="P89" s="199"/>
      <c r="Q89" s="199"/>
      <c r="R89" s="199"/>
      <c r="S89" s="199"/>
      <c r="T89" s="199"/>
      <c r="U89" s="199"/>
      <c r="V89" s="199"/>
      <c r="W89" s="199"/>
      <c r="X89" s="199"/>
      <c r="Y89" s="199"/>
      <c r="Z89" s="199"/>
      <c r="AA89" s="199"/>
      <c r="AB89" s="22"/>
    </row>
    <row r="90" spans="1:28" s="23" customFormat="1" ht="10.199999999999999" x14ac:dyDescent="0.2">
      <c r="A90" s="22"/>
      <c r="B90" s="22"/>
      <c r="C90" s="22"/>
      <c r="D90" s="22"/>
      <c r="E90" s="22" t="str">
        <f>E84</f>
        <v>конверсия в покупку одной услуги проката</v>
      </c>
      <c r="F90" s="22"/>
      <c r="G90" s="22" t="str">
        <f>IF($E90="","",INDEX(KPI!$G:$G,SUMIFS(KPI!$B:$B,KPI!$E:$E,$E90)))</f>
        <v>%</v>
      </c>
      <c r="H90" s="100">
        <f>структура!$V$17</f>
        <v>6</v>
      </c>
      <c r="I90" s="31"/>
      <c r="J90" s="98" t="str">
        <f>структура!$X$17</f>
        <v>июн</v>
      </c>
      <c r="K90" s="99"/>
      <c r="L90" s="22"/>
      <c r="M90" s="60" t="str">
        <f>структура!$M$13</f>
        <v>сценарий-2</v>
      </c>
      <c r="N90" s="22"/>
      <c r="O90" s="197" t="s">
        <v>0</v>
      </c>
      <c r="P90" s="199"/>
      <c r="Q90" s="199"/>
      <c r="R90" s="199"/>
      <c r="S90" s="199"/>
      <c r="T90" s="199"/>
      <c r="U90" s="199"/>
      <c r="V90" s="199"/>
      <c r="W90" s="199"/>
      <c r="X90" s="199"/>
      <c r="Y90" s="199"/>
      <c r="Z90" s="199"/>
      <c r="AA90" s="199"/>
      <c r="AB90" s="22"/>
    </row>
    <row r="91" spans="1:28" s="23" customFormat="1" ht="10.199999999999999" x14ac:dyDescent="0.2">
      <c r="A91" s="22"/>
      <c r="B91" s="22"/>
      <c r="C91" s="22"/>
      <c r="D91" s="22"/>
      <c r="E91" s="22" t="str">
        <f>E84</f>
        <v>конверсия в покупку одной услуги проката</v>
      </c>
      <c r="F91" s="22"/>
      <c r="G91" s="22" t="str">
        <f>IF($E91="","",INDEX(KPI!$G:$G,SUMIFS(KPI!$B:$B,KPI!$E:$E,$E91)))</f>
        <v>%</v>
      </c>
      <c r="H91" s="100">
        <f>структура!$V$18</f>
        <v>7</v>
      </c>
      <c r="I91" s="31"/>
      <c r="J91" s="98" t="str">
        <f>структура!$X$18</f>
        <v>июл</v>
      </c>
      <c r="K91" s="99"/>
      <c r="L91" s="22"/>
      <c r="M91" s="60" t="str">
        <f>структура!$M$13</f>
        <v>сценарий-2</v>
      </c>
      <c r="N91" s="22"/>
      <c r="O91" s="197" t="s">
        <v>0</v>
      </c>
      <c r="P91" s="199"/>
      <c r="Q91" s="199"/>
      <c r="R91" s="199"/>
      <c r="S91" s="199"/>
      <c r="T91" s="199"/>
      <c r="U91" s="199"/>
      <c r="V91" s="199"/>
      <c r="W91" s="199"/>
      <c r="X91" s="199"/>
      <c r="Y91" s="199"/>
      <c r="Z91" s="199"/>
      <c r="AA91" s="199"/>
      <c r="AB91" s="22"/>
    </row>
    <row r="92" spans="1:28" s="23" customFormat="1" ht="10.199999999999999" x14ac:dyDescent="0.2">
      <c r="A92" s="22"/>
      <c r="B92" s="22"/>
      <c r="C92" s="22"/>
      <c r="D92" s="22"/>
      <c r="E92" s="22" t="str">
        <f>E84</f>
        <v>конверсия в покупку одной услуги проката</v>
      </c>
      <c r="F92" s="22"/>
      <c r="G92" s="22" t="str">
        <f>IF($E92="","",INDEX(KPI!$G:$G,SUMIFS(KPI!$B:$B,KPI!$E:$E,$E92)))</f>
        <v>%</v>
      </c>
      <c r="H92" s="100">
        <f>структура!$V$19</f>
        <v>8</v>
      </c>
      <c r="I92" s="31"/>
      <c r="J92" s="98" t="str">
        <f>структура!$X$19</f>
        <v>авг</v>
      </c>
      <c r="K92" s="99"/>
      <c r="L92" s="22"/>
      <c r="M92" s="60" t="str">
        <f>структура!$M$13</f>
        <v>сценарий-2</v>
      </c>
      <c r="N92" s="22"/>
      <c r="O92" s="197" t="s">
        <v>0</v>
      </c>
      <c r="P92" s="199"/>
      <c r="Q92" s="199"/>
      <c r="R92" s="199"/>
      <c r="S92" s="199"/>
      <c r="T92" s="199"/>
      <c r="U92" s="199"/>
      <c r="V92" s="199"/>
      <c r="W92" s="199"/>
      <c r="X92" s="199"/>
      <c r="Y92" s="199"/>
      <c r="Z92" s="199"/>
      <c r="AA92" s="199"/>
      <c r="AB92" s="22"/>
    </row>
    <row r="93" spans="1:28" s="23" customFormat="1" ht="10.199999999999999" x14ac:dyDescent="0.2">
      <c r="A93" s="22"/>
      <c r="B93" s="22"/>
      <c r="C93" s="22"/>
      <c r="D93" s="22"/>
      <c r="E93" s="22" t="str">
        <f>E84</f>
        <v>конверсия в покупку одной услуги проката</v>
      </c>
      <c r="F93" s="22"/>
      <c r="G93" s="22" t="str">
        <f>IF($E93="","",INDEX(KPI!$G:$G,SUMIFS(KPI!$B:$B,KPI!$E:$E,$E93)))</f>
        <v>%</v>
      </c>
      <c r="H93" s="100">
        <f>структура!$V$20</f>
        <v>9</v>
      </c>
      <c r="I93" s="31"/>
      <c r="J93" s="98" t="str">
        <f>структура!$X$20</f>
        <v>сен</v>
      </c>
      <c r="K93" s="99"/>
      <c r="L93" s="22"/>
      <c r="M93" s="60" t="str">
        <f>структура!$M$13</f>
        <v>сценарий-2</v>
      </c>
      <c r="N93" s="22"/>
      <c r="O93" s="197" t="s">
        <v>0</v>
      </c>
      <c r="P93" s="199"/>
      <c r="Q93" s="199"/>
      <c r="R93" s="199"/>
      <c r="S93" s="199"/>
      <c r="T93" s="199"/>
      <c r="U93" s="199"/>
      <c r="V93" s="199"/>
      <c r="W93" s="199"/>
      <c r="X93" s="199"/>
      <c r="Y93" s="199"/>
      <c r="Z93" s="199"/>
      <c r="AA93" s="199"/>
      <c r="AB93" s="22"/>
    </row>
    <row r="94" spans="1:28" s="23" customFormat="1" ht="10.199999999999999" x14ac:dyDescent="0.2">
      <c r="A94" s="22"/>
      <c r="B94" s="22"/>
      <c r="C94" s="22"/>
      <c r="D94" s="22"/>
      <c r="E94" s="22" t="str">
        <f>E84</f>
        <v>конверсия в покупку одной услуги проката</v>
      </c>
      <c r="F94" s="22"/>
      <c r="G94" s="22" t="str">
        <f>IF($E94="","",INDEX(KPI!$G:$G,SUMIFS(KPI!$B:$B,KPI!$E:$E,$E94)))</f>
        <v>%</v>
      </c>
      <c r="H94" s="100">
        <f>структура!$V$21</f>
        <v>10</v>
      </c>
      <c r="I94" s="31"/>
      <c r="J94" s="98" t="str">
        <f>структура!$X$21</f>
        <v>окт</v>
      </c>
      <c r="K94" s="99"/>
      <c r="L94" s="22"/>
      <c r="M94" s="60" t="str">
        <f>структура!$M$13</f>
        <v>сценарий-2</v>
      </c>
      <c r="N94" s="22"/>
      <c r="O94" s="197" t="s">
        <v>0</v>
      </c>
      <c r="P94" s="199"/>
      <c r="Q94" s="199"/>
      <c r="R94" s="199"/>
      <c r="S94" s="199"/>
      <c r="T94" s="199"/>
      <c r="U94" s="199"/>
      <c r="V94" s="199"/>
      <c r="W94" s="199"/>
      <c r="X94" s="199"/>
      <c r="Y94" s="199"/>
      <c r="Z94" s="199"/>
      <c r="AA94" s="199"/>
      <c r="AB94" s="22"/>
    </row>
    <row r="95" spans="1:28" s="23" customFormat="1" ht="10.199999999999999" x14ac:dyDescent="0.2">
      <c r="A95" s="22"/>
      <c r="B95" s="22"/>
      <c r="C95" s="22"/>
      <c r="D95" s="22"/>
      <c r="E95" s="22" t="str">
        <f>E84</f>
        <v>конверсия в покупку одной услуги проката</v>
      </c>
      <c r="F95" s="22"/>
      <c r="G95" s="22" t="str">
        <f>IF($E95="","",INDEX(KPI!$G:$G,SUMIFS(KPI!$B:$B,KPI!$E:$E,$E95)))</f>
        <v>%</v>
      </c>
      <c r="H95" s="100">
        <f>структура!$V$22</f>
        <v>11</v>
      </c>
      <c r="I95" s="31"/>
      <c r="J95" s="98" t="str">
        <f>структура!$X$22</f>
        <v>ноя</v>
      </c>
      <c r="K95" s="99"/>
      <c r="L95" s="22"/>
      <c r="M95" s="60" t="str">
        <f>структура!$M$13</f>
        <v>сценарий-2</v>
      </c>
      <c r="N95" s="22"/>
      <c r="O95" s="197" t="s">
        <v>0</v>
      </c>
      <c r="P95" s="199"/>
      <c r="Q95" s="199"/>
      <c r="R95" s="199"/>
      <c r="S95" s="199"/>
      <c r="T95" s="199"/>
      <c r="U95" s="199"/>
      <c r="V95" s="199"/>
      <c r="W95" s="199"/>
      <c r="X95" s="199"/>
      <c r="Y95" s="199"/>
      <c r="Z95" s="199"/>
      <c r="AA95" s="199"/>
      <c r="AB95" s="22"/>
    </row>
    <row r="96" spans="1:28" s="23" customFormat="1" ht="10.199999999999999" x14ac:dyDescent="0.2">
      <c r="A96" s="22"/>
      <c r="B96" s="22"/>
      <c r="C96" s="22"/>
      <c r="D96" s="22"/>
      <c r="E96" s="22" t="str">
        <f>E84</f>
        <v>конверсия в покупку одной услуги проката</v>
      </c>
      <c r="F96" s="22"/>
      <c r="G96" s="22" t="str">
        <f>IF($E96="","",INDEX(KPI!$G:$G,SUMIFS(KPI!$B:$B,KPI!$E:$E,$E96)))</f>
        <v>%</v>
      </c>
      <c r="H96" s="100">
        <f>структура!$V$23</f>
        <v>12</v>
      </c>
      <c r="I96" s="31"/>
      <c r="J96" s="98" t="str">
        <f>структура!$X$23</f>
        <v>дек</v>
      </c>
      <c r="K96" s="99"/>
      <c r="L96" s="22"/>
      <c r="M96" s="60" t="str">
        <f>структура!$M$13</f>
        <v>сценарий-2</v>
      </c>
      <c r="N96" s="22"/>
      <c r="O96" s="197" t="s">
        <v>0</v>
      </c>
      <c r="P96" s="199"/>
      <c r="Q96" s="199"/>
      <c r="R96" s="199"/>
      <c r="S96" s="199"/>
      <c r="T96" s="199"/>
      <c r="U96" s="199"/>
      <c r="V96" s="199"/>
      <c r="W96" s="199"/>
      <c r="X96" s="199"/>
      <c r="Y96" s="199"/>
      <c r="Z96" s="199"/>
      <c r="AA96" s="199"/>
      <c r="AB96" s="22"/>
    </row>
    <row r="97" spans="1:28" ht="3.9" customHeight="1" x14ac:dyDescent="0.25">
      <c r="A97" s="2"/>
      <c r="B97" s="2"/>
      <c r="C97" s="2"/>
      <c r="D97" s="2"/>
      <c r="E97" s="21"/>
      <c r="F97" s="2"/>
      <c r="G97" s="21"/>
      <c r="H97" s="2"/>
      <c r="I97" s="28"/>
      <c r="J97" s="21"/>
      <c r="K97" s="28"/>
      <c r="L97" s="2"/>
      <c r="M97" s="201"/>
      <c r="N97" s="2"/>
      <c r="O97" s="196"/>
      <c r="P97" s="36"/>
      <c r="Q97" s="36"/>
      <c r="R97" s="36"/>
      <c r="S97" s="36"/>
      <c r="T97" s="36"/>
      <c r="U97" s="36"/>
      <c r="V97" s="36"/>
      <c r="W97" s="36"/>
      <c r="X97" s="36"/>
      <c r="Y97" s="36"/>
      <c r="Z97" s="36"/>
      <c r="AA97" s="36"/>
      <c r="AB97" s="2"/>
    </row>
    <row r="98" spans="1:28" ht="8.1" customHeight="1" x14ac:dyDescent="0.25">
      <c r="A98" s="2"/>
      <c r="B98" s="2"/>
      <c r="C98" s="2"/>
      <c r="D98" s="2"/>
      <c r="E98" s="2"/>
      <c r="F98" s="2"/>
      <c r="G98" s="2"/>
      <c r="H98" s="2"/>
      <c r="I98" s="28"/>
      <c r="J98" s="2"/>
      <c r="K98" s="28"/>
      <c r="L98" s="2"/>
      <c r="M98" s="52"/>
      <c r="N98" s="2"/>
      <c r="O98" s="196"/>
      <c r="P98" s="36"/>
      <c r="Q98" s="36"/>
      <c r="R98" s="36"/>
      <c r="S98" s="36"/>
      <c r="T98" s="36"/>
      <c r="U98" s="36"/>
      <c r="V98" s="36"/>
      <c r="W98" s="36"/>
      <c r="X98" s="36"/>
      <c r="Y98" s="36"/>
      <c r="Z98" s="36"/>
      <c r="AA98" s="36"/>
      <c r="AB98" s="2"/>
    </row>
    <row r="99" spans="1:28" ht="8.1" customHeight="1" x14ac:dyDescent="0.25">
      <c r="A99" s="2"/>
      <c r="B99" s="2"/>
      <c r="C99" s="2"/>
      <c r="D99" s="2"/>
      <c r="E99" s="2"/>
      <c r="F99" s="2"/>
      <c r="G99" s="2"/>
      <c r="H99" s="2"/>
      <c r="I99" s="28"/>
      <c r="J99" s="2"/>
      <c r="K99" s="28"/>
      <c r="L99" s="2"/>
      <c r="M99" s="52"/>
      <c r="N99" s="2"/>
      <c r="O99" s="196"/>
      <c r="P99" s="36"/>
      <c r="Q99" s="36"/>
      <c r="R99" s="36"/>
      <c r="S99" s="36"/>
      <c r="T99" s="36"/>
      <c r="U99" s="36"/>
      <c r="V99" s="36"/>
      <c r="W99" s="36"/>
      <c r="X99" s="36"/>
      <c r="Y99" s="36"/>
      <c r="Z99" s="36"/>
      <c r="AA99" s="36"/>
      <c r="AB99" s="2"/>
    </row>
    <row r="100" spans="1:28" s="5" customFormat="1" x14ac:dyDescent="0.25">
      <c r="A100" s="3"/>
      <c r="B100" s="3"/>
      <c r="C100" s="3"/>
      <c r="D100" s="3"/>
      <c r="E100" s="3" t="str">
        <f>KPI!$E$31</f>
        <v>наполняемость арендаторами</v>
      </c>
      <c r="F100" s="3"/>
      <c r="G100" s="3" t="str">
        <f>IF($E100="","",INDEX(KPI!$G:$G,SUMIFS(KPI!$B:$B,KPI!$E:$E,$E100)))</f>
        <v>%</v>
      </c>
      <c r="H100" s="3"/>
      <c r="I100" s="28"/>
      <c r="J100" s="44"/>
      <c r="K100" s="28"/>
      <c r="L100" s="3"/>
      <c r="M100" s="202" t="str">
        <f>структура!$M$14</f>
        <v>сценарий-3</v>
      </c>
      <c r="N100" s="3"/>
      <c r="O100" s="32"/>
      <c r="P100" s="104"/>
      <c r="Q100" s="46"/>
      <c r="R100" s="46"/>
      <c r="S100" s="46"/>
      <c r="T100" s="46"/>
      <c r="U100" s="46"/>
      <c r="V100" s="46"/>
      <c r="W100" s="46"/>
      <c r="X100" s="46"/>
      <c r="Y100" s="46"/>
      <c r="Z100" s="46"/>
      <c r="AA100" s="46"/>
      <c r="AB100" s="3"/>
    </row>
    <row r="101" spans="1:28" s="23" customFormat="1" ht="10.199999999999999" x14ac:dyDescent="0.2">
      <c r="A101" s="22"/>
      <c r="B101" s="22"/>
      <c r="C101" s="22"/>
      <c r="D101" s="22"/>
      <c r="E101" s="22" t="str">
        <f>E100</f>
        <v>наполняемость арендаторами</v>
      </c>
      <c r="F101" s="22"/>
      <c r="G101" s="22" t="str">
        <f>IF($E101="","",INDEX(KPI!$G:$G,SUMIFS(KPI!$B:$B,KPI!$E:$E,$E101)))</f>
        <v>%</v>
      </c>
      <c r="H101" s="100">
        <f>структура!$V$12</f>
        <v>1</v>
      </c>
      <c r="I101" s="31"/>
      <c r="J101" s="98" t="str">
        <f>структура!$X$12</f>
        <v>янв</v>
      </c>
      <c r="K101" s="99"/>
      <c r="L101" s="22"/>
      <c r="M101" s="60" t="str">
        <f>структура!$M$14</f>
        <v>сценарий-3</v>
      </c>
      <c r="N101" s="22"/>
      <c r="O101" s="197" t="s">
        <v>0</v>
      </c>
      <c r="P101" s="199"/>
      <c r="Q101" s="199"/>
      <c r="R101" s="199"/>
      <c r="S101" s="199"/>
      <c r="T101" s="199"/>
      <c r="U101" s="199"/>
      <c r="V101" s="199"/>
      <c r="W101" s="199"/>
      <c r="X101" s="199"/>
      <c r="Y101" s="199"/>
      <c r="Z101" s="199"/>
      <c r="AA101" s="199"/>
      <c r="AB101" s="22"/>
    </row>
    <row r="102" spans="1:28" s="23" customFormat="1" ht="10.199999999999999" x14ac:dyDescent="0.2">
      <c r="A102" s="22"/>
      <c r="B102" s="22"/>
      <c r="C102" s="22"/>
      <c r="D102" s="22"/>
      <c r="E102" s="22" t="str">
        <f>E100</f>
        <v>наполняемость арендаторами</v>
      </c>
      <c r="F102" s="22"/>
      <c r="G102" s="22" t="str">
        <f>IF($E102="","",INDEX(KPI!$G:$G,SUMIFS(KPI!$B:$B,KPI!$E:$E,$E102)))</f>
        <v>%</v>
      </c>
      <c r="H102" s="100">
        <f>структура!$V$13</f>
        <v>2</v>
      </c>
      <c r="I102" s="31"/>
      <c r="J102" s="98" t="str">
        <f>структура!$X$13</f>
        <v>фев</v>
      </c>
      <c r="K102" s="99"/>
      <c r="L102" s="22"/>
      <c r="M102" s="60" t="str">
        <f>структура!$M$14</f>
        <v>сценарий-3</v>
      </c>
      <c r="N102" s="22"/>
      <c r="O102" s="197" t="s">
        <v>0</v>
      </c>
      <c r="P102" s="199"/>
      <c r="Q102" s="199"/>
      <c r="R102" s="199"/>
      <c r="S102" s="199"/>
      <c r="T102" s="199"/>
      <c r="U102" s="199"/>
      <c r="V102" s="199"/>
      <c r="W102" s="199"/>
      <c r="X102" s="199"/>
      <c r="Y102" s="199"/>
      <c r="Z102" s="199"/>
      <c r="AA102" s="199"/>
      <c r="AB102" s="22"/>
    </row>
    <row r="103" spans="1:28" s="23" customFormat="1" ht="10.199999999999999" x14ac:dyDescent="0.2">
      <c r="A103" s="22"/>
      <c r="B103" s="22"/>
      <c r="C103" s="22"/>
      <c r="D103" s="22"/>
      <c r="E103" s="22" t="str">
        <f>E100</f>
        <v>наполняемость арендаторами</v>
      </c>
      <c r="F103" s="22"/>
      <c r="G103" s="22" t="str">
        <f>IF($E103="","",INDEX(KPI!$G:$G,SUMIFS(KPI!$B:$B,KPI!$E:$E,$E103)))</f>
        <v>%</v>
      </c>
      <c r="H103" s="100">
        <f>структура!$V$14</f>
        <v>3</v>
      </c>
      <c r="I103" s="31"/>
      <c r="J103" s="98" t="str">
        <f>структура!$X$14</f>
        <v>мар</v>
      </c>
      <c r="K103" s="99"/>
      <c r="L103" s="22"/>
      <c r="M103" s="60" t="str">
        <f>структура!$M$14</f>
        <v>сценарий-3</v>
      </c>
      <c r="N103" s="22"/>
      <c r="O103" s="197" t="s">
        <v>0</v>
      </c>
      <c r="P103" s="199"/>
      <c r="Q103" s="199"/>
      <c r="R103" s="199"/>
      <c r="S103" s="199"/>
      <c r="T103" s="199"/>
      <c r="U103" s="199"/>
      <c r="V103" s="199"/>
      <c r="W103" s="199"/>
      <c r="X103" s="199"/>
      <c r="Y103" s="199"/>
      <c r="Z103" s="199"/>
      <c r="AA103" s="199"/>
      <c r="AB103" s="22"/>
    </row>
    <row r="104" spans="1:28" s="23" customFormat="1" ht="10.199999999999999" x14ac:dyDescent="0.2">
      <c r="A104" s="22"/>
      <c r="B104" s="22"/>
      <c r="C104" s="22"/>
      <c r="D104" s="22"/>
      <c r="E104" s="22" t="str">
        <f>E100</f>
        <v>наполняемость арендаторами</v>
      </c>
      <c r="F104" s="22"/>
      <c r="G104" s="22" t="str">
        <f>IF($E104="","",INDEX(KPI!$G:$G,SUMIFS(KPI!$B:$B,KPI!$E:$E,$E104)))</f>
        <v>%</v>
      </c>
      <c r="H104" s="100">
        <f>структура!$V$15</f>
        <v>4</v>
      </c>
      <c r="I104" s="31"/>
      <c r="J104" s="98" t="str">
        <f>структура!$X$15</f>
        <v>апр</v>
      </c>
      <c r="K104" s="99"/>
      <c r="L104" s="22"/>
      <c r="M104" s="60" t="str">
        <f>структура!$M$14</f>
        <v>сценарий-3</v>
      </c>
      <c r="N104" s="22"/>
      <c r="O104" s="197" t="s">
        <v>0</v>
      </c>
      <c r="P104" s="199"/>
      <c r="Q104" s="199"/>
      <c r="R104" s="199"/>
      <c r="S104" s="199"/>
      <c r="T104" s="199"/>
      <c r="U104" s="199"/>
      <c r="V104" s="199"/>
      <c r="W104" s="199"/>
      <c r="X104" s="199"/>
      <c r="Y104" s="199"/>
      <c r="Z104" s="199"/>
      <c r="AA104" s="199"/>
      <c r="AB104" s="22"/>
    </row>
    <row r="105" spans="1:28" s="23" customFormat="1" ht="10.199999999999999" x14ac:dyDescent="0.2">
      <c r="A105" s="22"/>
      <c r="B105" s="22"/>
      <c r="C105" s="22"/>
      <c r="D105" s="22"/>
      <c r="E105" s="22" t="str">
        <f>E100</f>
        <v>наполняемость арендаторами</v>
      </c>
      <c r="F105" s="22"/>
      <c r="G105" s="22" t="str">
        <f>IF($E105="","",INDEX(KPI!$G:$G,SUMIFS(KPI!$B:$B,KPI!$E:$E,$E105)))</f>
        <v>%</v>
      </c>
      <c r="H105" s="100">
        <f>структура!$V$16</f>
        <v>5</v>
      </c>
      <c r="I105" s="31"/>
      <c r="J105" s="98" t="str">
        <f>структура!$X$16</f>
        <v>май</v>
      </c>
      <c r="K105" s="99"/>
      <c r="L105" s="22"/>
      <c r="M105" s="60" t="str">
        <f>структура!$M$14</f>
        <v>сценарий-3</v>
      </c>
      <c r="N105" s="22"/>
      <c r="O105" s="197" t="s">
        <v>0</v>
      </c>
      <c r="P105" s="199"/>
      <c r="Q105" s="199"/>
      <c r="R105" s="199"/>
      <c r="S105" s="199"/>
      <c r="T105" s="199"/>
      <c r="U105" s="199"/>
      <c r="V105" s="199"/>
      <c r="W105" s="199"/>
      <c r="X105" s="199"/>
      <c r="Y105" s="199"/>
      <c r="Z105" s="199"/>
      <c r="AA105" s="199"/>
      <c r="AB105" s="22"/>
    </row>
    <row r="106" spans="1:28" s="23" customFormat="1" ht="10.199999999999999" x14ac:dyDescent="0.2">
      <c r="A106" s="22"/>
      <c r="B106" s="22"/>
      <c r="C106" s="22"/>
      <c r="D106" s="22"/>
      <c r="E106" s="22" t="str">
        <f>E100</f>
        <v>наполняемость арендаторами</v>
      </c>
      <c r="F106" s="22"/>
      <c r="G106" s="22" t="str">
        <f>IF($E106="","",INDEX(KPI!$G:$G,SUMIFS(KPI!$B:$B,KPI!$E:$E,$E106)))</f>
        <v>%</v>
      </c>
      <c r="H106" s="100">
        <f>структура!$V$17</f>
        <v>6</v>
      </c>
      <c r="I106" s="31"/>
      <c r="J106" s="98" t="str">
        <f>структура!$X$17</f>
        <v>июн</v>
      </c>
      <c r="K106" s="99"/>
      <c r="L106" s="22"/>
      <c r="M106" s="60" t="str">
        <f>структура!$M$14</f>
        <v>сценарий-3</v>
      </c>
      <c r="N106" s="22"/>
      <c r="O106" s="197" t="s">
        <v>0</v>
      </c>
      <c r="P106" s="199"/>
      <c r="Q106" s="199"/>
      <c r="R106" s="199"/>
      <c r="S106" s="199"/>
      <c r="T106" s="199"/>
      <c r="U106" s="199"/>
      <c r="V106" s="199"/>
      <c r="W106" s="199"/>
      <c r="X106" s="199"/>
      <c r="Y106" s="199"/>
      <c r="Z106" s="199"/>
      <c r="AA106" s="199"/>
      <c r="AB106" s="22"/>
    </row>
    <row r="107" spans="1:28" s="23" customFormat="1" ht="10.199999999999999" x14ac:dyDescent="0.2">
      <c r="A107" s="22"/>
      <c r="B107" s="22"/>
      <c r="C107" s="22"/>
      <c r="D107" s="22"/>
      <c r="E107" s="22" t="str">
        <f>E100</f>
        <v>наполняемость арендаторами</v>
      </c>
      <c r="F107" s="22"/>
      <c r="G107" s="22" t="str">
        <f>IF($E107="","",INDEX(KPI!$G:$G,SUMIFS(KPI!$B:$B,KPI!$E:$E,$E107)))</f>
        <v>%</v>
      </c>
      <c r="H107" s="100">
        <f>структура!$V$18</f>
        <v>7</v>
      </c>
      <c r="I107" s="31"/>
      <c r="J107" s="98" t="str">
        <f>структура!$X$18</f>
        <v>июл</v>
      </c>
      <c r="K107" s="99"/>
      <c r="L107" s="22"/>
      <c r="M107" s="60" t="str">
        <f>структура!$M$14</f>
        <v>сценарий-3</v>
      </c>
      <c r="N107" s="22"/>
      <c r="O107" s="197" t="s">
        <v>0</v>
      </c>
      <c r="P107" s="199"/>
      <c r="Q107" s="199"/>
      <c r="R107" s="199"/>
      <c r="S107" s="199"/>
      <c r="T107" s="199"/>
      <c r="U107" s="199"/>
      <c r="V107" s="199"/>
      <c r="W107" s="199"/>
      <c r="X107" s="199"/>
      <c r="Y107" s="199"/>
      <c r="Z107" s="199"/>
      <c r="AA107" s="199"/>
      <c r="AB107" s="22"/>
    </row>
    <row r="108" spans="1:28" s="23" customFormat="1" ht="10.199999999999999" x14ac:dyDescent="0.2">
      <c r="A108" s="22"/>
      <c r="B108" s="22"/>
      <c r="C108" s="22"/>
      <c r="D108" s="22"/>
      <c r="E108" s="22" t="str">
        <f>E100</f>
        <v>наполняемость арендаторами</v>
      </c>
      <c r="F108" s="22"/>
      <c r="G108" s="22" t="str">
        <f>IF($E108="","",INDEX(KPI!$G:$G,SUMIFS(KPI!$B:$B,KPI!$E:$E,$E108)))</f>
        <v>%</v>
      </c>
      <c r="H108" s="100">
        <f>структура!$V$19</f>
        <v>8</v>
      </c>
      <c r="I108" s="31"/>
      <c r="J108" s="98" t="str">
        <f>структура!$X$19</f>
        <v>авг</v>
      </c>
      <c r="K108" s="99"/>
      <c r="L108" s="22"/>
      <c r="M108" s="60" t="str">
        <f>структура!$M$14</f>
        <v>сценарий-3</v>
      </c>
      <c r="N108" s="22"/>
      <c r="O108" s="197" t="s">
        <v>0</v>
      </c>
      <c r="P108" s="199"/>
      <c r="Q108" s="199"/>
      <c r="R108" s="199"/>
      <c r="S108" s="199"/>
      <c r="T108" s="199"/>
      <c r="U108" s="199"/>
      <c r="V108" s="199"/>
      <c r="W108" s="199"/>
      <c r="X108" s="199"/>
      <c r="Y108" s="199"/>
      <c r="Z108" s="199"/>
      <c r="AA108" s="199"/>
      <c r="AB108" s="22"/>
    </row>
    <row r="109" spans="1:28" s="23" customFormat="1" ht="10.199999999999999" x14ac:dyDescent="0.2">
      <c r="A109" s="22"/>
      <c r="B109" s="22"/>
      <c r="C109" s="22"/>
      <c r="D109" s="22"/>
      <c r="E109" s="22" t="str">
        <f>E100</f>
        <v>наполняемость арендаторами</v>
      </c>
      <c r="F109" s="22"/>
      <c r="G109" s="22" t="str">
        <f>IF($E109="","",INDEX(KPI!$G:$G,SUMIFS(KPI!$B:$B,KPI!$E:$E,$E109)))</f>
        <v>%</v>
      </c>
      <c r="H109" s="100">
        <f>структура!$V$20</f>
        <v>9</v>
      </c>
      <c r="I109" s="31"/>
      <c r="J109" s="98" t="str">
        <f>структура!$X$20</f>
        <v>сен</v>
      </c>
      <c r="K109" s="99"/>
      <c r="L109" s="22"/>
      <c r="M109" s="60" t="str">
        <f>структура!$M$14</f>
        <v>сценарий-3</v>
      </c>
      <c r="N109" s="22"/>
      <c r="O109" s="197" t="s">
        <v>0</v>
      </c>
      <c r="P109" s="199"/>
      <c r="Q109" s="199"/>
      <c r="R109" s="199"/>
      <c r="S109" s="199"/>
      <c r="T109" s="199"/>
      <c r="U109" s="199"/>
      <c r="V109" s="199"/>
      <c r="W109" s="199"/>
      <c r="X109" s="199"/>
      <c r="Y109" s="199"/>
      <c r="Z109" s="199"/>
      <c r="AA109" s="199"/>
      <c r="AB109" s="22"/>
    </row>
    <row r="110" spans="1:28" s="23" customFormat="1" ht="10.199999999999999" x14ac:dyDescent="0.2">
      <c r="A110" s="22"/>
      <c r="B110" s="22"/>
      <c r="C110" s="22"/>
      <c r="D110" s="22"/>
      <c r="E110" s="22" t="str">
        <f>E100</f>
        <v>наполняемость арендаторами</v>
      </c>
      <c r="F110" s="22"/>
      <c r="G110" s="22" t="str">
        <f>IF($E110="","",INDEX(KPI!$G:$G,SUMIFS(KPI!$B:$B,KPI!$E:$E,$E110)))</f>
        <v>%</v>
      </c>
      <c r="H110" s="100">
        <f>структура!$V$21</f>
        <v>10</v>
      </c>
      <c r="I110" s="31"/>
      <c r="J110" s="98" t="str">
        <f>структура!$X$21</f>
        <v>окт</v>
      </c>
      <c r="K110" s="99"/>
      <c r="L110" s="22"/>
      <c r="M110" s="60" t="str">
        <f>структура!$M$14</f>
        <v>сценарий-3</v>
      </c>
      <c r="N110" s="22"/>
      <c r="O110" s="197" t="s">
        <v>0</v>
      </c>
      <c r="P110" s="199"/>
      <c r="Q110" s="199"/>
      <c r="R110" s="199"/>
      <c r="S110" s="199"/>
      <c r="T110" s="199"/>
      <c r="U110" s="199"/>
      <c r="V110" s="199"/>
      <c r="W110" s="199"/>
      <c r="X110" s="199"/>
      <c r="Y110" s="199"/>
      <c r="Z110" s="199"/>
      <c r="AA110" s="199"/>
      <c r="AB110" s="22"/>
    </row>
    <row r="111" spans="1:28" s="23" customFormat="1" ht="10.199999999999999" x14ac:dyDescent="0.2">
      <c r="A111" s="22"/>
      <c r="B111" s="22"/>
      <c r="C111" s="22"/>
      <c r="D111" s="22"/>
      <c r="E111" s="22" t="str">
        <f>E100</f>
        <v>наполняемость арендаторами</v>
      </c>
      <c r="F111" s="22"/>
      <c r="G111" s="22" t="str">
        <f>IF($E111="","",INDEX(KPI!$G:$G,SUMIFS(KPI!$B:$B,KPI!$E:$E,$E111)))</f>
        <v>%</v>
      </c>
      <c r="H111" s="100">
        <f>структура!$V$22</f>
        <v>11</v>
      </c>
      <c r="I111" s="31"/>
      <c r="J111" s="98" t="str">
        <f>структура!$X$22</f>
        <v>ноя</v>
      </c>
      <c r="K111" s="99"/>
      <c r="L111" s="22"/>
      <c r="M111" s="60" t="str">
        <f>структура!$M$14</f>
        <v>сценарий-3</v>
      </c>
      <c r="N111" s="22"/>
      <c r="O111" s="197" t="s">
        <v>0</v>
      </c>
      <c r="P111" s="199"/>
      <c r="Q111" s="199"/>
      <c r="R111" s="199"/>
      <c r="S111" s="199"/>
      <c r="T111" s="199"/>
      <c r="U111" s="199"/>
      <c r="V111" s="199"/>
      <c r="W111" s="199"/>
      <c r="X111" s="199"/>
      <c r="Y111" s="199"/>
      <c r="Z111" s="199"/>
      <c r="AA111" s="199"/>
      <c r="AB111" s="22"/>
    </row>
    <row r="112" spans="1:28" s="23" customFormat="1" ht="10.199999999999999" x14ac:dyDescent="0.2">
      <c r="A112" s="22"/>
      <c r="B112" s="22"/>
      <c r="C112" s="22"/>
      <c r="D112" s="22"/>
      <c r="E112" s="22" t="str">
        <f>E100</f>
        <v>наполняемость арендаторами</v>
      </c>
      <c r="F112" s="22"/>
      <c r="G112" s="22" t="str">
        <f>IF($E112="","",INDEX(KPI!$G:$G,SUMIFS(KPI!$B:$B,KPI!$E:$E,$E112)))</f>
        <v>%</v>
      </c>
      <c r="H112" s="100">
        <f>структура!$V$23</f>
        <v>12</v>
      </c>
      <c r="I112" s="31"/>
      <c r="J112" s="98" t="str">
        <f>структура!$X$23</f>
        <v>дек</v>
      </c>
      <c r="K112" s="99"/>
      <c r="L112" s="22"/>
      <c r="M112" s="60" t="str">
        <f>структура!$M$14</f>
        <v>сценарий-3</v>
      </c>
      <c r="N112" s="22"/>
      <c r="O112" s="197" t="s">
        <v>0</v>
      </c>
      <c r="P112" s="199"/>
      <c r="Q112" s="199"/>
      <c r="R112" s="199"/>
      <c r="S112" s="199"/>
      <c r="T112" s="199"/>
      <c r="U112" s="199"/>
      <c r="V112" s="199"/>
      <c r="W112" s="199"/>
      <c r="X112" s="199"/>
      <c r="Y112" s="199"/>
      <c r="Z112" s="199"/>
      <c r="AA112" s="199"/>
      <c r="AB112" s="22"/>
    </row>
    <row r="113" spans="1:28" ht="3.9" customHeight="1" x14ac:dyDescent="0.25">
      <c r="A113" s="2"/>
      <c r="B113" s="2"/>
      <c r="C113" s="2"/>
      <c r="D113" s="2"/>
      <c r="E113" s="21"/>
      <c r="F113" s="2"/>
      <c r="G113" s="21"/>
      <c r="H113" s="2"/>
      <c r="I113" s="28"/>
      <c r="J113" s="21"/>
      <c r="K113" s="28"/>
      <c r="L113" s="2"/>
      <c r="M113" s="201"/>
      <c r="N113" s="2"/>
      <c r="O113" s="196"/>
      <c r="P113" s="36"/>
      <c r="Q113" s="36"/>
      <c r="R113" s="36"/>
      <c r="S113" s="36"/>
      <c r="T113" s="36"/>
      <c r="U113" s="36"/>
      <c r="V113" s="36"/>
      <c r="W113" s="36"/>
      <c r="X113" s="36"/>
      <c r="Y113" s="36"/>
      <c r="Z113" s="36"/>
      <c r="AA113" s="36"/>
      <c r="AB113" s="2"/>
    </row>
    <row r="114" spans="1:28" ht="8.1" customHeight="1" x14ac:dyDescent="0.25">
      <c r="A114" s="2"/>
      <c r="B114" s="2"/>
      <c r="C114" s="2"/>
      <c r="D114" s="2"/>
      <c r="E114" s="2"/>
      <c r="F114" s="2"/>
      <c r="G114" s="2"/>
      <c r="H114" s="2"/>
      <c r="I114" s="28"/>
      <c r="J114" s="2"/>
      <c r="K114" s="28"/>
      <c r="L114" s="2"/>
      <c r="M114" s="201"/>
      <c r="N114" s="2"/>
      <c r="O114" s="196"/>
      <c r="P114" s="36"/>
      <c r="Q114" s="36"/>
      <c r="R114" s="36"/>
      <c r="S114" s="36"/>
      <c r="T114" s="36"/>
      <c r="U114" s="36"/>
      <c r="V114" s="36"/>
      <c r="W114" s="36"/>
      <c r="X114" s="36"/>
      <c r="Y114" s="36"/>
      <c r="Z114" s="36"/>
      <c r="AA114" s="36"/>
      <c r="AB114" s="2"/>
    </row>
    <row r="115" spans="1:28" s="5" customFormat="1" x14ac:dyDescent="0.25">
      <c r="A115" s="3"/>
      <c r="B115" s="3"/>
      <c r="C115" s="3"/>
      <c r="D115" s="3"/>
      <c r="E115" s="3" t="str">
        <f>KPI!$E$37</f>
        <v>средняя наполняемость одного объекта</v>
      </c>
      <c r="F115" s="3"/>
      <c r="G115" s="3" t="str">
        <f>IF($E115="","",INDEX(KPI!$G:$G,SUMIFS(KPI!$B:$B,KPI!$E:$E,$E115)))</f>
        <v>чел</v>
      </c>
      <c r="H115" s="3"/>
      <c r="I115" s="28"/>
      <c r="J115" s="103"/>
      <c r="K115" s="28"/>
      <c r="L115" s="3"/>
      <c r="M115" s="153" t="str">
        <f>структура!$M$14</f>
        <v>сценарий-3</v>
      </c>
      <c r="N115" s="3"/>
      <c r="O115" s="32"/>
      <c r="P115" s="46"/>
      <c r="Q115" s="46"/>
      <c r="R115" s="46"/>
      <c r="S115" s="46"/>
      <c r="T115" s="46"/>
      <c r="U115" s="46"/>
      <c r="V115" s="46"/>
      <c r="W115" s="46"/>
      <c r="X115" s="46"/>
      <c r="Y115" s="46"/>
      <c r="Z115" s="46"/>
      <c r="AA115" s="46"/>
      <c r="AB115" s="3"/>
    </row>
    <row r="116" spans="1:28" ht="3.9" customHeight="1" x14ac:dyDescent="0.25">
      <c r="A116" s="2"/>
      <c r="B116" s="2"/>
      <c r="C116" s="2"/>
      <c r="D116" s="2"/>
      <c r="E116" s="2"/>
      <c r="F116" s="2"/>
      <c r="G116" s="2"/>
      <c r="H116" s="2"/>
      <c r="I116" s="28"/>
      <c r="J116" s="2"/>
      <c r="K116" s="28"/>
      <c r="L116" s="2"/>
      <c r="M116" s="201"/>
      <c r="N116" s="2"/>
      <c r="O116" s="196"/>
      <c r="P116" s="36"/>
      <c r="Q116" s="36"/>
      <c r="R116" s="36"/>
      <c r="S116" s="36"/>
      <c r="T116" s="36"/>
      <c r="U116" s="36"/>
      <c r="V116" s="36"/>
      <c r="W116" s="36"/>
      <c r="X116" s="36"/>
      <c r="Y116" s="36"/>
      <c r="Z116" s="36"/>
      <c r="AA116" s="36"/>
      <c r="AB116" s="2"/>
    </row>
    <row r="117" spans="1:28" x14ac:dyDescent="0.25">
      <c r="A117" s="2"/>
      <c r="B117" s="2"/>
      <c r="C117" s="2"/>
      <c r="D117" s="2"/>
      <c r="E117" s="48" t="str">
        <f>структура!$AF$12</f>
        <v>беседка большая</v>
      </c>
      <c r="F117" s="2"/>
      <c r="G117" s="2" t="str">
        <f>G115</f>
        <v>чел</v>
      </c>
      <c r="H117" s="2"/>
      <c r="I117" s="6" t="s">
        <v>0</v>
      </c>
      <c r="J117" s="200"/>
      <c r="K117" s="105" t="str">
        <f>IF(J117&gt;операции!$J$75,структура!$AL$19,"")</f>
        <v/>
      </c>
      <c r="L117" s="2"/>
      <c r="M117" s="201" t="str">
        <f>структура!$M$14</f>
        <v>сценарий-3</v>
      </c>
      <c r="N117" s="2"/>
      <c r="O117" s="196"/>
      <c r="P117" s="36"/>
      <c r="Q117" s="36"/>
      <c r="R117" s="36"/>
      <c r="S117" s="36"/>
      <c r="T117" s="36"/>
      <c r="U117" s="36"/>
      <c r="V117" s="36"/>
      <c r="W117" s="36"/>
      <c r="X117" s="36"/>
      <c r="Y117" s="36"/>
      <c r="Z117" s="36"/>
      <c r="AA117" s="36"/>
      <c r="AB117" s="2"/>
    </row>
    <row r="118" spans="1:28" x14ac:dyDescent="0.25">
      <c r="A118" s="2"/>
      <c r="B118" s="2"/>
      <c r="C118" s="2"/>
      <c r="D118" s="2"/>
      <c r="E118" s="49" t="str">
        <f>структура!$AF$13</f>
        <v>беседка малая</v>
      </c>
      <c r="F118" s="2"/>
      <c r="G118" s="2" t="str">
        <f>G115</f>
        <v>чел</v>
      </c>
      <c r="H118" s="2"/>
      <c r="I118" s="6" t="s">
        <v>0</v>
      </c>
      <c r="J118" s="200"/>
      <c r="K118" s="105" t="str">
        <f>IF(J118&gt;операции!$J$76,структура!$AL$19,"")</f>
        <v/>
      </c>
      <c r="L118" s="2"/>
      <c r="M118" s="201" t="str">
        <f>структура!$M$14</f>
        <v>сценарий-3</v>
      </c>
      <c r="N118" s="2"/>
      <c r="O118" s="196"/>
      <c r="P118" s="36"/>
      <c r="Q118" s="36"/>
      <c r="R118" s="36"/>
      <c r="S118" s="36"/>
      <c r="T118" s="36"/>
      <c r="U118" s="36"/>
      <c r="V118" s="36"/>
      <c r="W118" s="36"/>
      <c r="X118" s="36"/>
      <c r="Y118" s="36"/>
      <c r="Z118" s="36"/>
      <c r="AA118" s="36"/>
      <c r="AB118" s="2"/>
    </row>
    <row r="119" spans="1:28" x14ac:dyDescent="0.25">
      <c r="A119" s="2"/>
      <c r="B119" s="2"/>
      <c r="C119" s="2"/>
      <c r="D119" s="2"/>
      <c r="E119" s="49" t="str">
        <f>структура!$AF$14</f>
        <v>прочие для сдачи в аренду</v>
      </c>
      <c r="F119" s="2"/>
      <c r="G119" s="2" t="str">
        <f>G115</f>
        <v>чел</v>
      </c>
      <c r="H119" s="2"/>
      <c r="I119" s="6" t="s">
        <v>0</v>
      </c>
      <c r="J119" s="200"/>
      <c r="K119" s="28"/>
      <c r="L119" s="2"/>
      <c r="M119" s="201" t="str">
        <f>структура!$M$14</f>
        <v>сценарий-3</v>
      </c>
      <c r="N119" s="2"/>
      <c r="O119" s="196"/>
      <c r="P119" s="36"/>
      <c r="Q119" s="36"/>
      <c r="R119" s="36"/>
      <c r="S119" s="36"/>
      <c r="T119" s="36"/>
      <c r="U119" s="36"/>
      <c r="V119" s="36"/>
      <c r="W119" s="36"/>
      <c r="X119" s="36"/>
      <c r="Y119" s="36"/>
      <c r="Z119" s="36"/>
      <c r="AA119" s="36"/>
      <c r="AB119" s="2"/>
    </row>
    <row r="120" spans="1:28" ht="3.9" customHeight="1" x14ac:dyDescent="0.25">
      <c r="A120" s="2"/>
      <c r="B120" s="2"/>
      <c r="C120" s="2"/>
      <c r="D120" s="2"/>
      <c r="E120" s="50"/>
      <c r="F120" s="2"/>
      <c r="G120" s="2"/>
      <c r="H120" s="2"/>
      <c r="I120" s="28"/>
      <c r="J120" s="2"/>
      <c r="K120" s="28"/>
      <c r="L120" s="2"/>
      <c r="M120" s="201"/>
      <c r="N120" s="2"/>
      <c r="O120" s="196"/>
      <c r="P120" s="36"/>
      <c r="Q120" s="36"/>
      <c r="R120" s="36"/>
      <c r="S120" s="36"/>
      <c r="T120" s="36"/>
      <c r="U120" s="36"/>
      <c r="V120" s="36"/>
      <c r="W120" s="36"/>
      <c r="X120" s="36"/>
      <c r="Y120" s="36"/>
      <c r="Z120" s="36"/>
      <c r="AA120" s="36"/>
      <c r="AB120" s="2"/>
    </row>
    <row r="121" spans="1:28" ht="3.9" customHeight="1" x14ac:dyDescent="0.25">
      <c r="A121" s="2"/>
      <c r="B121" s="2"/>
      <c r="C121" s="2"/>
      <c r="D121" s="2"/>
      <c r="E121" s="2"/>
      <c r="F121" s="2"/>
      <c r="G121" s="2"/>
      <c r="H121" s="2"/>
      <c r="I121" s="28"/>
      <c r="J121" s="2"/>
      <c r="K121" s="28"/>
      <c r="L121" s="2"/>
      <c r="M121" s="201"/>
      <c r="N121" s="2"/>
      <c r="O121" s="196"/>
      <c r="P121" s="36"/>
      <c r="Q121" s="36"/>
      <c r="R121" s="36"/>
      <c r="S121" s="36"/>
      <c r="T121" s="36"/>
      <c r="U121" s="36"/>
      <c r="V121" s="36"/>
      <c r="W121" s="36"/>
      <c r="X121" s="36"/>
      <c r="Y121" s="36"/>
      <c r="Z121" s="36"/>
      <c r="AA121" s="36"/>
      <c r="AB121" s="2"/>
    </row>
    <row r="122" spans="1:28" ht="8.1" customHeight="1" x14ac:dyDescent="0.25">
      <c r="A122" s="2"/>
      <c r="B122" s="2"/>
      <c r="C122" s="2"/>
      <c r="D122" s="2"/>
      <c r="E122" s="2"/>
      <c r="F122" s="2"/>
      <c r="G122" s="2"/>
      <c r="H122" s="2"/>
      <c r="I122" s="28"/>
      <c r="J122" s="2"/>
      <c r="K122" s="28"/>
      <c r="L122" s="2"/>
      <c r="M122" s="201"/>
      <c r="N122" s="2"/>
      <c r="O122" s="196"/>
      <c r="P122" s="36"/>
      <c r="Q122" s="36"/>
      <c r="R122" s="36"/>
      <c r="S122" s="36"/>
      <c r="T122" s="36"/>
      <c r="U122" s="36"/>
      <c r="V122" s="36"/>
      <c r="W122" s="36"/>
      <c r="X122" s="36"/>
      <c r="Y122" s="36"/>
      <c r="Z122" s="36"/>
      <c r="AA122" s="36"/>
      <c r="AB122" s="2"/>
    </row>
    <row r="123" spans="1:28" s="5" customFormat="1" x14ac:dyDescent="0.25">
      <c r="A123" s="3"/>
      <c r="B123" s="3"/>
      <c r="C123" s="3"/>
      <c r="D123" s="3"/>
      <c r="E123" s="3" t="str">
        <f>KPI!$E$41</f>
        <v>%-нт прироста "безарендного" траффика</v>
      </c>
      <c r="F123" s="3"/>
      <c r="G123" s="3" t="str">
        <f>IF($E123="","",INDEX(KPI!$G:$G,SUMIFS(KPI!$B:$B,KPI!$E:$E,$E123)))</f>
        <v>%</v>
      </c>
      <c r="H123" s="3"/>
      <c r="I123" s="6" t="s">
        <v>0</v>
      </c>
      <c r="J123" s="107"/>
      <c r="K123" s="28"/>
      <c r="L123" s="103"/>
      <c r="M123" s="153" t="str">
        <f>структура!$M$14</f>
        <v>сценарий-3</v>
      </c>
      <c r="N123" s="3"/>
      <c r="O123" s="32"/>
      <c r="P123" s="46"/>
      <c r="Q123" s="46"/>
      <c r="R123" s="46"/>
      <c r="S123" s="46"/>
      <c r="T123" s="46"/>
      <c r="U123" s="46"/>
      <c r="V123" s="46"/>
      <c r="W123" s="46"/>
      <c r="X123" s="46"/>
      <c r="Y123" s="46"/>
      <c r="Z123" s="46"/>
      <c r="AA123" s="46"/>
      <c r="AB123" s="3"/>
    </row>
    <row r="124" spans="1:28" ht="3.9" customHeight="1" x14ac:dyDescent="0.25">
      <c r="A124" s="2"/>
      <c r="B124" s="2"/>
      <c r="C124" s="2"/>
      <c r="D124" s="2"/>
      <c r="E124" s="2"/>
      <c r="F124" s="2"/>
      <c r="G124" s="2"/>
      <c r="H124" s="2"/>
      <c r="I124" s="28"/>
      <c r="J124" s="2"/>
      <c r="K124" s="28"/>
      <c r="L124" s="2"/>
      <c r="M124" s="201"/>
      <c r="N124" s="2"/>
      <c r="O124" s="196"/>
      <c r="P124" s="36"/>
      <c r="Q124" s="36"/>
      <c r="R124" s="36"/>
      <c r="S124" s="36"/>
      <c r="T124" s="36"/>
      <c r="U124" s="36"/>
      <c r="V124" s="36"/>
      <c r="W124" s="36"/>
      <c r="X124" s="36"/>
      <c r="Y124" s="36"/>
      <c r="Z124" s="36"/>
      <c r="AA124" s="36"/>
      <c r="AB124" s="2"/>
    </row>
    <row r="125" spans="1:28" ht="8.1" customHeight="1" x14ac:dyDescent="0.25">
      <c r="A125" s="2"/>
      <c r="B125" s="2"/>
      <c r="C125" s="2"/>
      <c r="D125" s="2"/>
      <c r="E125" s="2"/>
      <c r="F125" s="2"/>
      <c r="G125" s="2"/>
      <c r="H125" s="2"/>
      <c r="I125" s="28"/>
      <c r="J125" s="2"/>
      <c r="K125" s="28"/>
      <c r="L125" s="2"/>
      <c r="M125" s="201"/>
      <c r="N125" s="2"/>
      <c r="O125" s="196"/>
      <c r="P125" s="36"/>
      <c r="Q125" s="36"/>
      <c r="R125" s="36"/>
      <c r="S125" s="36"/>
      <c r="T125" s="36"/>
      <c r="U125" s="36"/>
      <c r="V125" s="36"/>
      <c r="W125" s="36"/>
      <c r="X125" s="36"/>
      <c r="Y125" s="36"/>
      <c r="Z125" s="36"/>
      <c r="AA125" s="36"/>
      <c r="AB125" s="2"/>
    </row>
    <row r="126" spans="1:28" ht="3.9" customHeight="1" x14ac:dyDescent="0.25">
      <c r="A126" s="2"/>
      <c r="B126" s="2"/>
      <c r="C126" s="2"/>
      <c r="D126" s="2"/>
      <c r="E126" s="21"/>
      <c r="F126" s="2"/>
      <c r="G126" s="21"/>
      <c r="H126" s="2"/>
      <c r="I126" s="28"/>
      <c r="J126" s="21"/>
      <c r="K126" s="28"/>
      <c r="L126" s="2"/>
      <c r="M126" s="201"/>
      <c r="N126" s="2"/>
      <c r="O126" s="196"/>
      <c r="P126" s="36"/>
      <c r="Q126" s="36"/>
      <c r="R126" s="36"/>
      <c r="S126" s="36"/>
      <c r="T126" s="36"/>
      <c r="U126" s="36"/>
      <c r="V126" s="36"/>
      <c r="W126" s="36"/>
      <c r="X126" s="36"/>
      <c r="Y126" s="36"/>
      <c r="Z126" s="36"/>
      <c r="AA126" s="36"/>
      <c r="AB126" s="2"/>
    </row>
    <row r="127" spans="1:28" ht="8.1" customHeight="1" x14ac:dyDescent="0.25">
      <c r="A127" s="2"/>
      <c r="B127" s="2"/>
      <c r="C127" s="2"/>
      <c r="D127" s="2"/>
      <c r="E127" s="2"/>
      <c r="F127" s="2"/>
      <c r="G127" s="2"/>
      <c r="H127" s="2"/>
      <c r="I127" s="28"/>
      <c r="J127" s="2"/>
      <c r="K127" s="28"/>
      <c r="L127" s="2"/>
      <c r="M127" s="201"/>
      <c r="N127" s="2"/>
      <c r="O127" s="196"/>
      <c r="P127" s="36"/>
      <c r="Q127" s="36"/>
      <c r="R127" s="36"/>
      <c r="S127" s="36"/>
      <c r="T127" s="36"/>
      <c r="U127" s="36"/>
      <c r="V127" s="36"/>
      <c r="W127" s="36"/>
      <c r="X127" s="36"/>
      <c r="Y127" s="36"/>
      <c r="Z127" s="36"/>
      <c r="AA127" s="36"/>
      <c r="AB127" s="2"/>
    </row>
    <row r="128" spans="1:28" s="5" customFormat="1" x14ac:dyDescent="0.25">
      <c r="A128" s="3"/>
      <c r="B128" s="3"/>
      <c r="C128" s="3"/>
      <c r="D128" s="3"/>
      <c r="E128" s="3" t="str">
        <f>KPI!$E$40</f>
        <v>конверсия в покупку одной услуги проката</v>
      </c>
      <c r="F128" s="3"/>
      <c r="G128" s="3" t="str">
        <f>IF($E128="","",INDEX(KPI!$G:$G,SUMIFS(KPI!$B:$B,KPI!$E:$E,$E128)))</f>
        <v>%</v>
      </c>
      <c r="H128" s="3"/>
      <c r="I128" s="28"/>
      <c r="J128" s="44"/>
      <c r="K128" s="28"/>
      <c r="L128" s="3"/>
      <c r="M128" s="153" t="str">
        <f>структура!$M$14</f>
        <v>сценарий-3</v>
      </c>
      <c r="N128" s="3"/>
      <c r="O128" s="32"/>
      <c r="P128" s="104"/>
      <c r="Q128" s="46"/>
      <c r="R128" s="46"/>
      <c r="S128" s="46"/>
      <c r="T128" s="46"/>
      <c r="U128" s="46"/>
      <c r="V128" s="46"/>
      <c r="W128" s="46"/>
      <c r="X128" s="46"/>
      <c r="Y128" s="46"/>
      <c r="Z128" s="46"/>
      <c r="AA128" s="46"/>
      <c r="AB128" s="3"/>
    </row>
    <row r="129" spans="1:28" s="23" customFormat="1" ht="10.199999999999999" x14ac:dyDescent="0.2">
      <c r="A129" s="22"/>
      <c r="B129" s="22"/>
      <c r="C129" s="22"/>
      <c r="D129" s="22"/>
      <c r="E129" s="22" t="str">
        <f>E128</f>
        <v>конверсия в покупку одной услуги проката</v>
      </c>
      <c r="F129" s="22"/>
      <c r="G129" s="22" t="str">
        <f>IF($E129="","",INDEX(KPI!$G:$G,SUMIFS(KPI!$B:$B,KPI!$E:$E,$E129)))</f>
        <v>%</v>
      </c>
      <c r="H129" s="100">
        <f>структура!$V$12</f>
        <v>1</v>
      </c>
      <c r="I129" s="31"/>
      <c r="J129" s="98" t="str">
        <f>структура!$X$12</f>
        <v>янв</v>
      </c>
      <c r="K129" s="99"/>
      <c r="L129" s="22"/>
      <c r="M129" s="60" t="str">
        <f>структура!$M$14</f>
        <v>сценарий-3</v>
      </c>
      <c r="N129" s="22"/>
      <c r="O129" s="197" t="s">
        <v>0</v>
      </c>
      <c r="P129" s="199"/>
      <c r="Q129" s="199"/>
      <c r="R129" s="199"/>
      <c r="S129" s="199"/>
      <c r="T129" s="199"/>
      <c r="U129" s="199"/>
      <c r="V129" s="199"/>
      <c r="W129" s="199"/>
      <c r="X129" s="199"/>
      <c r="Y129" s="199"/>
      <c r="Z129" s="199"/>
      <c r="AA129" s="199"/>
      <c r="AB129" s="22"/>
    </row>
    <row r="130" spans="1:28" s="23" customFormat="1" ht="10.199999999999999" x14ac:dyDescent="0.2">
      <c r="A130" s="22"/>
      <c r="B130" s="22"/>
      <c r="C130" s="22"/>
      <c r="D130" s="22"/>
      <c r="E130" s="22" t="str">
        <f>E128</f>
        <v>конверсия в покупку одной услуги проката</v>
      </c>
      <c r="F130" s="22"/>
      <c r="G130" s="22" t="str">
        <f>IF($E130="","",INDEX(KPI!$G:$G,SUMIFS(KPI!$B:$B,KPI!$E:$E,$E130)))</f>
        <v>%</v>
      </c>
      <c r="H130" s="100">
        <f>структура!$V$13</f>
        <v>2</v>
      </c>
      <c r="I130" s="31"/>
      <c r="J130" s="98" t="str">
        <f>структура!$X$13</f>
        <v>фев</v>
      </c>
      <c r="K130" s="99"/>
      <c r="L130" s="22"/>
      <c r="M130" s="60" t="str">
        <f>структура!$M$14</f>
        <v>сценарий-3</v>
      </c>
      <c r="N130" s="22"/>
      <c r="O130" s="197" t="s">
        <v>0</v>
      </c>
      <c r="P130" s="199"/>
      <c r="Q130" s="199"/>
      <c r="R130" s="199"/>
      <c r="S130" s="199"/>
      <c r="T130" s="199"/>
      <c r="U130" s="199"/>
      <c r="V130" s="199"/>
      <c r="W130" s="199"/>
      <c r="X130" s="199"/>
      <c r="Y130" s="199"/>
      <c r="Z130" s="199"/>
      <c r="AA130" s="199"/>
      <c r="AB130" s="22"/>
    </row>
    <row r="131" spans="1:28" s="23" customFormat="1" ht="10.199999999999999" x14ac:dyDescent="0.2">
      <c r="A131" s="22"/>
      <c r="B131" s="22"/>
      <c r="C131" s="22"/>
      <c r="D131" s="22"/>
      <c r="E131" s="22" t="str">
        <f>E128</f>
        <v>конверсия в покупку одной услуги проката</v>
      </c>
      <c r="F131" s="22"/>
      <c r="G131" s="22" t="str">
        <f>IF($E131="","",INDEX(KPI!$G:$G,SUMIFS(KPI!$B:$B,KPI!$E:$E,$E131)))</f>
        <v>%</v>
      </c>
      <c r="H131" s="100">
        <f>структура!$V$14</f>
        <v>3</v>
      </c>
      <c r="I131" s="31"/>
      <c r="J131" s="98" t="str">
        <f>структура!$X$14</f>
        <v>мар</v>
      </c>
      <c r="K131" s="99"/>
      <c r="L131" s="22"/>
      <c r="M131" s="60" t="str">
        <f>структура!$M$14</f>
        <v>сценарий-3</v>
      </c>
      <c r="N131" s="22"/>
      <c r="O131" s="197" t="s">
        <v>0</v>
      </c>
      <c r="P131" s="199"/>
      <c r="Q131" s="199"/>
      <c r="R131" s="199"/>
      <c r="S131" s="199"/>
      <c r="T131" s="199"/>
      <c r="U131" s="199"/>
      <c r="V131" s="199"/>
      <c r="W131" s="199"/>
      <c r="X131" s="199"/>
      <c r="Y131" s="199"/>
      <c r="Z131" s="199"/>
      <c r="AA131" s="199"/>
      <c r="AB131" s="22"/>
    </row>
    <row r="132" spans="1:28" s="23" customFormat="1" ht="10.199999999999999" x14ac:dyDescent="0.2">
      <c r="A132" s="22"/>
      <c r="B132" s="22"/>
      <c r="C132" s="22"/>
      <c r="D132" s="22"/>
      <c r="E132" s="22" t="str">
        <f>E128</f>
        <v>конверсия в покупку одной услуги проката</v>
      </c>
      <c r="F132" s="22"/>
      <c r="G132" s="22" t="str">
        <f>IF($E132="","",INDEX(KPI!$G:$G,SUMIFS(KPI!$B:$B,KPI!$E:$E,$E132)))</f>
        <v>%</v>
      </c>
      <c r="H132" s="100">
        <f>структура!$V$15</f>
        <v>4</v>
      </c>
      <c r="I132" s="31"/>
      <c r="J132" s="98" t="str">
        <f>структура!$X$15</f>
        <v>апр</v>
      </c>
      <c r="K132" s="99"/>
      <c r="L132" s="22"/>
      <c r="M132" s="60" t="str">
        <f>структура!$M$14</f>
        <v>сценарий-3</v>
      </c>
      <c r="N132" s="22"/>
      <c r="O132" s="197" t="s">
        <v>0</v>
      </c>
      <c r="P132" s="199"/>
      <c r="Q132" s="199"/>
      <c r="R132" s="199"/>
      <c r="S132" s="199"/>
      <c r="T132" s="199"/>
      <c r="U132" s="199"/>
      <c r="V132" s="199"/>
      <c r="W132" s="199"/>
      <c r="X132" s="199"/>
      <c r="Y132" s="199"/>
      <c r="Z132" s="199"/>
      <c r="AA132" s="199"/>
      <c r="AB132" s="22"/>
    </row>
    <row r="133" spans="1:28" s="23" customFormat="1" ht="10.199999999999999" x14ac:dyDescent="0.2">
      <c r="A133" s="22"/>
      <c r="B133" s="22"/>
      <c r="C133" s="22"/>
      <c r="D133" s="22"/>
      <c r="E133" s="22" t="str">
        <f>E128</f>
        <v>конверсия в покупку одной услуги проката</v>
      </c>
      <c r="F133" s="22"/>
      <c r="G133" s="22" t="str">
        <f>IF($E133="","",INDEX(KPI!$G:$G,SUMIFS(KPI!$B:$B,KPI!$E:$E,$E133)))</f>
        <v>%</v>
      </c>
      <c r="H133" s="100">
        <f>структура!$V$16</f>
        <v>5</v>
      </c>
      <c r="I133" s="31"/>
      <c r="J133" s="98" t="str">
        <f>структура!$X$16</f>
        <v>май</v>
      </c>
      <c r="K133" s="99"/>
      <c r="L133" s="22"/>
      <c r="M133" s="60" t="str">
        <f>структура!$M$14</f>
        <v>сценарий-3</v>
      </c>
      <c r="N133" s="22"/>
      <c r="O133" s="197" t="s">
        <v>0</v>
      </c>
      <c r="P133" s="199"/>
      <c r="Q133" s="199"/>
      <c r="R133" s="199"/>
      <c r="S133" s="199"/>
      <c r="T133" s="199"/>
      <c r="U133" s="199"/>
      <c r="V133" s="199"/>
      <c r="W133" s="199"/>
      <c r="X133" s="199"/>
      <c r="Y133" s="199"/>
      <c r="Z133" s="199"/>
      <c r="AA133" s="199"/>
      <c r="AB133" s="22"/>
    </row>
    <row r="134" spans="1:28" s="23" customFormat="1" ht="10.199999999999999" x14ac:dyDescent="0.2">
      <c r="A134" s="22"/>
      <c r="B134" s="22"/>
      <c r="C134" s="22"/>
      <c r="D134" s="22"/>
      <c r="E134" s="22" t="str">
        <f>E128</f>
        <v>конверсия в покупку одной услуги проката</v>
      </c>
      <c r="F134" s="22"/>
      <c r="G134" s="22" t="str">
        <f>IF($E134="","",INDEX(KPI!$G:$G,SUMIFS(KPI!$B:$B,KPI!$E:$E,$E134)))</f>
        <v>%</v>
      </c>
      <c r="H134" s="100">
        <f>структура!$V$17</f>
        <v>6</v>
      </c>
      <c r="I134" s="31"/>
      <c r="J134" s="98" t="str">
        <f>структура!$X$17</f>
        <v>июн</v>
      </c>
      <c r="K134" s="99"/>
      <c r="L134" s="22"/>
      <c r="M134" s="60" t="str">
        <f>структура!$M$14</f>
        <v>сценарий-3</v>
      </c>
      <c r="N134" s="22"/>
      <c r="O134" s="197" t="s">
        <v>0</v>
      </c>
      <c r="P134" s="199"/>
      <c r="Q134" s="199"/>
      <c r="R134" s="199"/>
      <c r="S134" s="199"/>
      <c r="T134" s="199"/>
      <c r="U134" s="199"/>
      <c r="V134" s="199"/>
      <c r="W134" s="199"/>
      <c r="X134" s="199"/>
      <c r="Y134" s="199"/>
      <c r="Z134" s="199"/>
      <c r="AA134" s="199"/>
      <c r="AB134" s="22"/>
    </row>
    <row r="135" spans="1:28" s="23" customFormat="1" ht="10.199999999999999" x14ac:dyDescent="0.2">
      <c r="A135" s="22"/>
      <c r="B135" s="22"/>
      <c r="C135" s="22"/>
      <c r="D135" s="22"/>
      <c r="E135" s="22" t="str">
        <f>E128</f>
        <v>конверсия в покупку одной услуги проката</v>
      </c>
      <c r="F135" s="22"/>
      <c r="G135" s="22" t="str">
        <f>IF($E135="","",INDEX(KPI!$G:$G,SUMIFS(KPI!$B:$B,KPI!$E:$E,$E135)))</f>
        <v>%</v>
      </c>
      <c r="H135" s="100">
        <f>структура!$V$18</f>
        <v>7</v>
      </c>
      <c r="I135" s="31"/>
      <c r="J135" s="98" t="str">
        <f>структура!$X$18</f>
        <v>июл</v>
      </c>
      <c r="K135" s="99"/>
      <c r="L135" s="22"/>
      <c r="M135" s="60" t="str">
        <f>структура!$M$14</f>
        <v>сценарий-3</v>
      </c>
      <c r="N135" s="22"/>
      <c r="O135" s="197" t="s">
        <v>0</v>
      </c>
      <c r="P135" s="199"/>
      <c r="Q135" s="199"/>
      <c r="R135" s="199"/>
      <c r="S135" s="199"/>
      <c r="T135" s="199"/>
      <c r="U135" s="199"/>
      <c r="V135" s="199"/>
      <c r="W135" s="199"/>
      <c r="X135" s="199"/>
      <c r="Y135" s="199"/>
      <c r="Z135" s="199"/>
      <c r="AA135" s="199"/>
      <c r="AB135" s="22"/>
    </row>
    <row r="136" spans="1:28" s="23" customFormat="1" ht="10.199999999999999" x14ac:dyDescent="0.2">
      <c r="A136" s="22"/>
      <c r="B136" s="22"/>
      <c r="C136" s="22"/>
      <c r="D136" s="22"/>
      <c r="E136" s="22" t="str">
        <f>E128</f>
        <v>конверсия в покупку одной услуги проката</v>
      </c>
      <c r="F136" s="22"/>
      <c r="G136" s="22" t="str">
        <f>IF($E136="","",INDEX(KPI!$G:$G,SUMIFS(KPI!$B:$B,KPI!$E:$E,$E136)))</f>
        <v>%</v>
      </c>
      <c r="H136" s="100">
        <f>структура!$V$19</f>
        <v>8</v>
      </c>
      <c r="I136" s="31"/>
      <c r="J136" s="98" t="str">
        <f>структура!$X$19</f>
        <v>авг</v>
      </c>
      <c r="K136" s="99"/>
      <c r="L136" s="22"/>
      <c r="M136" s="60" t="str">
        <f>структура!$M$14</f>
        <v>сценарий-3</v>
      </c>
      <c r="N136" s="22"/>
      <c r="O136" s="197" t="s">
        <v>0</v>
      </c>
      <c r="P136" s="199"/>
      <c r="Q136" s="199"/>
      <c r="R136" s="199"/>
      <c r="S136" s="199"/>
      <c r="T136" s="199"/>
      <c r="U136" s="199"/>
      <c r="V136" s="199"/>
      <c r="W136" s="199"/>
      <c r="X136" s="199"/>
      <c r="Y136" s="199"/>
      <c r="Z136" s="199"/>
      <c r="AA136" s="199"/>
      <c r="AB136" s="22"/>
    </row>
    <row r="137" spans="1:28" s="23" customFormat="1" ht="10.199999999999999" x14ac:dyDescent="0.2">
      <c r="A137" s="22"/>
      <c r="B137" s="22"/>
      <c r="C137" s="22"/>
      <c r="D137" s="22"/>
      <c r="E137" s="22" t="str">
        <f>E128</f>
        <v>конверсия в покупку одной услуги проката</v>
      </c>
      <c r="F137" s="22"/>
      <c r="G137" s="22" t="str">
        <f>IF($E137="","",INDEX(KPI!$G:$G,SUMIFS(KPI!$B:$B,KPI!$E:$E,$E137)))</f>
        <v>%</v>
      </c>
      <c r="H137" s="100">
        <f>структура!$V$20</f>
        <v>9</v>
      </c>
      <c r="I137" s="31"/>
      <c r="J137" s="98" t="str">
        <f>структура!$X$20</f>
        <v>сен</v>
      </c>
      <c r="K137" s="99"/>
      <c r="L137" s="22"/>
      <c r="M137" s="60" t="str">
        <f>структура!$M$14</f>
        <v>сценарий-3</v>
      </c>
      <c r="N137" s="22"/>
      <c r="O137" s="197" t="s">
        <v>0</v>
      </c>
      <c r="P137" s="199"/>
      <c r="Q137" s="199"/>
      <c r="R137" s="199"/>
      <c r="S137" s="199"/>
      <c r="T137" s="199"/>
      <c r="U137" s="199"/>
      <c r="V137" s="199"/>
      <c r="W137" s="199"/>
      <c r="X137" s="199"/>
      <c r="Y137" s="199"/>
      <c r="Z137" s="199"/>
      <c r="AA137" s="199"/>
      <c r="AB137" s="22"/>
    </row>
    <row r="138" spans="1:28" s="23" customFormat="1" ht="10.199999999999999" x14ac:dyDescent="0.2">
      <c r="A138" s="22"/>
      <c r="B138" s="22"/>
      <c r="C138" s="22"/>
      <c r="D138" s="22"/>
      <c r="E138" s="22" t="str">
        <f>E128</f>
        <v>конверсия в покупку одной услуги проката</v>
      </c>
      <c r="F138" s="22"/>
      <c r="G138" s="22" t="str">
        <f>IF($E138="","",INDEX(KPI!$G:$G,SUMIFS(KPI!$B:$B,KPI!$E:$E,$E138)))</f>
        <v>%</v>
      </c>
      <c r="H138" s="100">
        <f>структура!$V$21</f>
        <v>10</v>
      </c>
      <c r="I138" s="31"/>
      <c r="J138" s="98" t="str">
        <f>структура!$X$21</f>
        <v>окт</v>
      </c>
      <c r="K138" s="99"/>
      <c r="L138" s="22"/>
      <c r="M138" s="60" t="str">
        <f>структура!$M$14</f>
        <v>сценарий-3</v>
      </c>
      <c r="N138" s="22"/>
      <c r="O138" s="197" t="s">
        <v>0</v>
      </c>
      <c r="P138" s="199"/>
      <c r="Q138" s="199"/>
      <c r="R138" s="199"/>
      <c r="S138" s="199"/>
      <c r="T138" s="199"/>
      <c r="U138" s="199"/>
      <c r="V138" s="199"/>
      <c r="W138" s="199"/>
      <c r="X138" s="199"/>
      <c r="Y138" s="199"/>
      <c r="Z138" s="199"/>
      <c r="AA138" s="199"/>
      <c r="AB138" s="22"/>
    </row>
    <row r="139" spans="1:28" s="23" customFormat="1" ht="10.199999999999999" x14ac:dyDescent="0.2">
      <c r="A139" s="22"/>
      <c r="B139" s="22"/>
      <c r="C139" s="22"/>
      <c r="D139" s="22"/>
      <c r="E139" s="22" t="str">
        <f>E128</f>
        <v>конверсия в покупку одной услуги проката</v>
      </c>
      <c r="F139" s="22"/>
      <c r="G139" s="22" t="str">
        <f>IF($E139="","",INDEX(KPI!$G:$G,SUMIFS(KPI!$B:$B,KPI!$E:$E,$E139)))</f>
        <v>%</v>
      </c>
      <c r="H139" s="100">
        <f>структура!$V$22</f>
        <v>11</v>
      </c>
      <c r="I139" s="31"/>
      <c r="J139" s="98" t="str">
        <f>структура!$X$22</f>
        <v>ноя</v>
      </c>
      <c r="K139" s="99"/>
      <c r="L139" s="22"/>
      <c r="M139" s="60" t="str">
        <f>структура!$M$14</f>
        <v>сценарий-3</v>
      </c>
      <c r="N139" s="22"/>
      <c r="O139" s="197" t="s">
        <v>0</v>
      </c>
      <c r="P139" s="199"/>
      <c r="Q139" s="199"/>
      <c r="R139" s="199"/>
      <c r="S139" s="199"/>
      <c r="T139" s="199"/>
      <c r="U139" s="199"/>
      <c r="V139" s="199"/>
      <c r="W139" s="199"/>
      <c r="X139" s="199"/>
      <c r="Y139" s="199"/>
      <c r="Z139" s="199"/>
      <c r="AA139" s="199"/>
      <c r="AB139" s="22"/>
    </row>
    <row r="140" spans="1:28" s="23" customFormat="1" ht="10.199999999999999" x14ac:dyDescent="0.2">
      <c r="A140" s="22"/>
      <c r="B140" s="22"/>
      <c r="C140" s="22"/>
      <c r="D140" s="22"/>
      <c r="E140" s="22" t="str">
        <f>E128</f>
        <v>конверсия в покупку одной услуги проката</v>
      </c>
      <c r="F140" s="22"/>
      <c r="G140" s="22" t="str">
        <f>IF($E140="","",INDEX(KPI!$G:$G,SUMIFS(KPI!$B:$B,KPI!$E:$E,$E140)))</f>
        <v>%</v>
      </c>
      <c r="H140" s="100">
        <f>структура!$V$23</f>
        <v>12</v>
      </c>
      <c r="I140" s="31"/>
      <c r="J140" s="98" t="str">
        <f>структура!$X$23</f>
        <v>дек</v>
      </c>
      <c r="K140" s="99"/>
      <c r="L140" s="22"/>
      <c r="M140" s="60" t="str">
        <f>структура!$M$14</f>
        <v>сценарий-3</v>
      </c>
      <c r="N140" s="22"/>
      <c r="O140" s="197" t="s">
        <v>0</v>
      </c>
      <c r="P140" s="199"/>
      <c r="Q140" s="199"/>
      <c r="R140" s="199"/>
      <c r="S140" s="199"/>
      <c r="T140" s="199"/>
      <c r="U140" s="199"/>
      <c r="V140" s="199"/>
      <c r="W140" s="199"/>
      <c r="X140" s="199"/>
      <c r="Y140" s="199"/>
      <c r="Z140" s="199"/>
      <c r="AA140" s="199"/>
      <c r="AB140" s="22"/>
    </row>
    <row r="141" spans="1:28" ht="3.9" customHeight="1" x14ac:dyDescent="0.25">
      <c r="A141" s="2"/>
      <c r="B141" s="2"/>
      <c r="C141" s="2"/>
      <c r="D141" s="2"/>
      <c r="E141" s="21"/>
      <c r="F141" s="2"/>
      <c r="G141" s="21"/>
      <c r="H141" s="2"/>
      <c r="I141" s="28"/>
      <c r="J141" s="21"/>
      <c r="K141" s="28"/>
      <c r="L141" s="2"/>
      <c r="M141" s="201"/>
      <c r="N141" s="2"/>
      <c r="O141" s="196"/>
      <c r="P141" s="36"/>
      <c r="Q141" s="36"/>
      <c r="R141" s="36"/>
      <c r="S141" s="36"/>
      <c r="T141" s="36"/>
      <c r="U141" s="36"/>
      <c r="V141" s="36"/>
      <c r="W141" s="36"/>
      <c r="X141" s="36"/>
      <c r="Y141" s="36"/>
      <c r="Z141" s="36"/>
      <c r="AA141" s="36"/>
      <c r="AB141" s="2"/>
    </row>
    <row r="142" spans="1:28" x14ac:dyDescent="0.25">
      <c r="A142" s="2"/>
      <c r="B142" s="2"/>
      <c r="C142" s="2"/>
      <c r="D142" s="2"/>
      <c r="E142" s="2"/>
      <c r="F142" s="2"/>
      <c r="G142" s="2"/>
      <c r="H142" s="2"/>
      <c r="I142" s="28"/>
      <c r="J142" s="2"/>
      <c r="K142" s="28"/>
      <c r="L142" s="2"/>
      <c r="M142" s="52"/>
      <c r="N142" s="2"/>
      <c r="O142" s="196"/>
      <c r="P142" s="36"/>
      <c r="Q142" s="36"/>
      <c r="R142" s="36"/>
      <c r="S142" s="36"/>
      <c r="T142" s="36"/>
      <c r="U142" s="36"/>
      <c r="V142" s="36"/>
      <c r="W142" s="36"/>
      <c r="X142" s="36"/>
      <c r="Y142" s="36"/>
      <c r="Z142" s="36"/>
      <c r="AA142" s="36"/>
      <c r="AB142" s="2"/>
    </row>
    <row r="143" spans="1:28" x14ac:dyDescent="0.25">
      <c r="A143" s="2"/>
      <c r="B143" s="2"/>
      <c r="C143" s="2"/>
      <c r="D143" s="2"/>
      <c r="E143" s="2"/>
      <c r="F143" s="2"/>
      <c r="G143" s="2"/>
      <c r="H143" s="2"/>
      <c r="I143" s="28"/>
      <c r="J143" s="2"/>
      <c r="K143" s="28"/>
      <c r="L143" s="2"/>
      <c r="M143" s="52"/>
      <c r="N143" s="2"/>
      <c r="O143" s="196"/>
      <c r="P143" s="36"/>
      <c r="Q143" s="36"/>
      <c r="R143" s="36"/>
      <c r="S143" s="36"/>
      <c r="T143" s="36"/>
      <c r="U143" s="36"/>
      <c r="V143" s="36"/>
      <c r="W143" s="36"/>
      <c r="X143" s="36"/>
      <c r="Y143" s="36"/>
      <c r="Z143" s="36"/>
      <c r="AA143" s="36"/>
      <c r="AB143" s="2"/>
    </row>
    <row r="144" spans="1:28" x14ac:dyDescent="0.25">
      <c r="A144" s="2"/>
      <c r="B144" s="2"/>
      <c r="C144" s="2"/>
      <c r="D144" s="2"/>
      <c r="E144" s="2"/>
      <c r="F144" s="2"/>
      <c r="G144" s="2"/>
      <c r="H144" s="2"/>
      <c r="I144" s="28"/>
      <c r="J144" s="2"/>
      <c r="K144" s="28"/>
      <c r="L144" s="2"/>
      <c r="M144" s="52"/>
      <c r="N144" s="2"/>
      <c r="O144" s="196"/>
      <c r="P144" s="36"/>
      <c r="Q144" s="36"/>
      <c r="R144" s="36"/>
      <c r="S144" s="36"/>
      <c r="T144" s="36"/>
      <c r="U144" s="36"/>
      <c r="V144" s="36"/>
      <c r="W144" s="36"/>
      <c r="X144" s="36"/>
      <c r="Y144" s="36"/>
      <c r="Z144" s="36"/>
      <c r="AA144" s="36"/>
      <c r="AB144" s="2"/>
    </row>
    <row r="145" spans="1:28" x14ac:dyDescent="0.25">
      <c r="A145" s="2"/>
      <c r="B145" s="2"/>
      <c r="C145" s="2"/>
      <c r="D145" s="2"/>
      <c r="E145" s="2"/>
      <c r="F145" s="2"/>
      <c r="G145" s="2"/>
      <c r="H145" s="2"/>
      <c r="I145" s="28"/>
      <c r="J145" s="2"/>
      <c r="K145" s="28"/>
      <c r="L145" s="2"/>
      <c r="M145" s="52"/>
      <c r="N145" s="2"/>
      <c r="O145" s="196"/>
      <c r="P145" s="36"/>
      <c r="Q145" s="36"/>
      <c r="R145" s="36"/>
      <c r="S145" s="36"/>
      <c r="T145" s="36"/>
      <c r="U145" s="36"/>
      <c r="V145" s="36"/>
      <c r="W145" s="36"/>
      <c r="X145" s="36"/>
      <c r="Y145" s="36"/>
      <c r="Z145" s="36"/>
      <c r="AA145" s="36"/>
      <c r="AB145" s="2"/>
    </row>
    <row r="146" spans="1:28" x14ac:dyDescent="0.25">
      <c r="A146" s="2"/>
      <c r="B146" s="2"/>
      <c r="C146" s="2"/>
      <c r="D146" s="2"/>
      <c r="E146" s="2"/>
      <c r="F146" s="2"/>
      <c r="G146" s="2"/>
      <c r="H146" s="2"/>
      <c r="I146" s="28"/>
      <c r="J146" s="2"/>
      <c r="K146" s="28"/>
      <c r="L146" s="2"/>
      <c r="M146" s="52"/>
      <c r="N146" s="2"/>
      <c r="O146" s="196"/>
      <c r="P146" s="36"/>
      <c r="Q146" s="36"/>
      <c r="R146" s="36"/>
      <c r="S146" s="36"/>
      <c r="T146" s="36"/>
      <c r="U146" s="36"/>
      <c r="V146" s="36"/>
      <c r="W146" s="36"/>
      <c r="X146" s="36"/>
      <c r="Y146" s="36"/>
      <c r="Z146" s="36"/>
      <c r="AA146" s="36"/>
      <c r="AB146" s="2"/>
    </row>
    <row r="147" spans="1:28" x14ac:dyDescent="0.25">
      <c r="P147" s="57"/>
      <c r="Q147" s="57"/>
      <c r="R147" s="57"/>
      <c r="S147" s="57"/>
      <c r="T147" s="57"/>
      <c r="U147" s="57"/>
      <c r="V147" s="57"/>
      <c r="W147" s="57"/>
      <c r="X147" s="57"/>
      <c r="Y147" s="57"/>
      <c r="Z147" s="57"/>
      <c r="AA147" s="57"/>
    </row>
    <row r="148" spans="1:28" x14ac:dyDescent="0.25">
      <c r="P148" s="57"/>
      <c r="Q148" s="57"/>
      <c r="R148" s="57"/>
      <c r="S148" s="57"/>
      <c r="T148" s="57"/>
      <c r="U148" s="57"/>
      <c r="V148" s="57"/>
      <c r="W148" s="57"/>
      <c r="X148" s="57"/>
      <c r="Y148" s="57"/>
      <c r="Z148" s="57"/>
      <c r="AA148" s="57"/>
    </row>
    <row r="149" spans="1:28" x14ac:dyDescent="0.25">
      <c r="P149" s="57"/>
      <c r="Q149" s="57"/>
      <c r="R149" s="57"/>
      <c r="S149" s="57"/>
      <c r="T149" s="57"/>
      <c r="U149" s="57"/>
      <c r="V149" s="57"/>
      <c r="W149" s="57"/>
      <c r="X149" s="57"/>
      <c r="Y149" s="57"/>
      <c r="Z149" s="57"/>
      <c r="AA149" s="57"/>
    </row>
    <row r="150" spans="1:28" x14ac:dyDescent="0.25">
      <c r="P150" s="57"/>
      <c r="Q150" s="57"/>
      <c r="R150" s="57"/>
      <c r="S150" s="57"/>
      <c r="T150" s="57"/>
      <c r="U150" s="57"/>
      <c r="V150" s="57"/>
      <c r="W150" s="57"/>
      <c r="X150" s="57"/>
      <c r="Y150" s="57"/>
      <c r="Z150" s="57"/>
      <c r="AA150" s="57"/>
    </row>
    <row r="151" spans="1:28" x14ac:dyDescent="0.25">
      <c r="P151" s="57"/>
      <c r="Q151" s="57"/>
      <c r="R151" s="57"/>
      <c r="S151" s="57"/>
      <c r="T151" s="57"/>
      <c r="U151" s="57"/>
      <c r="V151" s="57"/>
      <c r="W151" s="57"/>
      <c r="X151" s="57"/>
      <c r="Y151" s="57"/>
      <c r="Z151" s="57"/>
      <c r="AA151" s="57"/>
    </row>
    <row r="152" spans="1:28" x14ac:dyDescent="0.25">
      <c r="P152" s="57"/>
      <c r="Q152" s="57"/>
      <c r="R152" s="57"/>
      <c r="S152" s="57"/>
      <c r="T152" s="57"/>
      <c r="U152" s="57"/>
      <c r="V152" s="57"/>
      <c r="W152" s="57"/>
      <c r="X152" s="57"/>
      <c r="Y152" s="57"/>
      <c r="Z152" s="57"/>
      <c r="AA152" s="57"/>
    </row>
    <row r="153" spans="1:28" x14ac:dyDescent="0.25">
      <c r="P153" s="57"/>
      <c r="Q153" s="57"/>
      <c r="R153" s="57"/>
      <c r="S153" s="57"/>
      <c r="T153" s="57"/>
      <c r="U153" s="57"/>
      <c r="V153" s="57"/>
      <c r="W153" s="57"/>
      <c r="X153" s="57"/>
      <c r="Y153" s="57"/>
      <c r="Z153" s="57"/>
      <c r="AA153" s="57"/>
    </row>
    <row r="154" spans="1:28" x14ac:dyDescent="0.25">
      <c r="P154" s="57"/>
      <c r="Q154" s="57"/>
      <c r="R154" s="57"/>
      <c r="S154" s="57"/>
      <c r="T154" s="57"/>
      <c r="U154" s="57"/>
      <c r="V154" s="57"/>
      <c r="W154" s="57"/>
      <c r="X154" s="57"/>
      <c r="Y154" s="57"/>
      <c r="Z154" s="57"/>
      <c r="AA154" s="57"/>
    </row>
    <row r="155" spans="1:28" x14ac:dyDescent="0.25">
      <c r="P155" s="57"/>
      <c r="Q155" s="57"/>
      <c r="R155" s="57"/>
      <c r="S155" s="57"/>
      <c r="T155" s="57"/>
      <c r="U155" s="57"/>
      <c r="V155" s="57"/>
      <c r="W155" s="57"/>
      <c r="X155" s="57"/>
      <c r="Y155" s="57"/>
      <c r="Z155" s="57"/>
      <c r="AA155" s="57"/>
    </row>
    <row r="156" spans="1:28" x14ac:dyDescent="0.25">
      <c r="P156" s="57"/>
      <c r="Q156" s="57"/>
      <c r="R156" s="57"/>
      <c r="S156" s="57"/>
      <c r="T156" s="57"/>
      <c r="U156" s="57"/>
      <c r="V156" s="57"/>
      <c r="W156" s="57"/>
      <c r="X156" s="57"/>
      <c r="Y156" s="57"/>
      <c r="Z156" s="57"/>
      <c r="AA156" s="57"/>
    </row>
  </sheetData>
  <conditionalFormatting sqref="E1:XFD1 A2:G2 L2:XFD3 F3:G3 F4:XFD4 A3:A6 A8:XFD12 A7:H7 L7:XFD7 F5 A69:XFD84 A57:D68 A97:XFD100 A85:D96 A113:XFD128 A101:D112 A141:XFD1048576 A129:D140 A25:XFD40 A13:D24 A53:XFD56 A41:D52 F57:XFD68 F101:XFD112 E3:E5 E6:F6 G5:XFD6 F41:XFD52 F85:XFD96 F129:XFD140 F13:XFD24">
    <cfRule type="cellIs" dxfId="11126" priority="191" operator="equal">
      <formula>0</formula>
    </cfRule>
  </conditionalFormatting>
  <conditionalFormatting sqref="Q13:AA24">
    <cfRule type="expression" dxfId="11125" priority="186">
      <formula>Q$1=""</formula>
    </cfRule>
  </conditionalFormatting>
  <conditionalFormatting sqref="P34:AA37">
    <cfRule type="expression" dxfId="11124" priority="181">
      <formula>P$1=""</formula>
    </cfRule>
  </conditionalFormatting>
  <conditionalFormatting sqref="P38:AA97">
    <cfRule type="expression" dxfId="11123" priority="177">
      <formula>P$1=""</formula>
    </cfRule>
  </conditionalFormatting>
  <conditionalFormatting sqref="P38:AA97">
    <cfRule type="expression" dxfId="11122" priority="176">
      <formula>P$1=""</formula>
    </cfRule>
  </conditionalFormatting>
  <conditionalFormatting sqref="J35">
    <cfRule type="containsBlanks" dxfId="11121" priority="168">
      <formula>LEN(TRIM(J35))=0</formula>
    </cfRule>
  </conditionalFormatting>
  <conditionalFormatting sqref="Q41:AA52">
    <cfRule type="expression" dxfId="11120" priority="173">
      <formula>Q$1=""</formula>
    </cfRule>
  </conditionalFormatting>
  <conditionalFormatting sqref="P54:AA97">
    <cfRule type="expression" dxfId="11119" priority="172">
      <formula>P$1=""</formula>
    </cfRule>
  </conditionalFormatting>
  <conditionalFormatting sqref="P54:AA97">
    <cfRule type="expression" dxfId="11118" priority="171">
      <formula>P$1=""</formula>
    </cfRule>
  </conditionalFormatting>
  <conditionalFormatting sqref="P78:AA81">
    <cfRule type="expression" dxfId="11117" priority="38">
      <formula>P$1=""</formula>
    </cfRule>
  </conditionalFormatting>
  <conditionalFormatting sqref="J79">
    <cfRule type="containsBlanks" dxfId="11116" priority="36">
      <formula>LEN(TRIM(J79))=0</formula>
    </cfRule>
  </conditionalFormatting>
  <conditionalFormatting sqref="I3:K3">
    <cfRule type="cellIs" dxfId="11115" priority="21" operator="equal">
      <formula>0</formula>
    </cfRule>
  </conditionalFormatting>
  <conditionalFormatting sqref="H2:H3">
    <cfRule type="cellIs" dxfId="11114" priority="20" operator="equal">
      <formula>0</formula>
    </cfRule>
  </conditionalFormatting>
  <conditionalFormatting sqref="P122:AA125">
    <cfRule type="expression" dxfId="11113" priority="31">
      <formula>P$1=""</formula>
    </cfRule>
  </conditionalFormatting>
  <conditionalFormatting sqref="E57:E68">
    <cfRule type="cellIs" dxfId="11112" priority="17" operator="equal">
      <formula>0</formula>
    </cfRule>
  </conditionalFormatting>
  <conditionalFormatting sqref="Q57:AA68">
    <cfRule type="expression" dxfId="11111" priority="39">
      <formula>Q$1=""</formula>
    </cfRule>
  </conditionalFormatting>
  <conditionalFormatting sqref="Q129:AA140">
    <cfRule type="expression" dxfId="11110" priority="25">
      <formula>Q$1=""</formula>
    </cfRule>
  </conditionalFormatting>
  <conditionalFormatting sqref="E13:E24">
    <cfRule type="cellIs" dxfId="11109" priority="13" operator="equal">
      <formula>0</formula>
    </cfRule>
  </conditionalFormatting>
  <conditionalFormatting sqref="Q41:AA52">
    <cfRule type="expression" dxfId="11108" priority="41">
      <formula>Q$1=""</formula>
    </cfRule>
  </conditionalFormatting>
  <conditionalFormatting sqref="P41:V52 P13:V24">
    <cfRule type="expression" dxfId="11107" priority="1912">
      <formula>AND($P$1=0,$H13&lt;MONTH(#REF!))</formula>
    </cfRule>
  </conditionalFormatting>
  <conditionalFormatting sqref="J29:J31">
    <cfRule type="containsBlanks" dxfId="11106" priority="42">
      <formula>LEN(TRIM(J29))=0</formula>
    </cfRule>
  </conditionalFormatting>
  <conditionalFormatting sqref="Q85:AA96">
    <cfRule type="expression" dxfId="11105" priority="34">
      <formula>Q$1=""</formula>
    </cfRule>
  </conditionalFormatting>
  <conditionalFormatting sqref="Q129:AA140">
    <cfRule type="expression" dxfId="11104" priority="28">
      <formula>Q$1=""</formula>
    </cfRule>
  </conditionalFormatting>
  <conditionalFormatting sqref="Q85:AA96">
    <cfRule type="expression" dxfId="11103" priority="37">
      <formula>Q$1=""</formula>
    </cfRule>
  </conditionalFormatting>
  <conditionalFormatting sqref="P85:P96 P57:AA68">
    <cfRule type="expression" dxfId="11102" priority="40">
      <formula>AND($P$1=0,$H57&lt;MONTH(#REF!))</formula>
    </cfRule>
  </conditionalFormatting>
  <conditionalFormatting sqref="J73:J75">
    <cfRule type="containsBlanks" dxfId="11101" priority="35">
      <formula>LEN(TRIM(J73))=0</formula>
    </cfRule>
  </conditionalFormatting>
  <conditionalFormatting sqref="Q101:AA112">
    <cfRule type="expression" dxfId="11100" priority="32">
      <formula>Q$1=""</formula>
    </cfRule>
  </conditionalFormatting>
  <conditionalFormatting sqref="P126:AA141">
    <cfRule type="expression" dxfId="11099" priority="30">
      <formula>P$1=""</formula>
    </cfRule>
  </conditionalFormatting>
  <conditionalFormatting sqref="P126:AA141">
    <cfRule type="expression" dxfId="11098" priority="29">
      <formula>P$1=""</formula>
    </cfRule>
  </conditionalFormatting>
  <conditionalFormatting sqref="J123">
    <cfRule type="containsBlanks" dxfId="11097" priority="27">
      <formula>LEN(TRIM(J123))=0</formula>
    </cfRule>
  </conditionalFormatting>
  <conditionalFormatting sqref="P129:P140 P101:AA112">
    <cfRule type="expression" dxfId="11096" priority="33">
      <formula>AND($P$1=0,$H101&lt;MONTH(#REF!))</formula>
    </cfRule>
  </conditionalFormatting>
  <conditionalFormatting sqref="J117:J119">
    <cfRule type="containsBlanks" dxfId="11095" priority="26">
      <formula>LEN(TRIM(J117))=0</formula>
    </cfRule>
  </conditionalFormatting>
  <conditionalFormatting sqref="I2:K2">
    <cfRule type="cellIs" dxfId="11094" priority="23" operator="equal">
      <formula>0</formula>
    </cfRule>
  </conditionalFormatting>
  <conditionalFormatting sqref="J2">
    <cfRule type="containsBlanks" dxfId="11093" priority="24">
      <formula>LEN(TRIM(J2))=0</formula>
    </cfRule>
  </conditionalFormatting>
  <conditionalFormatting sqref="J3">
    <cfRule type="containsBlanks" dxfId="11092" priority="22">
      <formula>LEN(TRIM(J3))=0</formula>
    </cfRule>
  </conditionalFormatting>
  <conditionalFormatting sqref="I7:K7">
    <cfRule type="cellIs" dxfId="11091" priority="18" operator="equal">
      <formula>0</formula>
    </cfRule>
  </conditionalFormatting>
  <conditionalFormatting sqref="J7">
    <cfRule type="containsBlanks" dxfId="11090" priority="19">
      <formula>LEN(TRIM(J7))=0</formula>
    </cfRule>
  </conditionalFormatting>
  <conditionalFormatting sqref="E85:E96">
    <cfRule type="cellIs" dxfId="11089" priority="16" operator="equal">
      <formula>0</formula>
    </cfRule>
  </conditionalFormatting>
  <conditionalFormatting sqref="E101:E112">
    <cfRule type="cellIs" dxfId="11088" priority="15" operator="equal">
      <formula>0</formula>
    </cfRule>
  </conditionalFormatting>
  <conditionalFormatting sqref="E129:E140">
    <cfRule type="cellIs" dxfId="11087" priority="14" operator="equal">
      <formula>0</formula>
    </cfRule>
  </conditionalFormatting>
  <conditionalFormatting sqref="E41:E52">
    <cfRule type="cellIs" dxfId="11086" priority="12" operator="equal">
      <formula>0</formula>
    </cfRule>
  </conditionalFormatting>
  <conditionalFormatting sqref="B3:B4">
    <cfRule type="cellIs" dxfId="11085" priority="10" operator="equal">
      <formula>0</formula>
    </cfRule>
  </conditionalFormatting>
  <conditionalFormatting sqref="B5:D6 C3:D4">
    <cfRule type="cellIs" dxfId="11084" priority="11" operator="equal">
      <formula>0</formula>
    </cfRule>
  </conditionalFormatting>
  <conditionalFormatting sqref="A1:D1">
    <cfRule type="cellIs" dxfId="11083" priority="9" operator="equal">
      <formula>0</formula>
    </cfRule>
  </conditionalFormatting>
  <conditionalFormatting sqref="Q85:V96">
    <cfRule type="expression" dxfId="11082" priority="7">
      <formula>Q$1=""</formula>
    </cfRule>
  </conditionalFormatting>
  <conditionalFormatting sqref="Q85:V96">
    <cfRule type="expression" dxfId="11081" priority="6">
      <formula>Q$1=""</formula>
    </cfRule>
  </conditionalFormatting>
  <conditionalFormatting sqref="P85:V96">
    <cfRule type="expression" dxfId="11080" priority="8">
      <formula>AND($P$1=0,$H85&lt;MONTH(#REF!))</formula>
    </cfRule>
  </conditionalFormatting>
  <conditionalFormatting sqref="P129:V140">
    <cfRule type="expression" dxfId="11079" priority="4">
      <formula>P$1=""</formula>
    </cfRule>
  </conditionalFormatting>
  <conditionalFormatting sqref="P129:V140">
    <cfRule type="expression" dxfId="11078" priority="3">
      <formula>P$1=""</formula>
    </cfRule>
  </conditionalFormatting>
  <conditionalFormatting sqref="Q129:V140">
    <cfRule type="expression" dxfId="11077" priority="2">
      <formula>Q$1=""</formula>
    </cfRule>
  </conditionalFormatting>
  <conditionalFormatting sqref="Q129:V140">
    <cfRule type="expression" dxfId="11076" priority="1">
      <formula>Q$1=""</formula>
    </cfRule>
  </conditionalFormatting>
  <conditionalFormatting sqref="P129:V140">
    <cfRule type="expression" dxfId="11075" priority="5">
      <formula>AND($P$1=0,$H129&lt;MONTH(#REF!))</formula>
    </cfRule>
  </conditionalFormatting>
  <hyperlinks>
    <hyperlink ref="A1:D1" location="оглавление!A1" tooltip="оглавление" display="оглавление"/>
  </hyperlink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структура!$J$12:$J$16</xm:f>
          </x14:formula1>
          <xm:sqref>J2</xm:sqref>
        </x14:dataValidation>
        <x14:dataValidation type="list" allowBlank="1" showInputMessage="1" showErrorMessage="1">
          <x14:formula1>
            <xm:f>структура!$P$12:$P$17</xm:f>
          </x14:formula1>
          <xm:sqref>J3</xm:sqref>
        </x14:dataValidation>
        <x14:dataValidation type="list" allowBlank="1" showInputMessage="1" showErrorMessage="1">
          <x14:formula1>
            <xm:f>структура!$M$12:$M$15</xm:f>
          </x14:formula1>
          <xm:sqref>J7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B154"/>
  <sheetViews>
    <sheetView showGridLines="0" workbookViewId="0">
      <pane xSplit="14" ySplit="10" topLeftCell="O11" activePane="bottomRight" state="frozen"/>
      <selection pane="topRight" activeCell="O1" sqref="O1"/>
      <selection pane="bottomLeft" activeCell="A11" sqref="A11"/>
      <selection pane="bottomRight" activeCell="B6" sqref="B6"/>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2"/>
      <c r="B2" s="2"/>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154"/>
      <c r="H5" s="2"/>
      <c r="I5" s="28"/>
      <c r="J5" s="2"/>
      <c r="K5" s="28"/>
      <c r="L5" s="2"/>
      <c r="M5" s="52"/>
      <c r="N5" s="2"/>
      <c r="O5" s="2"/>
      <c r="P5" s="2"/>
      <c r="Q5" s="2"/>
      <c r="R5" s="2"/>
      <c r="S5" s="2"/>
      <c r="T5" s="2"/>
      <c r="U5" s="2"/>
      <c r="V5" s="2"/>
      <c r="W5" s="2"/>
      <c r="X5" s="2"/>
      <c r="Y5" s="2"/>
      <c r="Z5" s="2"/>
      <c r="AA5" s="2"/>
      <c r="AB5" s="2"/>
    </row>
    <row r="6" spans="1:28" x14ac:dyDescent="0.25">
      <c r="A6" s="2"/>
      <c r="B6" s="2"/>
      <c r="C6" s="225" t="s">
        <v>377</v>
      </c>
      <c r="D6" s="210"/>
      <c r="E6" s="226"/>
      <c r="F6" s="2"/>
      <c r="G6" s="104"/>
      <c r="H6" s="2"/>
      <c r="I6" s="28"/>
      <c r="J6" s="2"/>
      <c r="K6" s="28"/>
      <c r="L6" s="2"/>
      <c r="M6" s="52"/>
      <c r="N6" s="2"/>
      <c r="O6" s="2"/>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x14ac:dyDescent="0.25">
      <c r="A7" s="2"/>
      <c r="B7" s="2"/>
      <c r="C7" s="2"/>
      <c r="D7" s="2"/>
      <c r="E7" s="2"/>
      <c r="F7" s="2"/>
      <c r="G7" s="2"/>
      <c r="H7" s="2"/>
      <c r="I7" s="28"/>
      <c r="J7" s="2"/>
      <c r="K7" s="28"/>
      <c r="L7" s="2"/>
      <c r="M7" s="52"/>
      <c r="N7" s="2"/>
      <c r="O7" s="2"/>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x14ac:dyDescent="0.25">
      <c r="A8" s="3"/>
      <c r="B8" s="3"/>
      <c r="C8" s="3"/>
      <c r="D8" s="3"/>
      <c r="E8" s="3" t="str">
        <f>KPI!$E$8</f>
        <v>KPI</v>
      </c>
      <c r="F8" s="3"/>
      <c r="G8" s="28" t="str">
        <f>KPI!$G$8</f>
        <v>ед.изм.</v>
      </c>
      <c r="H8" s="3"/>
      <c r="I8" s="28"/>
      <c r="J8" s="3"/>
      <c r="K8" s="28"/>
      <c r="L8" s="3"/>
      <c r="M8" s="53" t="str">
        <f>операции!M8</f>
        <v>итого</v>
      </c>
      <c r="N8" s="3"/>
      <c r="O8" s="3"/>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x14ac:dyDescent="0.25">
      <c r="A13" s="2"/>
      <c r="B13" s="2"/>
      <c r="C13" s="225" t="s">
        <v>385</v>
      </c>
      <c r="D13" s="210"/>
      <c r="E13" s="226"/>
      <c r="F13" s="2"/>
      <c r="G13" s="2"/>
      <c r="H13" s="2"/>
      <c r="I13" s="28"/>
      <c r="J13" s="2"/>
      <c r="K13" s="28"/>
      <c r="L13" s="2"/>
      <c r="M13" s="52"/>
      <c r="N13" s="2"/>
      <c r="O13" s="2"/>
      <c r="P13" s="36"/>
      <c r="Q13" s="36"/>
      <c r="R13" s="36"/>
      <c r="S13" s="36"/>
      <c r="T13" s="36"/>
      <c r="U13" s="36"/>
      <c r="V13" s="36"/>
      <c r="W13" s="36"/>
      <c r="X13" s="36"/>
      <c r="Y13" s="36"/>
      <c r="Z13" s="36"/>
      <c r="AA13" s="36"/>
      <c r="AB13" s="2"/>
    </row>
    <row r="14" spans="1:28" x14ac:dyDescent="0.25">
      <c r="A14" s="2"/>
      <c r="B14" s="2"/>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s="126" customFormat="1" x14ac:dyDescent="0.25">
      <c r="A15" s="123"/>
      <c r="B15" s="123"/>
      <c r="C15" s="123"/>
      <c r="D15" s="123"/>
      <c r="E15" s="123" t="str">
        <f>KPI!$E$127</f>
        <v>директор в/парка</v>
      </c>
      <c r="F15" s="123"/>
      <c r="G15" s="123" t="str">
        <f>IF($E15="","",INDEX(KPI!$G:$G,SUMIFS(KPI!$B:$B,KPI!$E:$E,$E15)))</f>
        <v>чел</v>
      </c>
      <c r="H15" s="123"/>
      <c r="I15" s="28"/>
      <c r="J15" s="2"/>
      <c r="K15" s="124"/>
      <c r="L15" s="123"/>
      <c r="M15" s="125"/>
      <c r="N15" s="123"/>
      <c r="O15" s="307" t="s">
        <v>0</v>
      </c>
      <c r="P15" s="45"/>
      <c r="Q15" s="45"/>
      <c r="R15" s="45"/>
      <c r="S15" s="45"/>
      <c r="T15" s="45"/>
      <c r="U15" s="45"/>
      <c r="V15" s="45"/>
      <c r="W15" s="45"/>
      <c r="X15" s="45"/>
      <c r="Y15" s="45"/>
      <c r="Z15" s="45"/>
      <c r="AA15" s="45"/>
      <c r="AB15" s="123"/>
    </row>
    <row r="16" spans="1:28" s="126" customFormat="1" x14ac:dyDescent="0.25">
      <c r="A16" s="123"/>
      <c r="B16" s="123"/>
      <c r="C16" s="123"/>
      <c r="D16" s="123"/>
      <c r="E16" s="123" t="str">
        <f>KPI!$E$125</f>
        <v>кол-во инструкторов в/парка</v>
      </c>
      <c r="F16" s="123"/>
      <c r="G16" s="123" t="str">
        <f>IF($E16="","",INDEX(KPI!$G:$G,SUMIFS(KPI!$B:$B,KPI!$E:$E,$E16)))</f>
        <v>чел</v>
      </c>
      <c r="H16" s="123"/>
      <c r="I16" s="28"/>
      <c r="J16" s="2"/>
      <c r="K16" s="124"/>
      <c r="L16" s="123"/>
      <c r="M16" s="125"/>
      <c r="N16" s="123"/>
      <c r="O16" s="307" t="s">
        <v>0</v>
      </c>
      <c r="P16" s="45"/>
      <c r="Q16" s="45"/>
      <c r="R16" s="45"/>
      <c r="S16" s="45"/>
      <c r="T16" s="45"/>
      <c r="U16" s="45"/>
      <c r="V16" s="45"/>
      <c r="W16" s="45"/>
      <c r="X16" s="45"/>
      <c r="Y16" s="45"/>
      <c r="Z16" s="45"/>
      <c r="AA16" s="45"/>
      <c r="AB16" s="123"/>
    </row>
    <row r="17" spans="1:28" s="126" customFormat="1" x14ac:dyDescent="0.25">
      <c r="A17" s="123"/>
      <c r="B17" s="123"/>
      <c r="C17" s="123"/>
      <c r="D17" s="123"/>
      <c r="E17" s="123" t="str">
        <f>KPI!$E$129</f>
        <v>охранник/дворник/завхоз в/парк</v>
      </c>
      <c r="F17" s="123"/>
      <c r="G17" s="123" t="str">
        <f>IF($E17="","",INDEX(KPI!$G:$G,SUMIFS(KPI!$B:$B,KPI!$E:$E,$E17)))</f>
        <v>чел</v>
      </c>
      <c r="H17" s="123"/>
      <c r="I17" s="28"/>
      <c r="J17" s="2"/>
      <c r="K17" s="124"/>
      <c r="L17" s="123"/>
      <c r="M17" s="125"/>
      <c r="N17" s="123"/>
      <c r="O17" s="307" t="s">
        <v>0</v>
      </c>
      <c r="P17" s="45"/>
      <c r="Q17" s="45"/>
      <c r="R17" s="45"/>
      <c r="S17" s="45"/>
      <c r="T17" s="45"/>
      <c r="U17" s="45"/>
      <c r="V17" s="45"/>
      <c r="W17" s="45"/>
      <c r="X17" s="45"/>
      <c r="Y17" s="45"/>
      <c r="Z17" s="45"/>
      <c r="AA17" s="45"/>
      <c r="AB17" s="123"/>
    </row>
    <row r="18" spans="1:28" s="126" customFormat="1" x14ac:dyDescent="0.25">
      <c r="A18" s="123"/>
      <c r="B18" s="123"/>
      <c r="C18" s="123"/>
      <c r="D18" s="123"/>
      <c r="E18" s="123" t="str">
        <f>KPI!$E$128</f>
        <v>оклад директора в/парка</v>
      </c>
      <c r="F18" s="123"/>
      <c r="G18" s="123" t="str">
        <f>IF($E18="","",INDEX(KPI!$G:$G,SUMIFS(KPI!$B:$B,KPI!$E:$E,$E18)))</f>
        <v>тыс.руб.</v>
      </c>
      <c r="H18" s="123"/>
      <c r="I18" s="28"/>
      <c r="J18" s="2"/>
      <c r="K18" s="124"/>
      <c r="L18" s="123"/>
      <c r="M18" s="125"/>
      <c r="N18" s="123"/>
      <c r="O18" s="307" t="s">
        <v>0</v>
      </c>
      <c r="P18" s="45"/>
      <c r="Q18" s="45"/>
      <c r="R18" s="45"/>
      <c r="S18" s="45"/>
      <c r="T18" s="45"/>
      <c r="U18" s="45"/>
      <c r="V18" s="45"/>
      <c r="W18" s="45"/>
      <c r="X18" s="45"/>
      <c r="Y18" s="45"/>
      <c r="Z18" s="45"/>
      <c r="AA18" s="45"/>
      <c r="AB18" s="123"/>
    </row>
    <row r="19" spans="1:28" s="126" customFormat="1" x14ac:dyDescent="0.25">
      <c r="A19" s="123"/>
      <c r="B19" s="123"/>
      <c r="C19" s="123"/>
      <c r="D19" s="123"/>
      <c r="E19" s="123" t="str">
        <f>KPI!$E$126</f>
        <v>оклад одного инструктора</v>
      </c>
      <c r="F19" s="123"/>
      <c r="G19" s="123" t="str">
        <f>IF($E19="","",INDEX(KPI!$G:$G,SUMIFS(KPI!$B:$B,KPI!$E:$E,$E19)))</f>
        <v>тыс.руб.</v>
      </c>
      <c r="H19" s="123"/>
      <c r="I19" s="28"/>
      <c r="J19" s="2"/>
      <c r="K19" s="124"/>
      <c r="L19" s="123"/>
      <c r="M19" s="125"/>
      <c r="N19" s="123"/>
      <c r="O19" s="307" t="s">
        <v>0</v>
      </c>
      <c r="P19" s="45"/>
      <c r="Q19" s="45"/>
      <c r="R19" s="45"/>
      <c r="S19" s="45"/>
      <c r="T19" s="45"/>
      <c r="U19" s="45"/>
      <c r="V19" s="45"/>
      <c r="W19" s="45"/>
      <c r="X19" s="45"/>
      <c r="Y19" s="45"/>
      <c r="Z19" s="45"/>
      <c r="AA19" s="45"/>
      <c r="AB19" s="123"/>
    </row>
    <row r="20" spans="1:28" s="126" customFormat="1" x14ac:dyDescent="0.25">
      <c r="A20" s="123"/>
      <c r="B20" s="123"/>
      <c r="C20" s="123"/>
      <c r="D20" s="123"/>
      <c r="E20" s="123" t="str">
        <f>KPI!$E$130</f>
        <v>оклад - охранник/дворник/завхоз в/парк</v>
      </c>
      <c r="F20" s="123"/>
      <c r="G20" s="123" t="str">
        <f>IF($E20="","",INDEX(KPI!$G:$G,SUMIFS(KPI!$B:$B,KPI!$E:$E,$E20)))</f>
        <v>тыс.руб.</v>
      </c>
      <c r="H20" s="123"/>
      <c r="I20" s="28"/>
      <c r="J20" s="2"/>
      <c r="K20" s="124"/>
      <c r="L20" s="123"/>
      <c r="M20" s="125"/>
      <c r="N20" s="123"/>
      <c r="O20" s="307" t="s">
        <v>0</v>
      </c>
      <c r="P20" s="45"/>
      <c r="Q20" s="45"/>
      <c r="R20" s="45"/>
      <c r="S20" s="45"/>
      <c r="T20" s="45"/>
      <c r="U20" s="45"/>
      <c r="V20" s="45"/>
      <c r="W20" s="45"/>
      <c r="X20" s="45"/>
      <c r="Y20" s="45"/>
      <c r="Z20" s="45"/>
      <c r="AA20" s="45"/>
      <c r="AB20" s="123"/>
    </row>
    <row r="21" spans="1:28" s="5" customFormat="1" x14ac:dyDescent="0.25">
      <c r="A21" s="3"/>
      <c r="B21" s="3"/>
      <c r="C21" s="3"/>
      <c r="D21" s="3"/>
      <c r="E21" s="3" t="str">
        <f>KPI!$E$122</f>
        <v>количество персонала - веревочный парк</v>
      </c>
      <c r="F21" s="3"/>
      <c r="G21" s="3" t="str">
        <f>IF($E21="","",INDEX(KPI!$G:$G,SUMIFS(KPI!$B:$B,KPI!$E:$E,$E21)))</f>
        <v>чел</v>
      </c>
      <c r="H21" s="3"/>
      <c r="I21" s="28"/>
      <c r="J21" s="2"/>
      <c r="K21" s="28"/>
      <c r="L21" s="2"/>
      <c r="M21" s="52"/>
      <c r="N21" s="3"/>
      <c r="O21" s="6"/>
      <c r="P21" s="115">
        <f>SUM(P15:P17)</f>
        <v>0</v>
      </c>
      <c r="Q21" s="115">
        <f t="shared" ref="Q21:AA21" si="1">SUM(Q15:Q17)</f>
        <v>0</v>
      </c>
      <c r="R21" s="115">
        <f t="shared" si="1"/>
        <v>0</v>
      </c>
      <c r="S21" s="115">
        <f t="shared" si="1"/>
        <v>0</v>
      </c>
      <c r="T21" s="115">
        <f t="shared" si="1"/>
        <v>0</v>
      </c>
      <c r="U21" s="115">
        <f t="shared" si="1"/>
        <v>0</v>
      </c>
      <c r="V21" s="115">
        <f t="shared" si="1"/>
        <v>0</v>
      </c>
      <c r="W21" s="115">
        <f t="shared" si="1"/>
        <v>0</v>
      </c>
      <c r="X21" s="115">
        <f t="shared" si="1"/>
        <v>0</v>
      </c>
      <c r="Y21" s="115">
        <f t="shared" si="1"/>
        <v>0</v>
      </c>
      <c r="Z21" s="115">
        <f t="shared" si="1"/>
        <v>0</v>
      </c>
      <c r="AA21" s="115">
        <f t="shared" si="1"/>
        <v>0</v>
      </c>
      <c r="AB21" s="2"/>
    </row>
    <row r="22" spans="1:28" s="5" customFormat="1" x14ac:dyDescent="0.25">
      <c r="A22" s="3"/>
      <c r="B22" s="3"/>
      <c r="C22" s="3"/>
      <c r="D22" s="3"/>
      <c r="E22" s="3" t="str">
        <f>KPI!$E$123</f>
        <v>средний оклад 1 сотрудника в/парка</v>
      </c>
      <c r="F22" s="3"/>
      <c r="G22" s="3" t="str">
        <f>IF($E22="","",INDEX(KPI!$G:$G,SUMIFS(KPI!$B:$B,KPI!$E:$E,$E22)))</f>
        <v>тыс.руб.</v>
      </c>
      <c r="H22" s="3"/>
      <c r="I22" s="28"/>
      <c r="J22" s="2"/>
      <c r="K22" s="28"/>
      <c r="L22" s="2"/>
      <c r="M22" s="52"/>
      <c r="N22" s="3"/>
      <c r="O22" s="6"/>
      <c r="P22" s="204">
        <f>IF(P21=0,0,P23/P21)</f>
        <v>0</v>
      </c>
      <c r="Q22" s="204">
        <f t="shared" ref="Q22:AA22" si="2">IF(Q21=0,0,Q23/Q21)</f>
        <v>0</v>
      </c>
      <c r="R22" s="204">
        <f t="shared" si="2"/>
        <v>0</v>
      </c>
      <c r="S22" s="204">
        <f t="shared" si="2"/>
        <v>0</v>
      </c>
      <c r="T22" s="204">
        <f t="shared" si="2"/>
        <v>0</v>
      </c>
      <c r="U22" s="204">
        <f t="shared" si="2"/>
        <v>0</v>
      </c>
      <c r="V22" s="204">
        <f t="shared" si="2"/>
        <v>0</v>
      </c>
      <c r="W22" s="204">
        <f t="shared" si="2"/>
        <v>0</v>
      </c>
      <c r="X22" s="204">
        <f t="shared" si="2"/>
        <v>0</v>
      </c>
      <c r="Y22" s="204">
        <f t="shared" si="2"/>
        <v>0</v>
      </c>
      <c r="Z22" s="204">
        <f t="shared" si="2"/>
        <v>0</v>
      </c>
      <c r="AA22" s="204">
        <f t="shared" si="2"/>
        <v>0</v>
      </c>
      <c r="AB22" s="2"/>
    </row>
    <row r="23" spans="1:28" s="5" customFormat="1" x14ac:dyDescent="0.25">
      <c r="A23" s="3"/>
      <c r="B23" s="3"/>
      <c r="C23" s="3"/>
      <c r="D23" s="3"/>
      <c r="E23" s="3" t="str">
        <f>KPI!$E$124</f>
        <v>ФОТ веревочного парка в месяц</v>
      </c>
      <c r="F23" s="3"/>
      <c r="G23" s="3" t="str">
        <f>IF($E23="","",INDEX(KPI!$G:$G,SUMIFS(KPI!$B:$B,KPI!$E:$E,$E23)))</f>
        <v>тыс.руб.</v>
      </c>
      <c r="H23" s="3"/>
      <c r="I23" s="28"/>
      <c r="J23" s="2"/>
      <c r="K23" s="28"/>
      <c r="L23" s="2"/>
      <c r="M23" s="52"/>
      <c r="N23" s="3"/>
      <c r="O23" s="6"/>
      <c r="P23" s="204">
        <f>SUMPRODUCT(P15:P17,P18:P20)</f>
        <v>0</v>
      </c>
      <c r="Q23" s="204">
        <f t="shared" ref="Q23:AA23" si="3">SUMPRODUCT(Q15:Q17,Q18:Q20)</f>
        <v>0</v>
      </c>
      <c r="R23" s="204">
        <f t="shared" si="3"/>
        <v>0</v>
      </c>
      <c r="S23" s="204">
        <f t="shared" si="3"/>
        <v>0</v>
      </c>
      <c r="T23" s="204">
        <f t="shared" si="3"/>
        <v>0</v>
      </c>
      <c r="U23" s="204">
        <f t="shared" si="3"/>
        <v>0</v>
      </c>
      <c r="V23" s="204">
        <f t="shared" si="3"/>
        <v>0</v>
      </c>
      <c r="W23" s="204">
        <f t="shared" si="3"/>
        <v>0</v>
      </c>
      <c r="X23" s="204">
        <f t="shared" si="3"/>
        <v>0</v>
      </c>
      <c r="Y23" s="204">
        <f t="shared" si="3"/>
        <v>0</v>
      </c>
      <c r="Z23" s="204">
        <f t="shared" si="3"/>
        <v>0</v>
      </c>
      <c r="AA23" s="204">
        <f t="shared" si="3"/>
        <v>0</v>
      </c>
      <c r="AB23" s="2"/>
    </row>
    <row r="24" spans="1:28" ht="3.9" customHeight="1" x14ac:dyDescent="0.25">
      <c r="A24" s="2"/>
      <c r="B24" s="2"/>
      <c r="C24" s="2"/>
      <c r="D24" s="2"/>
      <c r="E24" s="110"/>
      <c r="F24" s="2"/>
      <c r="G24" s="2"/>
      <c r="H24" s="2"/>
      <c r="I24" s="28"/>
      <c r="J24" s="2"/>
      <c r="K24" s="28"/>
      <c r="L24" s="2"/>
      <c r="M24" s="52"/>
      <c r="N24" s="2"/>
      <c r="O24" s="2"/>
      <c r="P24" s="36"/>
      <c r="Q24" s="36"/>
      <c r="R24" s="36"/>
      <c r="S24" s="36"/>
      <c r="T24" s="36"/>
      <c r="U24" s="36"/>
      <c r="V24" s="36"/>
      <c r="W24" s="36"/>
      <c r="X24" s="36"/>
      <c r="Y24" s="36"/>
      <c r="Z24" s="36"/>
      <c r="AA24" s="36"/>
      <c r="AB24" s="2"/>
    </row>
    <row r="25" spans="1:28" ht="8.1" customHeight="1" x14ac:dyDescent="0.25">
      <c r="A25" s="2"/>
      <c r="B25" s="2"/>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3"/>
      <c r="B26" s="3"/>
      <c r="C26" s="3"/>
      <c r="D26" s="111"/>
      <c r="E26" s="3" t="str">
        <f>KPI!$E$57</f>
        <v>ФОТ - начисления/оплаты</v>
      </c>
      <c r="F26" s="3"/>
      <c r="G26" s="3" t="str">
        <f>IF($E26="","",INDEX(KPI!$G:$G,SUMIFS(KPI!$B:$B,KPI!$E:$E,$E26)))</f>
        <v>тыс.руб.</v>
      </c>
      <c r="H26" s="103"/>
      <c r="I26" s="28"/>
      <c r="J26" s="44"/>
      <c r="K26" s="28"/>
      <c r="L26" s="3"/>
      <c r="M26" s="55">
        <f>SUM($O26:$AB26)</f>
        <v>0</v>
      </c>
      <c r="N26" s="3"/>
      <c r="O26" s="3"/>
      <c r="P26" s="46">
        <f>IF(P$1="",0,IF(P$1=0,SUMIFS(P27:P38,H27:H38,"&gt;="&amp;MONTH(#REF!)),SUM(P27:P38)))</f>
        <v>0</v>
      </c>
      <c r="Q26" s="46">
        <f t="shared" ref="Q26" si="4">IF(Q$1="",0,SUM(Q27:Q38))</f>
        <v>0</v>
      </c>
      <c r="R26" s="46">
        <f t="shared" ref="R26:AA26" si="5">IF(R$1="",0,SUM(R27:R38))</f>
        <v>0</v>
      </c>
      <c r="S26" s="46">
        <f t="shared" si="5"/>
        <v>0</v>
      </c>
      <c r="T26" s="46">
        <f t="shared" si="5"/>
        <v>0</v>
      </c>
      <c r="U26" s="46">
        <f t="shared" si="5"/>
        <v>0</v>
      </c>
      <c r="V26" s="46">
        <f t="shared" si="5"/>
        <v>0</v>
      </c>
      <c r="W26" s="46">
        <f t="shared" si="5"/>
        <v>0</v>
      </c>
      <c r="X26" s="46">
        <f t="shared" si="5"/>
        <v>0</v>
      </c>
      <c r="Y26" s="46">
        <f t="shared" si="5"/>
        <v>0</v>
      </c>
      <c r="Z26" s="46">
        <f t="shared" si="5"/>
        <v>0</v>
      </c>
      <c r="AA26" s="46">
        <f t="shared" si="5"/>
        <v>0</v>
      </c>
      <c r="AB26" s="3"/>
    </row>
    <row r="27" spans="1:28" s="23" customFormat="1" ht="10.199999999999999" x14ac:dyDescent="0.2">
      <c r="A27" s="22"/>
      <c r="B27" s="22"/>
      <c r="C27" s="22"/>
      <c r="D27" s="22"/>
      <c r="E27" s="22" t="str">
        <f>E26</f>
        <v>ФОТ - начисления/оплаты</v>
      </c>
      <c r="F27" s="22"/>
      <c r="G27" s="22" t="str">
        <f>IF($E27="","",INDEX(KPI!$G:$G,SUMIFS(KPI!$B:$B,KPI!$E:$E,$E27)))</f>
        <v>тыс.руб.</v>
      </c>
      <c r="H27" s="100">
        <f>структура!$V$12</f>
        <v>1</v>
      </c>
      <c r="I27" s="31"/>
      <c r="J27" s="98" t="str">
        <f>структура!$X$12</f>
        <v>янв</v>
      </c>
      <c r="K27" s="99"/>
      <c r="L27" s="22"/>
      <c r="M27" s="58"/>
      <c r="N27" s="22"/>
      <c r="O27" s="22"/>
      <c r="P27" s="101">
        <f t="shared" ref="P27:P38" si="6">IF(P$1="",0,P$23)</f>
        <v>0</v>
      </c>
      <c r="Q27" s="101">
        <f t="shared" ref="Q27:AA27" si="7">IF(Q$1="",0,Q$23)</f>
        <v>0</v>
      </c>
      <c r="R27" s="101">
        <f t="shared" si="7"/>
        <v>0</v>
      </c>
      <c r="S27" s="101">
        <f t="shared" si="7"/>
        <v>0</v>
      </c>
      <c r="T27" s="101">
        <f t="shared" si="7"/>
        <v>0</v>
      </c>
      <c r="U27" s="101">
        <f t="shared" si="7"/>
        <v>0</v>
      </c>
      <c r="V27" s="101">
        <f t="shared" si="7"/>
        <v>0</v>
      </c>
      <c r="W27" s="101">
        <f t="shared" si="7"/>
        <v>0</v>
      </c>
      <c r="X27" s="101">
        <f t="shared" si="7"/>
        <v>0</v>
      </c>
      <c r="Y27" s="101">
        <f t="shared" si="7"/>
        <v>0</v>
      </c>
      <c r="Z27" s="101">
        <f t="shared" si="7"/>
        <v>0</v>
      </c>
      <c r="AA27" s="101">
        <f t="shared" si="7"/>
        <v>0</v>
      </c>
      <c r="AB27" s="22"/>
    </row>
    <row r="28" spans="1:28" s="23" customFormat="1" ht="10.199999999999999" x14ac:dyDescent="0.2">
      <c r="A28" s="22"/>
      <c r="B28" s="22"/>
      <c r="C28" s="22"/>
      <c r="D28" s="22"/>
      <c r="E28" s="22" t="str">
        <f>E26</f>
        <v>ФОТ - начисления/оплаты</v>
      </c>
      <c r="F28" s="22"/>
      <c r="G28" s="22" t="str">
        <f>IF($E28="","",INDEX(KPI!$G:$G,SUMIFS(KPI!$B:$B,KPI!$E:$E,$E28)))</f>
        <v>тыс.руб.</v>
      </c>
      <c r="H28" s="100">
        <f>структура!$V$13</f>
        <v>2</v>
      </c>
      <c r="I28" s="31"/>
      <c r="J28" s="98" t="str">
        <f>структура!$X$13</f>
        <v>фев</v>
      </c>
      <c r="K28" s="99"/>
      <c r="L28" s="22"/>
      <c r="M28" s="58"/>
      <c r="N28" s="22"/>
      <c r="O28" s="22"/>
      <c r="P28" s="101">
        <f t="shared" si="6"/>
        <v>0</v>
      </c>
      <c r="Q28" s="101">
        <f t="shared" ref="Q28:AA38" si="8">IF(Q$1="",0,Q$23)</f>
        <v>0</v>
      </c>
      <c r="R28" s="101">
        <f t="shared" si="8"/>
        <v>0</v>
      </c>
      <c r="S28" s="101">
        <f t="shared" si="8"/>
        <v>0</v>
      </c>
      <c r="T28" s="101">
        <f t="shared" si="8"/>
        <v>0</v>
      </c>
      <c r="U28" s="101">
        <f t="shared" si="8"/>
        <v>0</v>
      </c>
      <c r="V28" s="101">
        <f t="shared" si="8"/>
        <v>0</v>
      </c>
      <c r="W28" s="101">
        <f t="shared" si="8"/>
        <v>0</v>
      </c>
      <c r="X28" s="101">
        <f t="shared" si="8"/>
        <v>0</v>
      </c>
      <c r="Y28" s="101">
        <f t="shared" si="8"/>
        <v>0</v>
      </c>
      <c r="Z28" s="101">
        <f t="shared" si="8"/>
        <v>0</v>
      </c>
      <c r="AA28" s="101">
        <f t="shared" si="8"/>
        <v>0</v>
      </c>
      <c r="AB28" s="22"/>
    </row>
    <row r="29" spans="1:28" s="23" customFormat="1" ht="10.199999999999999" x14ac:dyDescent="0.2">
      <c r="A29" s="22"/>
      <c r="B29" s="22"/>
      <c r="C29" s="22"/>
      <c r="D29" s="22"/>
      <c r="E29" s="22" t="str">
        <f>E26</f>
        <v>ФОТ - начисления/оплаты</v>
      </c>
      <c r="F29" s="22"/>
      <c r="G29" s="22" t="str">
        <f>IF($E29="","",INDEX(KPI!$G:$G,SUMIFS(KPI!$B:$B,KPI!$E:$E,$E29)))</f>
        <v>тыс.руб.</v>
      </c>
      <c r="H29" s="100">
        <f>структура!$V$14</f>
        <v>3</v>
      </c>
      <c r="I29" s="31"/>
      <c r="J29" s="98" t="str">
        <f>структура!$X$14</f>
        <v>мар</v>
      </c>
      <c r="K29" s="99"/>
      <c r="L29" s="22"/>
      <c r="M29" s="58"/>
      <c r="N29" s="22"/>
      <c r="O29" s="22"/>
      <c r="P29" s="101">
        <f t="shared" si="6"/>
        <v>0</v>
      </c>
      <c r="Q29" s="101">
        <f t="shared" si="8"/>
        <v>0</v>
      </c>
      <c r="R29" s="101">
        <f t="shared" si="8"/>
        <v>0</v>
      </c>
      <c r="S29" s="101">
        <f t="shared" si="8"/>
        <v>0</v>
      </c>
      <c r="T29" s="101">
        <f t="shared" si="8"/>
        <v>0</v>
      </c>
      <c r="U29" s="101">
        <f t="shared" si="8"/>
        <v>0</v>
      </c>
      <c r="V29" s="101">
        <f t="shared" si="8"/>
        <v>0</v>
      </c>
      <c r="W29" s="101">
        <f t="shared" si="8"/>
        <v>0</v>
      </c>
      <c r="X29" s="101">
        <f t="shared" si="8"/>
        <v>0</v>
      </c>
      <c r="Y29" s="101">
        <f t="shared" si="8"/>
        <v>0</v>
      </c>
      <c r="Z29" s="101">
        <f t="shared" si="8"/>
        <v>0</v>
      </c>
      <c r="AA29" s="101">
        <f t="shared" si="8"/>
        <v>0</v>
      </c>
      <c r="AB29" s="22"/>
    </row>
    <row r="30" spans="1:28" s="23" customFormat="1" ht="10.199999999999999" x14ac:dyDescent="0.2">
      <c r="A30" s="22"/>
      <c r="B30" s="22"/>
      <c r="C30" s="22"/>
      <c r="D30" s="22"/>
      <c r="E30" s="22" t="str">
        <f>E26</f>
        <v>ФОТ - начисления/оплаты</v>
      </c>
      <c r="F30" s="22"/>
      <c r="G30" s="22" t="str">
        <f>IF($E30="","",INDEX(KPI!$G:$G,SUMIFS(KPI!$B:$B,KPI!$E:$E,$E30)))</f>
        <v>тыс.руб.</v>
      </c>
      <c r="H30" s="100">
        <f>структура!$V$15</f>
        <v>4</v>
      </c>
      <c r="I30" s="31"/>
      <c r="J30" s="98" t="str">
        <f>структура!$X$15</f>
        <v>апр</v>
      </c>
      <c r="K30" s="99"/>
      <c r="L30" s="22"/>
      <c r="M30" s="58"/>
      <c r="N30" s="22"/>
      <c r="O30" s="22"/>
      <c r="P30" s="101">
        <f t="shared" si="6"/>
        <v>0</v>
      </c>
      <c r="Q30" s="101">
        <f t="shared" si="8"/>
        <v>0</v>
      </c>
      <c r="R30" s="101">
        <f t="shared" si="8"/>
        <v>0</v>
      </c>
      <c r="S30" s="101">
        <f t="shared" si="8"/>
        <v>0</v>
      </c>
      <c r="T30" s="101">
        <f t="shared" si="8"/>
        <v>0</v>
      </c>
      <c r="U30" s="101">
        <f t="shared" si="8"/>
        <v>0</v>
      </c>
      <c r="V30" s="101">
        <f t="shared" si="8"/>
        <v>0</v>
      </c>
      <c r="W30" s="101">
        <f t="shared" si="8"/>
        <v>0</v>
      </c>
      <c r="X30" s="101">
        <f t="shared" si="8"/>
        <v>0</v>
      </c>
      <c r="Y30" s="101">
        <f t="shared" si="8"/>
        <v>0</v>
      </c>
      <c r="Z30" s="101">
        <f t="shared" si="8"/>
        <v>0</v>
      </c>
      <c r="AA30" s="101">
        <f t="shared" si="8"/>
        <v>0</v>
      </c>
      <c r="AB30" s="22"/>
    </row>
    <row r="31" spans="1:28" s="23" customFormat="1" ht="10.199999999999999" x14ac:dyDescent="0.2">
      <c r="A31" s="22"/>
      <c r="B31" s="22"/>
      <c r="C31" s="22"/>
      <c r="D31" s="22"/>
      <c r="E31" s="22" t="str">
        <f>E26</f>
        <v>ФОТ - начисления/оплаты</v>
      </c>
      <c r="F31" s="22"/>
      <c r="G31" s="22" t="str">
        <f>IF($E31="","",INDEX(KPI!$G:$G,SUMIFS(KPI!$B:$B,KPI!$E:$E,$E31)))</f>
        <v>тыс.руб.</v>
      </c>
      <c r="H31" s="100">
        <f>структура!$V$16</f>
        <v>5</v>
      </c>
      <c r="I31" s="31"/>
      <c r="J31" s="98" t="str">
        <f>структура!$X$16</f>
        <v>май</v>
      </c>
      <c r="K31" s="99"/>
      <c r="L31" s="22"/>
      <c r="M31" s="58"/>
      <c r="N31" s="22"/>
      <c r="O31" s="22"/>
      <c r="P31" s="101">
        <f t="shared" si="6"/>
        <v>0</v>
      </c>
      <c r="Q31" s="101">
        <f t="shared" si="8"/>
        <v>0</v>
      </c>
      <c r="R31" s="101">
        <f t="shared" si="8"/>
        <v>0</v>
      </c>
      <c r="S31" s="101">
        <f t="shared" si="8"/>
        <v>0</v>
      </c>
      <c r="T31" s="101">
        <f t="shared" si="8"/>
        <v>0</v>
      </c>
      <c r="U31" s="101">
        <f t="shared" si="8"/>
        <v>0</v>
      </c>
      <c r="V31" s="101">
        <f t="shared" si="8"/>
        <v>0</v>
      </c>
      <c r="W31" s="101">
        <f t="shared" si="8"/>
        <v>0</v>
      </c>
      <c r="X31" s="101">
        <f t="shared" si="8"/>
        <v>0</v>
      </c>
      <c r="Y31" s="101">
        <f t="shared" si="8"/>
        <v>0</v>
      </c>
      <c r="Z31" s="101">
        <f t="shared" si="8"/>
        <v>0</v>
      </c>
      <c r="AA31" s="101">
        <f t="shared" si="8"/>
        <v>0</v>
      </c>
      <c r="AB31" s="22"/>
    </row>
    <row r="32" spans="1:28" s="23" customFormat="1" ht="10.199999999999999" x14ac:dyDescent="0.2">
      <c r="A32" s="22"/>
      <c r="B32" s="22"/>
      <c r="C32" s="22"/>
      <c r="D32" s="22"/>
      <c r="E32" s="22" t="str">
        <f>E26</f>
        <v>ФОТ - начисления/оплаты</v>
      </c>
      <c r="F32" s="22"/>
      <c r="G32" s="22" t="str">
        <f>IF($E32="","",INDEX(KPI!$G:$G,SUMIFS(KPI!$B:$B,KPI!$E:$E,$E32)))</f>
        <v>тыс.руб.</v>
      </c>
      <c r="H32" s="100">
        <f>структура!$V$17</f>
        <v>6</v>
      </c>
      <c r="I32" s="31"/>
      <c r="J32" s="98" t="str">
        <f>структура!$X$17</f>
        <v>июн</v>
      </c>
      <c r="K32" s="99"/>
      <c r="L32" s="22"/>
      <c r="M32" s="58"/>
      <c r="N32" s="22"/>
      <c r="O32" s="22"/>
      <c r="P32" s="101">
        <f t="shared" si="6"/>
        <v>0</v>
      </c>
      <c r="Q32" s="101">
        <f t="shared" si="8"/>
        <v>0</v>
      </c>
      <c r="R32" s="101">
        <f t="shared" si="8"/>
        <v>0</v>
      </c>
      <c r="S32" s="101">
        <f t="shared" si="8"/>
        <v>0</v>
      </c>
      <c r="T32" s="101">
        <f t="shared" si="8"/>
        <v>0</v>
      </c>
      <c r="U32" s="101">
        <f t="shared" si="8"/>
        <v>0</v>
      </c>
      <c r="V32" s="101">
        <f t="shared" si="8"/>
        <v>0</v>
      </c>
      <c r="W32" s="101">
        <f t="shared" si="8"/>
        <v>0</v>
      </c>
      <c r="X32" s="101">
        <f t="shared" si="8"/>
        <v>0</v>
      </c>
      <c r="Y32" s="101">
        <f t="shared" si="8"/>
        <v>0</v>
      </c>
      <c r="Z32" s="101">
        <f t="shared" si="8"/>
        <v>0</v>
      </c>
      <c r="AA32" s="101">
        <f t="shared" si="8"/>
        <v>0</v>
      </c>
      <c r="AB32" s="22"/>
    </row>
    <row r="33" spans="1:28" s="23" customFormat="1" ht="10.199999999999999" x14ac:dyDescent="0.2">
      <c r="A33" s="22"/>
      <c r="B33" s="22"/>
      <c r="C33" s="22"/>
      <c r="D33" s="22"/>
      <c r="E33" s="22" t="str">
        <f>E26</f>
        <v>ФОТ - начисления/оплаты</v>
      </c>
      <c r="F33" s="22"/>
      <c r="G33" s="22" t="str">
        <f>IF($E33="","",INDEX(KPI!$G:$G,SUMIFS(KPI!$B:$B,KPI!$E:$E,$E33)))</f>
        <v>тыс.руб.</v>
      </c>
      <c r="H33" s="100">
        <f>структура!$V$18</f>
        <v>7</v>
      </c>
      <c r="I33" s="31"/>
      <c r="J33" s="98" t="str">
        <f>структура!$X$18</f>
        <v>июл</v>
      </c>
      <c r="K33" s="99"/>
      <c r="L33" s="22"/>
      <c r="M33" s="58"/>
      <c r="N33" s="22"/>
      <c r="O33" s="22"/>
      <c r="P33" s="101">
        <f t="shared" si="6"/>
        <v>0</v>
      </c>
      <c r="Q33" s="101">
        <f t="shared" si="8"/>
        <v>0</v>
      </c>
      <c r="R33" s="101">
        <f t="shared" si="8"/>
        <v>0</v>
      </c>
      <c r="S33" s="101">
        <f t="shared" si="8"/>
        <v>0</v>
      </c>
      <c r="T33" s="101">
        <f t="shared" si="8"/>
        <v>0</v>
      </c>
      <c r="U33" s="101">
        <f t="shared" si="8"/>
        <v>0</v>
      </c>
      <c r="V33" s="101">
        <f t="shared" si="8"/>
        <v>0</v>
      </c>
      <c r="W33" s="101">
        <f t="shared" si="8"/>
        <v>0</v>
      </c>
      <c r="X33" s="101">
        <f t="shared" si="8"/>
        <v>0</v>
      </c>
      <c r="Y33" s="101">
        <f t="shared" si="8"/>
        <v>0</v>
      </c>
      <c r="Z33" s="101">
        <f t="shared" si="8"/>
        <v>0</v>
      </c>
      <c r="AA33" s="101">
        <f t="shared" si="8"/>
        <v>0</v>
      </c>
      <c r="AB33" s="22"/>
    </row>
    <row r="34" spans="1:28" s="23" customFormat="1" ht="10.199999999999999" x14ac:dyDescent="0.2">
      <c r="A34" s="22"/>
      <c r="B34" s="22"/>
      <c r="C34" s="22"/>
      <c r="D34" s="22"/>
      <c r="E34" s="22" t="str">
        <f>E26</f>
        <v>ФОТ - начисления/оплаты</v>
      </c>
      <c r="F34" s="22"/>
      <c r="G34" s="22" t="str">
        <f>IF($E34="","",INDEX(KPI!$G:$G,SUMIFS(KPI!$B:$B,KPI!$E:$E,$E34)))</f>
        <v>тыс.руб.</v>
      </c>
      <c r="H34" s="100">
        <f>структура!$V$19</f>
        <v>8</v>
      </c>
      <c r="I34" s="31"/>
      <c r="J34" s="98" t="str">
        <f>структура!$X$19</f>
        <v>авг</v>
      </c>
      <c r="K34" s="99"/>
      <c r="L34" s="22"/>
      <c r="M34" s="58"/>
      <c r="N34" s="22"/>
      <c r="O34" s="22"/>
      <c r="P34" s="101">
        <f t="shared" si="6"/>
        <v>0</v>
      </c>
      <c r="Q34" s="101">
        <f t="shared" si="8"/>
        <v>0</v>
      </c>
      <c r="R34" s="101">
        <f t="shared" si="8"/>
        <v>0</v>
      </c>
      <c r="S34" s="101">
        <f t="shared" si="8"/>
        <v>0</v>
      </c>
      <c r="T34" s="101">
        <f t="shared" si="8"/>
        <v>0</v>
      </c>
      <c r="U34" s="101">
        <f t="shared" si="8"/>
        <v>0</v>
      </c>
      <c r="V34" s="101">
        <f t="shared" si="8"/>
        <v>0</v>
      </c>
      <c r="W34" s="101">
        <f t="shared" si="8"/>
        <v>0</v>
      </c>
      <c r="X34" s="101">
        <f t="shared" si="8"/>
        <v>0</v>
      </c>
      <c r="Y34" s="101">
        <f t="shared" si="8"/>
        <v>0</v>
      </c>
      <c r="Z34" s="101">
        <f t="shared" si="8"/>
        <v>0</v>
      </c>
      <c r="AA34" s="101">
        <f t="shared" si="8"/>
        <v>0</v>
      </c>
      <c r="AB34" s="22"/>
    </row>
    <row r="35" spans="1:28" s="23" customFormat="1" ht="10.199999999999999" x14ac:dyDescent="0.2">
      <c r="A35" s="22"/>
      <c r="B35" s="22"/>
      <c r="C35" s="22"/>
      <c r="D35" s="22"/>
      <c r="E35" s="22" t="str">
        <f>E26</f>
        <v>ФОТ - начисления/оплаты</v>
      </c>
      <c r="F35" s="22"/>
      <c r="G35" s="22" t="str">
        <f>IF($E35="","",INDEX(KPI!$G:$G,SUMIFS(KPI!$B:$B,KPI!$E:$E,$E35)))</f>
        <v>тыс.руб.</v>
      </c>
      <c r="H35" s="100">
        <f>структура!$V$20</f>
        <v>9</v>
      </c>
      <c r="I35" s="31"/>
      <c r="J35" s="98" t="str">
        <f>структура!$X$20</f>
        <v>сен</v>
      </c>
      <c r="K35" s="99"/>
      <c r="L35" s="22"/>
      <c r="M35" s="58"/>
      <c r="N35" s="22"/>
      <c r="O35" s="22"/>
      <c r="P35" s="101">
        <f t="shared" si="6"/>
        <v>0</v>
      </c>
      <c r="Q35" s="101">
        <f t="shared" si="8"/>
        <v>0</v>
      </c>
      <c r="R35" s="101">
        <f t="shared" si="8"/>
        <v>0</v>
      </c>
      <c r="S35" s="101">
        <f t="shared" si="8"/>
        <v>0</v>
      </c>
      <c r="T35" s="101">
        <f t="shared" si="8"/>
        <v>0</v>
      </c>
      <c r="U35" s="101">
        <f t="shared" si="8"/>
        <v>0</v>
      </c>
      <c r="V35" s="101">
        <f t="shared" si="8"/>
        <v>0</v>
      </c>
      <c r="W35" s="101">
        <f t="shared" si="8"/>
        <v>0</v>
      </c>
      <c r="X35" s="101">
        <f t="shared" si="8"/>
        <v>0</v>
      </c>
      <c r="Y35" s="101">
        <f t="shared" si="8"/>
        <v>0</v>
      </c>
      <c r="Z35" s="101">
        <f t="shared" si="8"/>
        <v>0</v>
      </c>
      <c r="AA35" s="101">
        <f t="shared" si="8"/>
        <v>0</v>
      </c>
      <c r="AB35" s="22"/>
    </row>
    <row r="36" spans="1:28" s="23" customFormat="1" ht="10.199999999999999" x14ac:dyDescent="0.2">
      <c r="A36" s="22"/>
      <c r="B36" s="22"/>
      <c r="C36" s="22"/>
      <c r="D36" s="22"/>
      <c r="E36" s="22" t="str">
        <f>E26</f>
        <v>ФОТ - начисления/оплаты</v>
      </c>
      <c r="F36" s="22"/>
      <c r="G36" s="22" t="str">
        <f>IF($E36="","",INDEX(KPI!$G:$G,SUMIFS(KPI!$B:$B,KPI!$E:$E,$E36)))</f>
        <v>тыс.руб.</v>
      </c>
      <c r="H36" s="100">
        <f>структура!$V$21</f>
        <v>10</v>
      </c>
      <c r="I36" s="31"/>
      <c r="J36" s="98" t="str">
        <f>структура!$X$21</f>
        <v>окт</v>
      </c>
      <c r="K36" s="99"/>
      <c r="L36" s="22"/>
      <c r="M36" s="58"/>
      <c r="N36" s="22"/>
      <c r="O36" s="22"/>
      <c r="P36" s="101">
        <f t="shared" si="6"/>
        <v>0</v>
      </c>
      <c r="Q36" s="101">
        <f t="shared" si="8"/>
        <v>0</v>
      </c>
      <c r="R36" s="101">
        <f t="shared" si="8"/>
        <v>0</v>
      </c>
      <c r="S36" s="101">
        <f t="shared" si="8"/>
        <v>0</v>
      </c>
      <c r="T36" s="101">
        <f t="shared" si="8"/>
        <v>0</v>
      </c>
      <c r="U36" s="101">
        <f t="shared" si="8"/>
        <v>0</v>
      </c>
      <c r="V36" s="101">
        <f t="shared" si="8"/>
        <v>0</v>
      </c>
      <c r="W36" s="101">
        <f t="shared" si="8"/>
        <v>0</v>
      </c>
      <c r="X36" s="101">
        <f t="shared" si="8"/>
        <v>0</v>
      </c>
      <c r="Y36" s="101">
        <f t="shared" si="8"/>
        <v>0</v>
      </c>
      <c r="Z36" s="101">
        <f t="shared" si="8"/>
        <v>0</v>
      </c>
      <c r="AA36" s="101">
        <f t="shared" si="8"/>
        <v>0</v>
      </c>
      <c r="AB36" s="22"/>
    </row>
    <row r="37" spans="1:28" s="23" customFormat="1" ht="10.199999999999999" x14ac:dyDescent="0.2">
      <c r="A37" s="22"/>
      <c r="B37" s="22"/>
      <c r="C37" s="22"/>
      <c r="D37" s="22"/>
      <c r="E37" s="22" t="str">
        <f>E26</f>
        <v>ФОТ - начисления/оплаты</v>
      </c>
      <c r="F37" s="22"/>
      <c r="G37" s="22" t="str">
        <f>IF($E37="","",INDEX(KPI!$G:$G,SUMIFS(KPI!$B:$B,KPI!$E:$E,$E37)))</f>
        <v>тыс.руб.</v>
      </c>
      <c r="H37" s="100">
        <f>структура!$V$22</f>
        <v>11</v>
      </c>
      <c r="I37" s="31"/>
      <c r="J37" s="98" t="str">
        <f>структура!$X$22</f>
        <v>ноя</v>
      </c>
      <c r="K37" s="99"/>
      <c r="L37" s="22"/>
      <c r="M37" s="58"/>
      <c r="N37" s="22"/>
      <c r="O37" s="22"/>
      <c r="P37" s="101">
        <f t="shared" si="6"/>
        <v>0</v>
      </c>
      <c r="Q37" s="101">
        <f t="shared" si="8"/>
        <v>0</v>
      </c>
      <c r="R37" s="101">
        <f t="shared" si="8"/>
        <v>0</v>
      </c>
      <c r="S37" s="101">
        <f t="shared" si="8"/>
        <v>0</v>
      </c>
      <c r="T37" s="101">
        <f t="shared" si="8"/>
        <v>0</v>
      </c>
      <c r="U37" s="101">
        <f t="shared" si="8"/>
        <v>0</v>
      </c>
      <c r="V37" s="101">
        <f t="shared" si="8"/>
        <v>0</v>
      </c>
      <c r="W37" s="101">
        <f t="shared" si="8"/>
        <v>0</v>
      </c>
      <c r="X37" s="101">
        <f t="shared" si="8"/>
        <v>0</v>
      </c>
      <c r="Y37" s="101">
        <f t="shared" si="8"/>
        <v>0</v>
      </c>
      <c r="Z37" s="101">
        <f t="shared" si="8"/>
        <v>0</v>
      </c>
      <c r="AA37" s="101">
        <f t="shared" si="8"/>
        <v>0</v>
      </c>
      <c r="AB37" s="22"/>
    </row>
    <row r="38" spans="1:28" s="23" customFormat="1" ht="10.199999999999999" x14ac:dyDescent="0.2">
      <c r="A38" s="22"/>
      <c r="B38" s="22"/>
      <c r="C38" s="22"/>
      <c r="D38" s="22"/>
      <c r="E38" s="22" t="str">
        <f>E26</f>
        <v>ФОТ - начисления/оплаты</v>
      </c>
      <c r="F38" s="22"/>
      <c r="G38" s="22" t="str">
        <f>IF($E38="","",INDEX(KPI!$G:$G,SUMIFS(KPI!$B:$B,KPI!$E:$E,$E38)))</f>
        <v>тыс.руб.</v>
      </c>
      <c r="H38" s="100">
        <f>структура!$V$23</f>
        <v>12</v>
      </c>
      <c r="I38" s="31"/>
      <c r="J38" s="98" t="str">
        <f>структура!$X$23</f>
        <v>дек</v>
      </c>
      <c r="K38" s="99"/>
      <c r="L38" s="22"/>
      <c r="M38" s="58"/>
      <c r="N38" s="22"/>
      <c r="O38" s="22"/>
      <c r="P38" s="101">
        <f t="shared" si="6"/>
        <v>0</v>
      </c>
      <c r="Q38" s="101">
        <f t="shared" si="8"/>
        <v>0</v>
      </c>
      <c r="R38" s="101">
        <f t="shared" si="8"/>
        <v>0</v>
      </c>
      <c r="S38" s="101">
        <f t="shared" si="8"/>
        <v>0</v>
      </c>
      <c r="T38" s="101">
        <f t="shared" si="8"/>
        <v>0</v>
      </c>
      <c r="U38" s="101">
        <f t="shared" si="8"/>
        <v>0</v>
      </c>
      <c r="V38" s="101">
        <f t="shared" si="8"/>
        <v>0</v>
      </c>
      <c r="W38" s="101">
        <f t="shared" si="8"/>
        <v>0</v>
      </c>
      <c r="X38" s="101">
        <f t="shared" si="8"/>
        <v>0</v>
      </c>
      <c r="Y38" s="101">
        <f t="shared" si="8"/>
        <v>0</v>
      </c>
      <c r="Z38" s="101">
        <f t="shared" si="8"/>
        <v>0</v>
      </c>
      <c r="AA38" s="101">
        <f t="shared" si="8"/>
        <v>0</v>
      </c>
      <c r="AB38" s="22"/>
    </row>
    <row r="39" spans="1:28" ht="3.9" customHeight="1" x14ac:dyDescent="0.25">
      <c r="A39" s="2"/>
      <c r="B39" s="2"/>
      <c r="C39" s="2"/>
      <c r="D39" s="2"/>
      <c r="E39" s="21"/>
      <c r="F39" s="2"/>
      <c r="G39" s="21"/>
      <c r="H39" s="2"/>
      <c r="I39" s="28"/>
      <c r="J39" s="21"/>
      <c r="K39" s="28"/>
      <c r="L39" s="2"/>
      <c r="M39" s="52"/>
      <c r="N39" s="2"/>
      <c r="O39" s="2"/>
      <c r="P39" s="36"/>
      <c r="Q39" s="36"/>
      <c r="R39" s="36"/>
      <c r="S39" s="36"/>
      <c r="T39" s="36"/>
      <c r="U39" s="36"/>
      <c r="V39" s="36"/>
      <c r="W39" s="36"/>
      <c r="X39" s="36"/>
      <c r="Y39" s="36"/>
      <c r="Z39" s="36"/>
      <c r="AA39" s="36"/>
      <c r="AB39" s="2"/>
    </row>
    <row r="40" spans="1:28" ht="8.1"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3" t="str">
        <f>KPI!$E$58</f>
        <v>ставка отчислений в соцфонды+страхНС</v>
      </c>
      <c r="F41" s="3"/>
      <c r="G41" s="3" t="str">
        <f>IF($E41="","",INDEX(KPI!$G:$G,SUMIFS(KPI!$B:$B,KPI!$E:$E,$E41)))</f>
        <v>%</v>
      </c>
      <c r="H41" s="3"/>
      <c r="I41" s="6" t="s">
        <v>0</v>
      </c>
      <c r="J41" s="88"/>
      <c r="K41" s="28"/>
      <c r="L41" s="2"/>
      <c r="M41" s="52"/>
      <c r="N41" s="3"/>
      <c r="O41" s="2"/>
      <c r="P41" s="36"/>
      <c r="Q41" s="36"/>
      <c r="R41" s="36"/>
      <c r="S41" s="36"/>
      <c r="T41" s="36"/>
      <c r="U41" s="36"/>
      <c r="V41" s="36"/>
      <c r="W41" s="36"/>
      <c r="X41" s="36"/>
      <c r="Y41" s="36"/>
      <c r="Z41" s="36"/>
      <c r="AA41" s="36"/>
      <c r="AB41" s="2"/>
    </row>
    <row r="42" spans="1:28" ht="3.9" customHeight="1" x14ac:dyDescent="0.25">
      <c r="A42" s="2"/>
      <c r="B42" s="2"/>
      <c r="C42" s="2"/>
      <c r="D42" s="2"/>
      <c r="E42" s="110"/>
      <c r="F42" s="2"/>
      <c r="G42" s="2"/>
      <c r="H42" s="2"/>
      <c r="I42" s="28"/>
      <c r="J42" s="2"/>
      <c r="K42" s="28"/>
      <c r="L42" s="2"/>
      <c r="M42" s="52"/>
      <c r="N42" s="2"/>
      <c r="O42" s="2"/>
      <c r="P42" s="36"/>
      <c r="Q42" s="36"/>
      <c r="R42" s="36"/>
      <c r="S42" s="36"/>
      <c r="T42" s="36"/>
      <c r="U42" s="36"/>
      <c r="V42" s="36"/>
      <c r="W42" s="36"/>
      <c r="X42" s="36"/>
      <c r="Y42" s="36"/>
      <c r="Z42" s="36"/>
      <c r="AA42" s="36"/>
      <c r="AB42" s="2"/>
    </row>
    <row r="43" spans="1:28" ht="8.1" customHeight="1" x14ac:dyDescent="0.25">
      <c r="A43" s="2"/>
      <c r="B43" s="2"/>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s="5" customFormat="1" x14ac:dyDescent="0.25">
      <c r="A44" s="3"/>
      <c r="B44" s="3"/>
      <c r="C44" s="3"/>
      <c r="D44" s="111"/>
      <c r="E44" s="3" t="str">
        <f>KPI!$E$59</f>
        <v>начисления в соцфонды</v>
      </c>
      <c r="F44" s="3"/>
      <c r="G44" s="3" t="str">
        <f>IF($E44="","",INDEX(KPI!$G:$G,SUMIFS(KPI!$B:$B,KPI!$E:$E,$E44)))</f>
        <v>тыс.руб.</v>
      </c>
      <c r="H44" s="103"/>
      <c r="I44" s="28"/>
      <c r="J44" s="44"/>
      <c r="K44" s="28"/>
      <c r="L44" s="3"/>
      <c r="M44" s="55">
        <f>SUM($O44:$AB44)</f>
        <v>0</v>
      </c>
      <c r="N44" s="3"/>
      <c r="O44" s="3"/>
      <c r="P44" s="46">
        <f>IF(P$1="",0,IF(P$1=0,SUMIFS(P45:P56,H45:H56,"&gt;="&amp;MONTH(#REF!)),SUM(P45:P56)))</f>
        <v>0</v>
      </c>
      <c r="Q44" s="46">
        <f t="shared" ref="Q44" si="9">IF(Q$1="",0,SUM(Q45:Q56))</f>
        <v>0</v>
      </c>
      <c r="R44" s="46">
        <f t="shared" ref="R44:AA44" si="10">IF(R$1="",0,SUM(R45:R56))</f>
        <v>0</v>
      </c>
      <c r="S44" s="46">
        <f t="shared" si="10"/>
        <v>0</v>
      </c>
      <c r="T44" s="46">
        <f t="shared" si="10"/>
        <v>0</v>
      </c>
      <c r="U44" s="46">
        <f t="shared" si="10"/>
        <v>0</v>
      </c>
      <c r="V44" s="46">
        <f t="shared" si="10"/>
        <v>0</v>
      </c>
      <c r="W44" s="46">
        <f t="shared" si="10"/>
        <v>0</v>
      </c>
      <c r="X44" s="46">
        <f t="shared" si="10"/>
        <v>0</v>
      </c>
      <c r="Y44" s="46">
        <f t="shared" si="10"/>
        <v>0</v>
      </c>
      <c r="Z44" s="46">
        <f t="shared" si="10"/>
        <v>0</v>
      </c>
      <c r="AA44" s="46">
        <f t="shared" si="10"/>
        <v>0</v>
      </c>
      <c r="AB44" s="3"/>
    </row>
    <row r="45" spans="1:28" s="23" customFormat="1" ht="10.199999999999999" x14ac:dyDescent="0.2">
      <c r="A45" s="22"/>
      <c r="B45" s="22"/>
      <c r="C45" s="22"/>
      <c r="D45" s="22"/>
      <c r="E45" s="22" t="str">
        <f>E44</f>
        <v>начисления в соцфонды</v>
      </c>
      <c r="F45" s="22"/>
      <c r="G45" s="22" t="str">
        <f>IF($E45="","",INDEX(KPI!$G:$G,SUMIFS(KPI!$B:$B,KPI!$E:$E,$E45)))</f>
        <v>тыс.руб.</v>
      </c>
      <c r="H45" s="100">
        <f>структура!$V$12</f>
        <v>1</v>
      </c>
      <c r="I45" s="31"/>
      <c r="J45" s="98" t="str">
        <f>структура!$X$12</f>
        <v>янв</v>
      </c>
      <c r="K45" s="99"/>
      <c r="L45" s="22"/>
      <c r="M45" s="58"/>
      <c r="N45" s="22"/>
      <c r="O45" s="22"/>
      <c r="P45" s="101">
        <f t="shared" ref="P45:AA45" si="11">IF(P$1="",0,P27*$J$41)</f>
        <v>0</v>
      </c>
      <c r="Q45" s="101">
        <f t="shared" si="11"/>
        <v>0</v>
      </c>
      <c r="R45" s="101">
        <f t="shared" si="11"/>
        <v>0</v>
      </c>
      <c r="S45" s="101">
        <f t="shared" si="11"/>
        <v>0</v>
      </c>
      <c r="T45" s="101">
        <f t="shared" si="11"/>
        <v>0</v>
      </c>
      <c r="U45" s="101">
        <f t="shared" si="11"/>
        <v>0</v>
      </c>
      <c r="V45" s="101">
        <f t="shared" si="11"/>
        <v>0</v>
      </c>
      <c r="W45" s="101">
        <f t="shared" si="11"/>
        <v>0</v>
      </c>
      <c r="X45" s="101">
        <f t="shared" si="11"/>
        <v>0</v>
      </c>
      <c r="Y45" s="101">
        <f t="shared" si="11"/>
        <v>0</v>
      </c>
      <c r="Z45" s="101">
        <f t="shared" si="11"/>
        <v>0</v>
      </c>
      <c r="AA45" s="101">
        <f t="shared" si="11"/>
        <v>0</v>
      </c>
      <c r="AB45" s="22"/>
    </row>
    <row r="46" spans="1:28" s="23" customFormat="1" ht="10.199999999999999" x14ac:dyDescent="0.2">
      <c r="A46" s="22"/>
      <c r="B46" s="22"/>
      <c r="C46" s="22"/>
      <c r="D46" s="22"/>
      <c r="E46" s="22" t="str">
        <f>E44</f>
        <v>начисления в соцфонды</v>
      </c>
      <c r="F46" s="22"/>
      <c r="G46" s="22" t="str">
        <f>IF($E46="","",INDEX(KPI!$G:$G,SUMIFS(KPI!$B:$B,KPI!$E:$E,$E46)))</f>
        <v>тыс.руб.</v>
      </c>
      <c r="H46" s="100">
        <f>структура!$V$13</f>
        <v>2</v>
      </c>
      <c r="I46" s="31"/>
      <c r="J46" s="98" t="str">
        <f>структура!$X$13</f>
        <v>фев</v>
      </c>
      <c r="K46" s="99"/>
      <c r="L46" s="22"/>
      <c r="M46" s="58"/>
      <c r="N46" s="22"/>
      <c r="O46" s="22"/>
      <c r="P46" s="101">
        <f t="shared" ref="P46:AA46" si="12">IF(P$1="",0,P28*$J$41)</f>
        <v>0</v>
      </c>
      <c r="Q46" s="101">
        <f t="shared" si="12"/>
        <v>0</v>
      </c>
      <c r="R46" s="101">
        <f t="shared" si="12"/>
        <v>0</v>
      </c>
      <c r="S46" s="101">
        <f t="shared" si="12"/>
        <v>0</v>
      </c>
      <c r="T46" s="101">
        <f t="shared" si="12"/>
        <v>0</v>
      </c>
      <c r="U46" s="101">
        <f t="shared" si="12"/>
        <v>0</v>
      </c>
      <c r="V46" s="101">
        <f t="shared" si="12"/>
        <v>0</v>
      </c>
      <c r="W46" s="101">
        <f t="shared" si="12"/>
        <v>0</v>
      </c>
      <c r="X46" s="101">
        <f t="shared" si="12"/>
        <v>0</v>
      </c>
      <c r="Y46" s="101">
        <f t="shared" si="12"/>
        <v>0</v>
      </c>
      <c r="Z46" s="101">
        <f t="shared" si="12"/>
        <v>0</v>
      </c>
      <c r="AA46" s="101">
        <f t="shared" si="12"/>
        <v>0</v>
      </c>
      <c r="AB46" s="22"/>
    </row>
    <row r="47" spans="1:28" s="23" customFormat="1" ht="10.199999999999999" x14ac:dyDescent="0.2">
      <c r="A47" s="22"/>
      <c r="B47" s="22"/>
      <c r="C47" s="22"/>
      <c r="D47" s="22"/>
      <c r="E47" s="22" t="str">
        <f>E44</f>
        <v>начисления в соцфонды</v>
      </c>
      <c r="F47" s="22"/>
      <c r="G47" s="22" t="str">
        <f>IF($E47="","",INDEX(KPI!$G:$G,SUMIFS(KPI!$B:$B,KPI!$E:$E,$E47)))</f>
        <v>тыс.руб.</v>
      </c>
      <c r="H47" s="100">
        <f>структура!$V$14</f>
        <v>3</v>
      </c>
      <c r="I47" s="31"/>
      <c r="J47" s="98" t="str">
        <f>структура!$X$14</f>
        <v>мар</v>
      </c>
      <c r="K47" s="99"/>
      <c r="L47" s="22"/>
      <c r="M47" s="58"/>
      <c r="N47" s="22"/>
      <c r="O47" s="22"/>
      <c r="P47" s="101">
        <f t="shared" ref="P47:AA47" si="13">IF(P$1="",0,P29*$J$41)</f>
        <v>0</v>
      </c>
      <c r="Q47" s="101">
        <f t="shared" si="13"/>
        <v>0</v>
      </c>
      <c r="R47" s="101">
        <f t="shared" si="13"/>
        <v>0</v>
      </c>
      <c r="S47" s="101">
        <f t="shared" si="13"/>
        <v>0</v>
      </c>
      <c r="T47" s="101">
        <f t="shared" si="13"/>
        <v>0</v>
      </c>
      <c r="U47" s="101">
        <f t="shared" si="13"/>
        <v>0</v>
      </c>
      <c r="V47" s="101">
        <f t="shared" si="13"/>
        <v>0</v>
      </c>
      <c r="W47" s="101">
        <f t="shared" si="13"/>
        <v>0</v>
      </c>
      <c r="X47" s="101">
        <f t="shared" si="13"/>
        <v>0</v>
      </c>
      <c r="Y47" s="101">
        <f t="shared" si="13"/>
        <v>0</v>
      </c>
      <c r="Z47" s="101">
        <f t="shared" si="13"/>
        <v>0</v>
      </c>
      <c r="AA47" s="101">
        <f t="shared" si="13"/>
        <v>0</v>
      </c>
      <c r="AB47" s="22"/>
    </row>
    <row r="48" spans="1:28" s="23" customFormat="1" ht="10.199999999999999" x14ac:dyDescent="0.2">
      <c r="A48" s="22"/>
      <c r="B48" s="22"/>
      <c r="C48" s="22"/>
      <c r="D48" s="22"/>
      <c r="E48" s="22" t="str">
        <f>E44</f>
        <v>начисления в соцфонды</v>
      </c>
      <c r="F48" s="22"/>
      <c r="G48" s="22" t="str">
        <f>IF($E48="","",INDEX(KPI!$G:$G,SUMIFS(KPI!$B:$B,KPI!$E:$E,$E48)))</f>
        <v>тыс.руб.</v>
      </c>
      <c r="H48" s="100">
        <f>структура!$V$15</f>
        <v>4</v>
      </c>
      <c r="I48" s="31"/>
      <c r="J48" s="98" t="str">
        <f>структура!$X$15</f>
        <v>апр</v>
      </c>
      <c r="K48" s="99"/>
      <c r="L48" s="22"/>
      <c r="M48" s="58"/>
      <c r="N48" s="22"/>
      <c r="O48" s="22"/>
      <c r="P48" s="101">
        <f t="shared" ref="P48:AA48" si="14">IF(P$1="",0,P30*$J$41)</f>
        <v>0</v>
      </c>
      <c r="Q48" s="101">
        <f t="shared" si="14"/>
        <v>0</v>
      </c>
      <c r="R48" s="101">
        <f t="shared" si="14"/>
        <v>0</v>
      </c>
      <c r="S48" s="101">
        <f t="shared" si="14"/>
        <v>0</v>
      </c>
      <c r="T48" s="101">
        <f t="shared" si="14"/>
        <v>0</v>
      </c>
      <c r="U48" s="101">
        <f t="shared" si="14"/>
        <v>0</v>
      </c>
      <c r="V48" s="101">
        <f t="shared" si="14"/>
        <v>0</v>
      </c>
      <c r="W48" s="101">
        <f t="shared" si="14"/>
        <v>0</v>
      </c>
      <c r="X48" s="101">
        <f t="shared" si="14"/>
        <v>0</v>
      </c>
      <c r="Y48" s="101">
        <f t="shared" si="14"/>
        <v>0</v>
      </c>
      <c r="Z48" s="101">
        <f t="shared" si="14"/>
        <v>0</v>
      </c>
      <c r="AA48" s="101">
        <f t="shared" si="14"/>
        <v>0</v>
      </c>
      <c r="AB48" s="22"/>
    </row>
    <row r="49" spans="1:28" s="23" customFormat="1" ht="10.199999999999999" x14ac:dyDescent="0.2">
      <c r="A49" s="22"/>
      <c r="B49" s="22"/>
      <c r="C49" s="22"/>
      <c r="D49" s="22"/>
      <c r="E49" s="22" t="str">
        <f>E44</f>
        <v>начисления в соцфонды</v>
      </c>
      <c r="F49" s="22"/>
      <c r="G49" s="22" t="str">
        <f>IF($E49="","",INDEX(KPI!$G:$G,SUMIFS(KPI!$B:$B,KPI!$E:$E,$E49)))</f>
        <v>тыс.руб.</v>
      </c>
      <c r="H49" s="100">
        <f>структура!$V$16</f>
        <v>5</v>
      </c>
      <c r="I49" s="31"/>
      <c r="J49" s="98" t="str">
        <f>структура!$X$16</f>
        <v>май</v>
      </c>
      <c r="K49" s="99"/>
      <c r="L49" s="22"/>
      <c r="M49" s="58"/>
      <c r="N49" s="22"/>
      <c r="O49" s="22"/>
      <c r="P49" s="101">
        <f t="shared" ref="P49:AA49" si="15">IF(P$1="",0,P31*$J$41)</f>
        <v>0</v>
      </c>
      <c r="Q49" s="101">
        <f t="shared" si="15"/>
        <v>0</v>
      </c>
      <c r="R49" s="101">
        <f t="shared" si="15"/>
        <v>0</v>
      </c>
      <c r="S49" s="101">
        <f t="shared" si="15"/>
        <v>0</v>
      </c>
      <c r="T49" s="101">
        <f t="shared" si="15"/>
        <v>0</v>
      </c>
      <c r="U49" s="101">
        <f t="shared" si="15"/>
        <v>0</v>
      </c>
      <c r="V49" s="101">
        <f t="shared" si="15"/>
        <v>0</v>
      </c>
      <c r="W49" s="101">
        <f t="shared" si="15"/>
        <v>0</v>
      </c>
      <c r="X49" s="101">
        <f t="shared" si="15"/>
        <v>0</v>
      </c>
      <c r="Y49" s="101">
        <f t="shared" si="15"/>
        <v>0</v>
      </c>
      <c r="Z49" s="101">
        <f t="shared" si="15"/>
        <v>0</v>
      </c>
      <c r="AA49" s="101">
        <f t="shared" si="15"/>
        <v>0</v>
      </c>
      <c r="AB49" s="22"/>
    </row>
    <row r="50" spans="1:28" s="23" customFormat="1" ht="10.199999999999999" x14ac:dyDescent="0.2">
      <c r="A50" s="22"/>
      <c r="B50" s="22"/>
      <c r="C50" s="22"/>
      <c r="D50" s="22"/>
      <c r="E50" s="22" t="str">
        <f>E44</f>
        <v>начисления в соцфонды</v>
      </c>
      <c r="F50" s="22"/>
      <c r="G50" s="22" t="str">
        <f>IF($E50="","",INDEX(KPI!$G:$G,SUMIFS(KPI!$B:$B,KPI!$E:$E,$E50)))</f>
        <v>тыс.руб.</v>
      </c>
      <c r="H50" s="100">
        <f>структура!$V$17</f>
        <v>6</v>
      </c>
      <c r="I50" s="31"/>
      <c r="J50" s="98" t="str">
        <f>структура!$X$17</f>
        <v>июн</v>
      </c>
      <c r="K50" s="99"/>
      <c r="L50" s="22"/>
      <c r="M50" s="58"/>
      <c r="N50" s="22"/>
      <c r="O50" s="22"/>
      <c r="P50" s="101">
        <f t="shared" ref="P50:AA50" si="16">IF(P$1="",0,P32*$J$41)</f>
        <v>0</v>
      </c>
      <c r="Q50" s="101">
        <f t="shared" si="16"/>
        <v>0</v>
      </c>
      <c r="R50" s="101">
        <f t="shared" si="16"/>
        <v>0</v>
      </c>
      <c r="S50" s="101">
        <f t="shared" si="16"/>
        <v>0</v>
      </c>
      <c r="T50" s="101">
        <f t="shared" si="16"/>
        <v>0</v>
      </c>
      <c r="U50" s="101">
        <f t="shared" si="16"/>
        <v>0</v>
      </c>
      <c r="V50" s="101">
        <f t="shared" si="16"/>
        <v>0</v>
      </c>
      <c r="W50" s="101">
        <f t="shared" si="16"/>
        <v>0</v>
      </c>
      <c r="X50" s="101">
        <f t="shared" si="16"/>
        <v>0</v>
      </c>
      <c r="Y50" s="101">
        <f t="shared" si="16"/>
        <v>0</v>
      </c>
      <c r="Z50" s="101">
        <f t="shared" si="16"/>
        <v>0</v>
      </c>
      <c r="AA50" s="101">
        <f t="shared" si="16"/>
        <v>0</v>
      </c>
      <c r="AB50" s="22"/>
    </row>
    <row r="51" spans="1:28" s="23" customFormat="1" ht="10.199999999999999" x14ac:dyDescent="0.2">
      <c r="A51" s="22"/>
      <c r="B51" s="22"/>
      <c r="C51" s="22"/>
      <c r="D51" s="22"/>
      <c r="E51" s="22" t="str">
        <f>E44</f>
        <v>начисления в соцфонды</v>
      </c>
      <c r="F51" s="22"/>
      <c r="G51" s="22" t="str">
        <f>IF($E51="","",INDEX(KPI!$G:$G,SUMIFS(KPI!$B:$B,KPI!$E:$E,$E51)))</f>
        <v>тыс.руб.</v>
      </c>
      <c r="H51" s="100">
        <f>структура!$V$18</f>
        <v>7</v>
      </c>
      <c r="I51" s="31"/>
      <c r="J51" s="98" t="str">
        <f>структура!$X$18</f>
        <v>июл</v>
      </c>
      <c r="K51" s="99"/>
      <c r="L51" s="22"/>
      <c r="M51" s="58"/>
      <c r="N51" s="22"/>
      <c r="O51" s="22"/>
      <c r="P51" s="101">
        <f t="shared" ref="P51:AA51" si="17">IF(P$1="",0,P33*$J$41)</f>
        <v>0</v>
      </c>
      <c r="Q51" s="101">
        <f t="shared" si="17"/>
        <v>0</v>
      </c>
      <c r="R51" s="101">
        <f t="shared" si="17"/>
        <v>0</v>
      </c>
      <c r="S51" s="101">
        <f t="shared" si="17"/>
        <v>0</v>
      </c>
      <c r="T51" s="101">
        <f t="shared" si="17"/>
        <v>0</v>
      </c>
      <c r="U51" s="101">
        <f t="shared" si="17"/>
        <v>0</v>
      </c>
      <c r="V51" s="101">
        <f t="shared" si="17"/>
        <v>0</v>
      </c>
      <c r="W51" s="101">
        <f t="shared" si="17"/>
        <v>0</v>
      </c>
      <c r="X51" s="101">
        <f t="shared" si="17"/>
        <v>0</v>
      </c>
      <c r="Y51" s="101">
        <f t="shared" si="17"/>
        <v>0</v>
      </c>
      <c r="Z51" s="101">
        <f t="shared" si="17"/>
        <v>0</v>
      </c>
      <c r="AA51" s="101">
        <f t="shared" si="17"/>
        <v>0</v>
      </c>
      <c r="AB51" s="22"/>
    </row>
    <row r="52" spans="1:28" s="23" customFormat="1" ht="10.199999999999999" x14ac:dyDescent="0.2">
      <c r="A52" s="22"/>
      <c r="B52" s="22"/>
      <c r="C52" s="22"/>
      <c r="D52" s="22"/>
      <c r="E52" s="22" t="str">
        <f>E44</f>
        <v>начисления в соцфонды</v>
      </c>
      <c r="F52" s="22"/>
      <c r="G52" s="22" t="str">
        <f>IF($E52="","",INDEX(KPI!$G:$G,SUMIFS(KPI!$B:$B,KPI!$E:$E,$E52)))</f>
        <v>тыс.руб.</v>
      </c>
      <c r="H52" s="100">
        <f>структура!$V$19</f>
        <v>8</v>
      </c>
      <c r="I52" s="31"/>
      <c r="J52" s="98" t="str">
        <f>структура!$X$19</f>
        <v>авг</v>
      </c>
      <c r="K52" s="99"/>
      <c r="L52" s="22"/>
      <c r="M52" s="58"/>
      <c r="N52" s="22"/>
      <c r="O52" s="22"/>
      <c r="P52" s="101">
        <f t="shared" ref="P52:AA52" si="18">IF(P$1="",0,P34*$J$41)</f>
        <v>0</v>
      </c>
      <c r="Q52" s="101">
        <f t="shared" si="18"/>
        <v>0</v>
      </c>
      <c r="R52" s="101">
        <f t="shared" si="18"/>
        <v>0</v>
      </c>
      <c r="S52" s="101">
        <f t="shared" si="18"/>
        <v>0</v>
      </c>
      <c r="T52" s="101">
        <f t="shared" si="18"/>
        <v>0</v>
      </c>
      <c r="U52" s="101">
        <f t="shared" si="18"/>
        <v>0</v>
      </c>
      <c r="V52" s="101">
        <f t="shared" si="18"/>
        <v>0</v>
      </c>
      <c r="W52" s="101">
        <f t="shared" si="18"/>
        <v>0</v>
      </c>
      <c r="X52" s="101">
        <f t="shared" si="18"/>
        <v>0</v>
      </c>
      <c r="Y52" s="101">
        <f t="shared" si="18"/>
        <v>0</v>
      </c>
      <c r="Z52" s="101">
        <f t="shared" si="18"/>
        <v>0</v>
      </c>
      <c r="AA52" s="101">
        <f t="shared" si="18"/>
        <v>0</v>
      </c>
      <c r="AB52" s="22"/>
    </row>
    <row r="53" spans="1:28" s="23" customFormat="1" ht="10.199999999999999" x14ac:dyDescent="0.2">
      <c r="A53" s="22"/>
      <c r="B53" s="22"/>
      <c r="C53" s="22"/>
      <c r="D53" s="22"/>
      <c r="E53" s="22" t="str">
        <f>E44</f>
        <v>начисления в соцфонды</v>
      </c>
      <c r="F53" s="22"/>
      <c r="G53" s="22" t="str">
        <f>IF($E53="","",INDEX(KPI!$G:$G,SUMIFS(KPI!$B:$B,KPI!$E:$E,$E53)))</f>
        <v>тыс.руб.</v>
      </c>
      <c r="H53" s="100">
        <f>структура!$V$20</f>
        <v>9</v>
      </c>
      <c r="I53" s="31"/>
      <c r="J53" s="98" t="str">
        <f>структура!$X$20</f>
        <v>сен</v>
      </c>
      <c r="K53" s="99"/>
      <c r="L53" s="22"/>
      <c r="M53" s="58"/>
      <c r="N53" s="22"/>
      <c r="O53" s="22"/>
      <c r="P53" s="101">
        <f t="shared" ref="P53:AA53" si="19">IF(P$1="",0,P35*$J$41)</f>
        <v>0</v>
      </c>
      <c r="Q53" s="101">
        <f t="shared" si="19"/>
        <v>0</v>
      </c>
      <c r="R53" s="101">
        <f t="shared" si="19"/>
        <v>0</v>
      </c>
      <c r="S53" s="101">
        <f t="shared" si="19"/>
        <v>0</v>
      </c>
      <c r="T53" s="101">
        <f t="shared" si="19"/>
        <v>0</v>
      </c>
      <c r="U53" s="101">
        <f t="shared" si="19"/>
        <v>0</v>
      </c>
      <c r="V53" s="101">
        <f t="shared" si="19"/>
        <v>0</v>
      </c>
      <c r="W53" s="101">
        <f t="shared" si="19"/>
        <v>0</v>
      </c>
      <c r="X53" s="101">
        <f t="shared" si="19"/>
        <v>0</v>
      </c>
      <c r="Y53" s="101">
        <f t="shared" si="19"/>
        <v>0</v>
      </c>
      <c r="Z53" s="101">
        <f t="shared" si="19"/>
        <v>0</v>
      </c>
      <c r="AA53" s="101">
        <f t="shared" si="19"/>
        <v>0</v>
      </c>
      <c r="AB53" s="22"/>
    </row>
    <row r="54" spans="1:28" s="23" customFormat="1" ht="10.199999999999999" x14ac:dyDescent="0.2">
      <c r="A54" s="22"/>
      <c r="B54" s="22"/>
      <c r="C54" s="22"/>
      <c r="D54" s="22"/>
      <c r="E54" s="22" t="str">
        <f>E44</f>
        <v>начисления в соцфонды</v>
      </c>
      <c r="F54" s="22"/>
      <c r="G54" s="22" t="str">
        <f>IF($E54="","",INDEX(KPI!$G:$G,SUMIFS(KPI!$B:$B,KPI!$E:$E,$E54)))</f>
        <v>тыс.руб.</v>
      </c>
      <c r="H54" s="100">
        <f>структура!$V$21</f>
        <v>10</v>
      </c>
      <c r="I54" s="31"/>
      <c r="J54" s="98" t="str">
        <f>структура!$X$21</f>
        <v>окт</v>
      </c>
      <c r="K54" s="99"/>
      <c r="L54" s="22"/>
      <c r="M54" s="58"/>
      <c r="N54" s="22"/>
      <c r="O54" s="22"/>
      <c r="P54" s="101">
        <f t="shared" ref="P54:AA54" si="20">IF(P$1="",0,P36*$J$41)</f>
        <v>0</v>
      </c>
      <c r="Q54" s="101">
        <f t="shared" si="20"/>
        <v>0</v>
      </c>
      <c r="R54" s="101">
        <f t="shared" si="20"/>
        <v>0</v>
      </c>
      <c r="S54" s="101">
        <f t="shared" si="20"/>
        <v>0</v>
      </c>
      <c r="T54" s="101">
        <f t="shared" si="20"/>
        <v>0</v>
      </c>
      <c r="U54" s="101">
        <f t="shared" si="20"/>
        <v>0</v>
      </c>
      <c r="V54" s="101">
        <f t="shared" si="20"/>
        <v>0</v>
      </c>
      <c r="W54" s="101">
        <f t="shared" si="20"/>
        <v>0</v>
      </c>
      <c r="X54" s="101">
        <f t="shared" si="20"/>
        <v>0</v>
      </c>
      <c r="Y54" s="101">
        <f t="shared" si="20"/>
        <v>0</v>
      </c>
      <c r="Z54" s="101">
        <f t="shared" si="20"/>
        <v>0</v>
      </c>
      <c r="AA54" s="101">
        <f t="shared" si="20"/>
        <v>0</v>
      </c>
      <c r="AB54" s="22"/>
    </row>
    <row r="55" spans="1:28" s="23" customFormat="1" ht="10.199999999999999" x14ac:dyDescent="0.2">
      <c r="A55" s="22"/>
      <c r="B55" s="22"/>
      <c r="C55" s="22"/>
      <c r="D55" s="22"/>
      <c r="E55" s="22" t="str">
        <f>E44</f>
        <v>начисления в соцфонды</v>
      </c>
      <c r="F55" s="22"/>
      <c r="G55" s="22" t="str">
        <f>IF($E55="","",INDEX(KPI!$G:$G,SUMIFS(KPI!$B:$B,KPI!$E:$E,$E55)))</f>
        <v>тыс.руб.</v>
      </c>
      <c r="H55" s="100">
        <f>структура!$V$22</f>
        <v>11</v>
      </c>
      <c r="I55" s="31"/>
      <c r="J55" s="98" t="str">
        <f>структура!$X$22</f>
        <v>ноя</v>
      </c>
      <c r="K55" s="99"/>
      <c r="L55" s="22"/>
      <c r="M55" s="58"/>
      <c r="N55" s="22"/>
      <c r="O55" s="22"/>
      <c r="P55" s="101">
        <f t="shared" ref="P55:AA55" si="21">IF(P$1="",0,P37*$J$41)</f>
        <v>0</v>
      </c>
      <c r="Q55" s="101">
        <f t="shared" si="21"/>
        <v>0</v>
      </c>
      <c r="R55" s="101">
        <f t="shared" si="21"/>
        <v>0</v>
      </c>
      <c r="S55" s="101">
        <f t="shared" si="21"/>
        <v>0</v>
      </c>
      <c r="T55" s="101">
        <f t="shared" si="21"/>
        <v>0</v>
      </c>
      <c r="U55" s="101">
        <f t="shared" si="21"/>
        <v>0</v>
      </c>
      <c r="V55" s="101">
        <f t="shared" si="21"/>
        <v>0</v>
      </c>
      <c r="W55" s="101">
        <f t="shared" si="21"/>
        <v>0</v>
      </c>
      <c r="X55" s="101">
        <f t="shared" si="21"/>
        <v>0</v>
      </c>
      <c r="Y55" s="101">
        <f t="shared" si="21"/>
        <v>0</v>
      </c>
      <c r="Z55" s="101">
        <f t="shared" si="21"/>
        <v>0</v>
      </c>
      <c r="AA55" s="101">
        <f t="shared" si="21"/>
        <v>0</v>
      </c>
      <c r="AB55" s="22"/>
    </row>
    <row r="56" spans="1:28" s="23" customFormat="1" ht="10.199999999999999" x14ac:dyDescent="0.2">
      <c r="A56" s="22"/>
      <c r="B56" s="22"/>
      <c r="C56" s="22"/>
      <c r="D56" s="22"/>
      <c r="E56" s="22" t="str">
        <f>E44</f>
        <v>начисления в соцфонды</v>
      </c>
      <c r="F56" s="22"/>
      <c r="G56" s="22" t="str">
        <f>IF($E56="","",INDEX(KPI!$G:$G,SUMIFS(KPI!$B:$B,KPI!$E:$E,$E56)))</f>
        <v>тыс.руб.</v>
      </c>
      <c r="H56" s="100">
        <f>структура!$V$23</f>
        <v>12</v>
      </c>
      <c r="I56" s="31"/>
      <c r="J56" s="98" t="str">
        <f>структура!$X$23</f>
        <v>дек</v>
      </c>
      <c r="K56" s="99"/>
      <c r="L56" s="22"/>
      <c r="M56" s="58"/>
      <c r="N56" s="22"/>
      <c r="O56" s="22"/>
      <c r="P56" s="101">
        <f t="shared" ref="P56:AA56" si="22">IF(P$1="",0,P38*$J$41)</f>
        <v>0</v>
      </c>
      <c r="Q56" s="101">
        <f t="shared" si="22"/>
        <v>0</v>
      </c>
      <c r="R56" s="101">
        <f t="shared" si="22"/>
        <v>0</v>
      </c>
      <c r="S56" s="101">
        <f t="shared" si="22"/>
        <v>0</v>
      </c>
      <c r="T56" s="101">
        <f t="shared" si="22"/>
        <v>0</v>
      </c>
      <c r="U56" s="101">
        <f t="shared" si="22"/>
        <v>0</v>
      </c>
      <c r="V56" s="101">
        <f t="shared" si="22"/>
        <v>0</v>
      </c>
      <c r="W56" s="101">
        <f t="shared" si="22"/>
        <v>0</v>
      </c>
      <c r="X56" s="101">
        <f t="shared" si="22"/>
        <v>0</v>
      </c>
      <c r="Y56" s="101">
        <f t="shared" si="22"/>
        <v>0</v>
      </c>
      <c r="Z56" s="101">
        <f t="shared" si="22"/>
        <v>0</v>
      </c>
      <c r="AA56" s="101">
        <f t="shared" si="22"/>
        <v>0</v>
      </c>
      <c r="AB56" s="22"/>
    </row>
    <row r="57" spans="1:28" ht="3.9" customHeight="1" x14ac:dyDescent="0.25">
      <c r="A57" s="2"/>
      <c r="B57" s="2"/>
      <c r="C57" s="2"/>
      <c r="D57" s="2"/>
      <c r="E57" s="21"/>
      <c r="F57" s="2"/>
      <c r="G57" s="21"/>
      <c r="H57" s="2"/>
      <c r="I57" s="28"/>
      <c r="J57" s="21"/>
      <c r="K57" s="28"/>
      <c r="L57" s="2"/>
      <c r="M57" s="52"/>
      <c r="N57" s="2"/>
      <c r="O57" s="2"/>
      <c r="P57" s="36"/>
      <c r="Q57" s="36"/>
      <c r="R57" s="36"/>
      <c r="S57" s="36"/>
      <c r="T57" s="36"/>
      <c r="U57" s="36"/>
      <c r="V57" s="36"/>
      <c r="W57" s="36"/>
      <c r="X57" s="36"/>
      <c r="Y57" s="36"/>
      <c r="Z57" s="36"/>
      <c r="AA57" s="36"/>
      <c r="AB57" s="2"/>
    </row>
    <row r="58" spans="1:28" ht="8.1" customHeight="1" x14ac:dyDescent="0.25">
      <c r="A58" s="2"/>
      <c r="B58" s="2"/>
      <c r="C58" s="2"/>
      <c r="D58" s="2"/>
      <c r="E58" s="2"/>
      <c r="F58" s="2"/>
      <c r="G58" s="2"/>
      <c r="H58" s="2"/>
      <c r="I58" s="28"/>
      <c r="J58" s="2"/>
      <c r="K58" s="28"/>
      <c r="L58" s="2"/>
      <c r="M58" s="52"/>
      <c r="N58" s="2"/>
      <c r="O58" s="2"/>
      <c r="P58" s="36"/>
      <c r="Q58" s="36"/>
      <c r="R58" s="36"/>
      <c r="S58" s="36"/>
      <c r="T58" s="36"/>
      <c r="U58" s="36"/>
      <c r="V58" s="36"/>
      <c r="W58" s="36"/>
      <c r="X58" s="36"/>
      <c r="Y58" s="36"/>
      <c r="Z58" s="36"/>
      <c r="AA58" s="36"/>
      <c r="AB58" s="2"/>
    </row>
    <row r="59" spans="1:28" s="5" customFormat="1" x14ac:dyDescent="0.25">
      <c r="A59" s="3"/>
      <c r="B59" s="3"/>
      <c r="C59" s="3"/>
      <c r="D59" s="111"/>
      <c r="E59" s="3" t="str">
        <f>KPI!$E$60</f>
        <v>оплаты в соцфонды</v>
      </c>
      <c r="F59" s="3"/>
      <c r="G59" s="3" t="str">
        <f>IF($E59="","",INDEX(KPI!$G:$G,SUMIFS(KPI!$B:$B,KPI!$E:$E,$E59)))</f>
        <v>тыс.руб.</v>
      </c>
      <c r="H59" s="116" t="str">
        <f>структура!$AL$20</f>
        <v>Заложен сдвиг на один месяц!</v>
      </c>
      <c r="I59" s="28"/>
      <c r="J59" s="44"/>
      <c r="K59" s="28"/>
      <c r="L59" s="3"/>
      <c r="M59" s="55">
        <f>SUM($O59:$AB59)</f>
        <v>0</v>
      </c>
      <c r="N59" s="3"/>
      <c r="O59" s="3"/>
      <c r="P59" s="46">
        <f>IF(P$1="",0,IF(P$1=0,SUMIFS(P60:P71,H60:H71,"&gt;="&amp;MONTH(#REF!)),SUM(P60:P71)))</f>
        <v>0</v>
      </c>
      <c r="Q59" s="46">
        <f t="shared" ref="Q59" si="23">IF(Q$1="",0,SUM(Q60:Q71))</f>
        <v>0</v>
      </c>
      <c r="R59" s="46">
        <f t="shared" ref="R59:AA59" si="24">IF(R$1="",0,SUM(R60:R71))</f>
        <v>0</v>
      </c>
      <c r="S59" s="46">
        <f t="shared" si="24"/>
        <v>0</v>
      </c>
      <c r="T59" s="46">
        <f t="shared" si="24"/>
        <v>0</v>
      </c>
      <c r="U59" s="46">
        <f t="shared" si="24"/>
        <v>0</v>
      </c>
      <c r="V59" s="46">
        <f t="shared" si="24"/>
        <v>0</v>
      </c>
      <c r="W59" s="46">
        <f t="shared" si="24"/>
        <v>0</v>
      </c>
      <c r="X59" s="46">
        <f t="shared" si="24"/>
        <v>0</v>
      </c>
      <c r="Y59" s="46">
        <f t="shared" si="24"/>
        <v>0</v>
      </c>
      <c r="Z59" s="46">
        <f t="shared" si="24"/>
        <v>0</v>
      </c>
      <c r="AA59" s="46">
        <f t="shared" si="24"/>
        <v>0</v>
      </c>
      <c r="AB59" s="3"/>
    </row>
    <row r="60" spans="1:28" s="23" customFormat="1" ht="10.199999999999999" x14ac:dyDescent="0.2">
      <c r="A60" s="22"/>
      <c r="B60" s="22"/>
      <c r="C60" s="22"/>
      <c r="D60" s="22"/>
      <c r="E60" s="22" t="str">
        <f>E59</f>
        <v>оплаты в соцфонды</v>
      </c>
      <c r="F60" s="22"/>
      <c r="G60" s="22" t="str">
        <f>IF($E60="","",INDEX(KPI!$G:$G,SUMIFS(KPI!$B:$B,KPI!$E:$E,$E60)))</f>
        <v>тыс.руб.</v>
      </c>
      <c r="H60" s="100">
        <f>структура!$V$12</f>
        <v>1</v>
      </c>
      <c r="I60" s="31"/>
      <c r="J60" s="98" t="str">
        <f>структура!$X$12</f>
        <v>янв</v>
      </c>
      <c r="K60" s="99"/>
      <c r="L60" s="22"/>
      <c r="M60" s="58"/>
      <c r="N60" s="22"/>
      <c r="O60" s="22"/>
      <c r="P60" s="101">
        <f t="shared" ref="P60" si="25">IF(P$1="",0,O56)</f>
        <v>0</v>
      </c>
      <c r="Q60" s="101">
        <f>IF(Q$1="",0,P56)</f>
        <v>0</v>
      </c>
      <c r="R60" s="101">
        <f t="shared" ref="R60:AA60" si="26">IF(R$1="",0,Q56)</f>
        <v>0</v>
      </c>
      <c r="S60" s="101">
        <f t="shared" si="26"/>
        <v>0</v>
      </c>
      <c r="T60" s="101">
        <f t="shared" si="26"/>
        <v>0</v>
      </c>
      <c r="U60" s="101">
        <f t="shared" si="26"/>
        <v>0</v>
      </c>
      <c r="V60" s="101">
        <f t="shared" si="26"/>
        <v>0</v>
      </c>
      <c r="W60" s="101">
        <f t="shared" si="26"/>
        <v>0</v>
      </c>
      <c r="X60" s="101">
        <f t="shared" si="26"/>
        <v>0</v>
      </c>
      <c r="Y60" s="101">
        <f t="shared" si="26"/>
        <v>0</v>
      </c>
      <c r="Z60" s="101">
        <f t="shared" si="26"/>
        <v>0</v>
      </c>
      <c r="AA60" s="101">
        <f t="shared" si="26"/>
        <v>0</v>
      </c>
      <c r="AB60" s="22"/>
    </row>
    <row r="61" spans="1:28" s="23" customFormat="1" ht="10.199999999999999" x14ac:dyDescent="0.2">
      <c r="A61" s="22"/>
      <c r="B61" s="22"/>
      <c r="C61" s="22"/>
      <c r="D61" s="22"/>
      <c r="E61" s="22" t="str">
        <f>E59</f>
        <v>оплаты в соцфонды</v>
      </c>
      <c r="F61" s="22"/>
      <c r="G61" s="22" t="str">
        <f>IF($E61="","",INDEX(KPI!$G:$G,SUMIFS(KPI!$B:$B,KPI!$E:$E,$E61)))</f>
        <v>тыс.руб.</v>
      </c>
      <c r="H61" s="100">
        <f>структура!$V$13</f>
        <v>2</v>
      </c>
      <c r="I61" s="31"/>
      <c r="J61" s="98" t="str">
        <f>структура!$X$13</f>
        <v>фев</v>
      </c>
      <c r="K61" s="99"/>
      <c r="L61" s="22"/>
      <c r="M61" s="58"/>
      <c r="N61" s="22"/>
      <c r="O61" s="22"/>
      <c r="P61" s="101">
        <f>IF(P$1="",0,P45)</f>
        <v>0</v>
      </c>
      <c r="Q61" s="101">
        <f t="shared" ref="Q61:AA61" si="27">IF(Q$1="",0,Q45)</f>
        <v>0</v>
      </c>
      <c r="R61" s="101">
        <f t="shared" si="27"/>
        <v>0</v>
      </c>
      <c r="S61" s="101">
        <f t="shared" si="27"/>
        <v>0</v>
      </c>
      <c r="T61" s="101">
        <f t="shared" si="27"/>
        <v>0</v>
      </c>
      <c r="U61" s="101">
        <f t="shared" si="27"/>
        <v>0</v>
      </c>
      <c r="V61" s="101">
        <f t="shared" si="27"/>
        <v>0</v>
      </c>
      <c r="W61" s="101">
        <f t="shared" si="27"/>
        <v>0</v>
      </c>
      <c r="X61" s="101">
        <f t="shared" si="27"/>
        <v>0</v>
      </c>
      <c r="Y61" s="101">
        <f t="shared" si="27"/>
        <v>0</v>
      </c>
      <c r="Z61" s="101">
        <f t="shared" si="27"/>
        <v>0</v>
      </c>
      <c r="AA61" s="101">
        <f t="shared" si="27"/>
        <v>0</v>
      </c>
      <c r="AB61" s="22"/>
    </row>
    <row r="62" spans="1:28" s="23" customFormat="1" ht="10.199999999999999" x14ac:dyDescent="0.2">
      <c r="A62" s="22"/>
      <c r="B62" s="22"/>
      <c r="C62" s="22"/>
      <c r="D62" s="22"/>
      <c r="E62" s="22" t="str">
        <f>E59</f>
        <v>оплаты в соцфонды</v>
      </c>
      <c r="F62" s="22"/>
      <c r="G62" s="22" t="str">
        <f>IF($E62="","",INDEX(KPI!$G:$G,SUMIFS(KPI!$B:$B,KPI!$E:$E,$E62)))</f>
        <v>тыс.руб.</v>
      </c>
      <c r="H62" s="100">
        <f>структура!$V$14</f>
        <v>3</v>
      </c>
      <c r="I62" s="31"/>
      <c r="J62" s="98" t="str">
        <f>структура!$X$14</f>
        <v>мар</v>
      </c>
      <c r="K62" s="99"/>
      <c r="L62" s="22"/>
      <c r="M62" s="58"/>
      <c r="N62" s="22"/>
      <c r="O62" s="22"/>
      <c r="P62" s="101">
        <f t="shared" ref="P62:AA71" si="28">IF(P$1="",0,P46)</f>
        <v>0</v>
      </c>
      <c r="Q62" s="101">
        <f t="shared" si="28"/>
        <v>0</v>
      </c>
      <c r="R62" s="101">
        <f t="shared" si="28"/>
        <v>0</v>
      </c>
      <c r="S62" s="101">
        <f t="shared" si="28"/>
        <v>0</v>
      </c>
      <c r="T62" s="101">
        <f t="shared" si="28"/>
        <v>0</v>
      </c>
      <c r="U62" s="101">
        <f t="shared" si="28"/>
        <v>0</v>
      </c>
      <c r="V62" s="101">
        <f t="shared" si="28"/>
        <v>0</v>
      </c>
      <c r="W62" s="101">
        <f t="shared" si="28"/>
        <v>0</v>
      </c>
      <c r="X62" s="101">
        <f t="shared" si="28"/>
        <v>0</v>
      </c>
      <c r="Y62" s="101">
        <f t="shared" si="28"/>
        <v>0</v>
      </c>
      <c r="Z62" s="101">
        <f t="shared" si="28"/>
        <v>0</v>
      </c>
      <c r="AA62" s="101">
        <f t="shared" si="28"/>
        <v>0</v>
      </c>
      <c r="AB62" s="22"/>
    </row>
    <row r="63" spans="1:28" s="23" customFormat="1" ht="10.199999999999999" x14ac:dyDescent="0.2">
      <c r="A63" s="22"/>
      <c r="B63" s="22"/>
      <c r="C63" s="22"/>
      <c r="D63" s="22"/>
      <c r="E63" s="22" t="str">
        <f>E59</f>
        <v>оплаты в соцфонды</v>
      </c>
      <c r="F63" s="22"/>
      <c r="G63" s="22" t="str">
        <f>IF($E63="","",INDEX(KPI!$G:$G,SUMIFS(KPI!$B:$B,KPI!$E:$E,$E63)))</f>
        <v>тыс.руб.</v>
      </c>
      <c r="H63" s="100">
        <f>структура!$V$15</f>
        <v>4</v>
      </c>
      <c r="I63" s="31"/>
      <c r="J63" s="98" t="str">
        <f>структура!$X$15</f>
        <v>апр</v>
      </c>
      <c r="K63" s="99"/>
      <c r="L63" s="22"/>
      <c r="M63" s="58"/>
      <c r="N63" s="22"/>
      <c r="O63" s="22"/>
      <c r="P63" s="101">
        <f t="shared" si="28"/>
        <v>0</v>
      </c>
      <c r="Q63" s="101">
        <f>IF(Q$1="",0,Q47)</f>
        <v>0</v>
      </c>
      <c r="R63" s="101">
        <f t="shared" si="28"/>
        <v>0</v>
      </c>
      <c r="S63" s="101">
        <f t="shared" si="28"/>
        <v>0</v>
      </c>
      <c r="T63" s="101">
        <f t="shared" si="28"/>
        <v>0</v>
      </c>
      <c r="U63" s="101">
        <f t="shared" si="28"/>
        <v>0</v>
      </c>
      <c r="V63" s="101">
        <f t="shared" si="28"/>
        <v>0</v>
      </c>
      <c r="W63" s="101">
        <f t="shared" si="28"/>
        <v>0</v>
      </c>
      <c r="X63" s="101">
        <f t="shared" si="28"/>
        <v>0</v>
      </c>
      <c r="Y63" s="101">
        <f t="shared" si="28"/>
        <v>0</v>
      </c>
      <c r="Z63" s="101">
        <f t="shared" si="28"/>
        <v>0</v>
      </c>
      <c r="AA63" s="101">
        <f t="shared" si="28"/>
        <v>0</v>
      </c>
      <c r="AB63" s="22"/>
    </row>
    <row r="64" spans="1:28" s="23" customFormat="1" ht="10.199999999999999" x14ac:dyDescent="0.2">
      <c r="A64" s="22"/>
      <c r="B64" s="22"/>
      <c r="C64" s="22"/>
      <c r="D64" s="22"/>
      <c r="E64" s="22" t="str">
        <f>E59</f>
        <v>оплаты в соцфонды</v>
      </c>
      <c r="F64" s="22"/>
      <c r="G64" s="22" t="str">
        <f>IF($E64="","",INDEX(KPI!$G:$G,SUMIFS(KPI!$B:$B,KPI!$E:$E,$E64)))</f>
        <v>тыс.руб.</v>
      </c>
      <c r="H64" s="100">
        <f>структура!$V$16</f>
        <v>5</v>
      </c>
      <c r="I64" s="31"/>
      <c r="J64" s="98" t="str">
        <f>структура!$X$16</f>
        <v>май</v>
      </c>
      <c r="K64" s="99"/>
      <c r="L64" s="22"/>
      <c r="M64" s="58"/>
      <c r="N64" s="22"/>
      <c r="O64" s="22"/>
      <c r="P64" s="101">
        <f t="shared" si="28"/>
        <v>0</v>
      </c>
      <c r="Q64" s="101">
        <f t="shared" si="28"/>
        <v>0</v>
      </c>
      <c r="R64" s="101">
        <f t="shared" si="28"/>
        <v>0</v>
      </c>
      <c r="S64" s="101">
        <f t="shared" si="28"/>
        <v>0</v>
      </c>
      <c r="T64" s="101">
        <f t="shared" si="28"/>
        <v>0</v>
      </c>
      <c r="U64" s="101">
        <f t="shared" si="28"/>
        <v>0</v>
      </c>
      <c r="V64" s="101">
        <f t="shared" si="28"/>
        <v>0</v>
      </c>
      <c r="W64" s="101">
        <f t="shared" si="28"/>
        <v>0</v>
      </c>
      <c r="X64" s="101">
        <f t="shared" si="28"/>
        <v>0</v>
      </c>
      <c r="Y64" s="101">
        <f t="shared" si="28"/>
        <v>0</v>
      </c>
      <c r="Z64" s="101">
        <f t="shared" si="28"/>
        <v>0</v>
      </c>
      <c r="AA64" s="101">
        <f t="shared" si="28"/>
        <v>0</v>
      </c>
      <c r="AB64" s="22"/>
    </row>
    <row r="65" spans="1:28" s="23" customFormat="1" ht="10.199999999999999" x14ac:dyDescent="0.2">
      <c r="A65" s="22"/>
      <c r="B65" s="22"/>
      <c r="C65" s="22"/>
      <c r="D65" s="22"/>
      <c r="E65" s="22" t="str">
        <f>E59</f>
        <v>оплаты в соцфонды</v>
      </c>
      <c r="F65" s="22"/>
      <c r="G65" s="22" t="str">
        <f>IF($E65="","",INDEX(KPI!$G:$G,SUMIFS(KPI!$B:$B,KPI!$E:$E,$E65)))</f>
        <v>тыс.руб.</v>
      </c>
      <c r="H65" s="100">
        <f>структура!$V$17</f>
        <v>6</v>
      </c>
      <c r="I65" s="31"/>
      <c r="J65" s="98" t="str">
        <f>структура!$X$17</f>
        <v>июн</v>
      </c>
      <c r="K65" s="99"/>
      <c r="L65" s="22"/>
      <c r="M65" s="58"/>
      <c r="N65" s="22"/>
      <c r="O65" s="22"/>
      <c r="P65" s="101">
        <f t="shared" si="28"/>
        <v>0</v>
      </c>
      <c r="Q65" s="101">
        <f t="shared" si="28"/>
        <v>0</v>
      </c>
      <c r="R65" s="101">
        <f t="shared" si="28"/>
        <v>0</v>
      </c>
      <c r="S65" s="101">
        <f t="shared" si="28"/>
        <v>0</v>
      </c>
      <c r="T65" s="101">
        <f t="shared" si="28"/>
        <v>0</v>
      </c>
      <c r="U65" s="101">
        <f t="shared" si="28"/>
        <v>0</v>
      </c>
      <c r="V65" s="101">
        <f t="shared" si="28"/>
        <v>0</v>
      </c>
      <c r="W65" s="101">
        <f t="shared" si="28"/>
        <v>0</v>
      </c>
      <c r="X65" s="101">
        <f t="shared" si="28"/>
        <v>0</v>
      </c>
      <c r="Y65" s="101">
        <f t="shared" si="28"/>
        <v>0</v>
      </c>
      <c r="Z65" s="101">
        <f t="shared" si="28"/>
        <v>0</v>
      </c>
      <c r="AA65" s="101">
        <f t="shared" si="28"/>
        <v>0</v>
      </c>
      <c r="AB65" s="22"/>
    </row>
    <row r="66" spans="1:28" s="23" customFormat="1" ht="10.199999999999999" x14ac:dyDescent="0.2">
      <c r="A66" s="22"/>
      <c r="B66" s="22"/>
      <c r="C66" s="22"/>
      <c r="D66" s="22"/>
      <c r="E66" s="22" t="str">
        <f>E59</f>
        <v>оплаты в соцфонды</v>
      </c>
      <c r="F66" s="22"/>
      <c r="G66" s="22" t="str">
        <f>IF($E66="","",INDEX(KPI!$G:$G,SUMIFS(KPI!$B:$B,KPI!$E:$E,$E66)))</f>
        <v>тыс.руб.</v>
      </c>
      <c r="H66" s="100">
        <f>структура!$V$18</f>
        <v>7</v>
      </c>
      <c r="I66" s="31"/>
      <c r="J66" s="98" t="str">
        <f>структура!$X$18</f>
        <v>июл</v>
      </c>
      <c r="K66" s="99"/>
      <c r="L66" s="22"/>
      <c r="M66" s="58"/>
      <c r="N66" s="22"/>
      <c r="O66" s="22"/>
      <c r="P66" s="101">
        <f t="shared" si="28"/>
        <v>0</v>
      </c>
      <c r="Q66" s="101">
        <f t="shared" si="28"/>
        <v>0</v>
      </c>
      <c r="R66" s="101">
        <f t="shared" si="28"/>
        <v>0</v>
      </c>
      <c r="S66" s="101">
        <f t="shared" si="28"/>
        <v>0</v>
      </c>
      <c r="T66" s="101">
        <f t="shared" si="28"/>
        <v>0</v>
      </c>
      <c r="U66" s="101">
        <f t="shared" si="28"/>
        <v>0</v>
      </c>
      <c r="V66" s="101">
        <f t="shared" si="28"/>
        <v>0</v>
      </c>
      <c r="W66" s="101">
        <f t="shared" si="28"/>
        <v>0</v>
      </c>
      <c r="X66" s="101">
        <f t="shared" si="28"/>
        <v>0</v>
      </c>
      <c r="Y66" s="101">
        <f t="shared" si="28"/>
        <v>0</v>
      </c>
      <c r="Z66" s="101">
        <f t="shared" si="28"/>
        <v>0</v>
      </c>
      <c r="AA66" s="101">
        <f t="shared" si="28"/>
        <v>0</v>
      </c>
      <c r="AB66" s="22"/>
    </row>
    <row r="67" spans="1:28" s="23" customFormat="1" ht="10.199999999999999" x14ac:dyDescent="0.2">
      <c r="A67" s="22"/>
      <c r="B67" s="22"/>
      <c r="C67" s="22"/>
      <c r="D67" s="22"/>
      <c r="E67" s="22" t="str">
        <f>E59</f>
        <v>оплаты в соцфонды</v>
      </c>
      <c r="F67" s="22"/>
      <c r="G67" s="22" t="str">
        <f>IF($E67="","",INDEX(KPI!$G:$G,SUMIFS(KPI!$B:$B,KPI!$E:$E,$E67)))</f>
        <v>тыс.руб.</v>
      </c>
      <c r="H67" s="100">
        <f>структура!$V$19</f>
        <v>8</v>
      </c>
      <c r="I67" s="31"/>
      <c r="J67" s="98" t="str">
        <f>структура!$X$19</f>
        <v>авг</v>
      </c>
      <c r="K67" s="99"/>
      <c r="L67" s="22"/>
      <c r="M67" s="58"/>
      <c r="N67" s="22"/>
      <c r="O67" s="22"/>
      <c r="P67" s="101">
        <f t="shared" si="28"/>
        <v>0</v>
      </c>
      <c r="Q67" s="101">
        <f t="shared" si="28"/>
        <v>0</v>
      </c>
      <c r="R67" s="101">
        <f t="shared" si="28"/>
        <v>0</v>
      </c>
      <c r="S67" s="101">
        <f t="shared" si="28"/>
        <v>0</v>
      </c>
      <c r="T67" s="101">
        <f t="shared" si="28"/>
        <v>0</v>
      </c>
      <c r="U67" s="101">
        <f t="shared" si="28"/>
        <v>0</v>
      </c>
      <c r="V67" s="101">
        <f t="shared" si="28"/>
        <v>0</v>
      </c>
      <c r="W67" s="101">
        <f t="shared" si="28"/>
        <v>0</v>
      </c>
      <c r="X67" s="101">
        <f t="shared" si="28"/>
        <v>0</v>
      </c>
      <c r="Y67" s="101">
        <f t="shared" si="28"/>
        <v>0</v>
      </c>
      <c r="Z67" s="101">
        <f t="shared" si="28"/>
        <v>0</v>
      </c>
      <c r="AA67" s="101">
        <f t="shared" si="28"/>
        <v>0</v>
      </c>
      <c r="AB67" s="22"/>
    </row>
    <row r="68" spans="1:28" s="23" customFormat="1" ht="10.199999999999999" x14ac:dyDescent="0.2">
      <c r="A68" s="22"/>
      <c r="B68" s="22"/>
      <c r="C68" s="22"/>
      <c r="D68" s="22"/>
      <c r="E68" s="22" t="str">
        <f>E59</f>
        <v>оплаты в соцфонды</v>
      </c>
      <c r="F68" s="22"/>
      <c r="G68" s="22" t="str">
        <f>IF($E68="","",INDEX(KPI!$G:$G,SUMIFS(KPI!$B:$B,KPI!$E:$E,$E68)))</f>
        <v>тыс.руб.</v>
      </c>
      <c r="H68" s="100">
        <f>структура!$V$20</f>
        <v>9</v>
      </c>
      <c r="I68" s="31"/>
      <c r="J68" s="98" t="str">
        <f>структура!$X$20</f>
        <v>сен</v>
      </c>
      <c r="K68" s="99"/>
      <c r="L68" s="22"/>
      <c r="M68" s="58"/>
      <c r="N68" s="22"/>
      <c r="O68" s="22"/>
      <c r="P68" s="101">
        <f t="shared" si="28"/>
        <v>0</v>
      </c>
      <c r="Q68" s="101">
        <f t="shared" si="28"/>
        <v>0</v>
      </c>
      <c r="R68" s="101">
        <f t="shared" si="28"/>
        <v>0</v>
      </c>
      <c r="S68" s="101">
        <f t="shared" si="28"/>
        <v>0</v>
      </c>
      <c r="T68" s="101">
        <f t="shared" si="28"/>
        <v>0</v>
      </c>
      <c r="U68" s="101">
        <f t="shared" si="28"/>
        <v>0</v>
      </c>
      <c r="V68" s="101">
        <f t="shared" si="28"/>
        <v>0</v>
      </c>
      <c r="W68" s="101">
        <f t="shared" si="28"/>
        <v>0</v>
      </c>
      <c r="X68" s="101">
        <f t="shared" si="28"/>
        <v>0</v>
      </c>
      <c r="Y68" s="101">
        <f t="shared" si="28"/>
        <v>0</v>
      </c>
      <c r="Z68" s="101">
        <f t="shared" si="28"/>
        <v>0</v>
      </c>
      <c r="AA68" s="101">
        <f t="shared" si="28"/>
        <v>0</v>
      </c>
      <c r="AB68" s="22"/>
    </row>
    <row r="69" spans="1:28" s="23" customFormat="1" ht="10.199999999999999" x14ac:dyDescent="0.2">
      <c r="A69" s="22"/>
      <c r="B69" s="22"/>
      <c r="C69" s="22"/>
      <c r="D69" s="22"/>
      <c r="E69" s="22" t="str">
        <f>E59</f>
        <v>оплаты в соцфонды</v>
      </c>
      <c r="F69" s="22"/>
      <c r="G69" s="22" t="str">
        <f>IF($E69="","",INDEX(KPI!$G:$G,SUMIFS(KPI!$B:$B,KPI!$E:$E,$E69)))</f>
        <v>тыс.руб.</v>
      </c>
      <c r="H69" s="100">
        <f>структура!$V$21</f>
        <v>10</v>
      </c>
      <c r="I69" s="31"/>
      <c r="J69" s="98" t="str">
        <f>структура!$X$21</f>
        <v>окт</v>
      </c>
      <c r="K69" s="99"/>
      <c r="L69" s="22"/>
      <c r="M69" s="58"/>
      <c r="N69" s="22"/>
      <c r="O69" s="22"/>
      <c r="P69" s="101">
        <f t="shared" si="28"/>
        <v>0</v>
      </c>
      <c r="Q69" s="101">
        <f t="shared" si="28"/>
        <v>0</v>
      </c>
      <c r="R69" s="101">
        <f t="shared" si="28"/>
        <v>0</v>
      </c>
      <c r="S69" s="101">
        <f t="shared" si="28"/>
        <v>0</v>
      </c>
      <c r="T69" s="101">
        <f t="shared" si="28"/>
        <v>0</v>
      </c>
      <c r="U69" s="101">
        <f t="shared" si="28"/>
        <v>0</v>
      </c>
      <c r="V69" s="101">
        <f t="shared" si="28"/>
        <v>0</v>
      </c>
      <c r="W69" s="101">
        <f t="shared" si="28"/>
        <v>0</v>
      </c>
      <c r="X69" s="101">
        <f t="shared" si="28"/>
        <v>0</v>
      </c>
      <c r="Y69" s="101">
        <f t="shared" si="28"/>
        <v>0</v>
      </c>
      <c r="Z69" s="101">
        <f t="shared" si="28"/>
        <v>0</v>
      </c>
      <c r="AA69" s="101">
        <f t="shared" si="28"/>
        <v>0</v>
      </c>
      <c r="AB69" s="22"/>
    </row>
    <row r="70" spans="1:28" s="23" customFormat="1" ht="10.199999999999999" x14ac:dyDescent="0.2">
      <c r="A70" s="22"/>
      <c r="B70" s="22"/>
      <c r="C70" s="22"/>
      <c r="D70" s="22"/>
      <c r="E70" s="22" t="str">
        <f>E59</f>
        <v>оплаты в соцфонды</v>
      </c>
      <c r="F70" s="22"/>
      <c r="G70" s="22" t="str">
        <f>IF($E70="","",INDEX(KPI!$G:$G,SUMIFS(KPI!$B:$B,KPI!$E:$E,$E70)))</f>
        <v>тыс.руб.</v>
      </c>
      <c r="H70" s="100">
        <f>структура!$V$22</f>
        <v>11</v>
      </c>
      <c r="I70" s="31"/>
      <c r="J70" s="98" t="str">
        <f>структура!$X$22</f>
        <v>ноя</v>
      </c>
      <c r="K70" s="99"/>
      <c r="L70" s="22"/>
      <c r="M70" s="58"/>
      <c r="N70" s="22"/>
      <c r="O70" s="22"/>
      <c r="P70" s="101">
        <f t="shared" si="28"/>
        <v>0</v>
      </c>
      <c r="Q70" s="101">
        <f>IF(Q$1="",0,Q54)</f>
        <v>0</v>
      </c>
      <c r="R70" s="101">
        <f t="shared" si="28"/>
        <v>0</v>
      </c>
      <c r="S70" s="101">
        <f t="shared" si="28"/>
        <v>0</v>
      </c>
      <c r="T70" s="101">
        <f t="shared" si="28"/>
        <v>0</v>
      </c>
      <c r="U70" s="101">
        <f t="shared" si="28"/>
        <v>0</v>
      </c>
      <c r="V70" s="101">
        <f t="shared" si="28"/>
        <v>0</v>
      </c>
      <c r="W70" s="101">
        <f t="shared" si="28"/>
        <v>0</v>
      </c>
      <c r="X70" s="101">
        <f t="shared" si="28"/>
        <v>0</v>
      </c>
      <c r="Y70" s="101">
        <f t="shared" si="28"/>
        <v>0</v>
      </c>
      <c r="Z70" s="101">
        <f t="shared" si="28"/>
        <v>0</v>
      </c>
      <c r="AA70" s="101">
        <f t="shared" si="28"/>
        <v>0</v>
      </c>
      <c r="AB70" s="22"/>
    </row>
    <row r="71" spans="1:28" s="23" customFormat="1" ht="10.199999999999999" x14ac:dyDescent="0.2">
      <c r="A71" s="22"/>
      <c r="B71" s="22"/>
      <c r="C71" s="22"/>
      <c r="D71" s="22"/>
      <c r="E71" s="22" t="str">
        <f>E59</f>
        <v>оплаты в соцфонды</v>
      </c>
      <c r="F71" s="22"/>
      <c r="G71" s="22" t="str">
        <f>IF($E71="","",INDEX(KPI!$G:$G,SUMIFS(KPI!$B:$B,KPI!$E:$E,$E71)))</f>
        <v>тыс.руб.</v>
      </c>
      <c r="H71" s="100">
        <f>структура!$V$23</f>
        <v>12</v>
      </c>
      <c r="I71" s="31"/>
      <c r="J71" s="98" t="str">
        <f>структура!$X$23</f>
        <v>дек</v>
      </c>
      <c r="K71" s="99"/>
      <c r="L71" s="22"/>
      <c r="M71" s="58"/>
      <c r="N71" s="22"/>
      <c r="O71" s="22"/>
      <c r="P71" s="101">
        <f t="shared" si="28"/>
        <v>0</v>
      </c>
      <c r="Q71" s="101">
        <f>IF(Q$1="",0,Q55)</f>
        <v>0</v>
      </c>
      <c r="R71" s="101">
        <f t="shared" si="28"/>
        <v>0</v>
      </c>
      <c r="S71" s="101">
        <f t="shared" si="28"/>
        <v>0</v>
      </c>
      <c r="T71" s="101">
        <f t="shared" si="28"/>
        <v>0</v>
      </c>
      <c r="U71" s="101">
        <f t="shared" si="28"/>
        <v>0</v>
      </c>
      <c r="V71" s="101">
        <f t="shared" si="28"/>
        <v>0</v>
      </c>
      <c r="W71" s="101">
        <f t="shared" si="28"/>
        <v>0</v>
      </c>
      <c r="X71" s="101">
        <f t="shared" si="28"/>
        <v>0</v>
      </c>
      <c r="Y71" s="101">
        <f t="shared" si="28"/>
        <v>0</v>
      </c>
      <c r="Z71" s="101">
        <f t="shared" si="28"/>
        <v>0</v>
      </c>
      <c r="AA71" s="101">
        <f t="shared" si="28"/>
        <v>0</v>
      </c>
      <c r="AB71" s="22"/>
    </row>
    <row r="72" spans="1:28" ht="3.9" customHeight="1" x14ac:dyDescent="0.25">
      <c r="A72" s="2"/>
      <c r="B72" s="2"/>
      <c r="C72" s="2"/>
      <c r="D72" s="2"/>
      <c r="E72" s="21"/>
      <c r="F72" s="2"/>
      <c r="G72" s="21"/>
      <c r="H72" s="2"/>
      <c r="I72" s="28"/>
      <c r="J72" s="21"/>
      <c r="K72" s="28"/>
      <c r="L72" s="2"/>
      <c r="M72" s="52"/>
      <c r="N72" s="2"/>
      <c r="O72" s="2"/>
      <c r="P72" s="36"/>
      <c r="Q72" s="36"/>
      <c r="R72" s="36"/>
      <c r="S72" s="36"/>
      <c r="T72" s="36"/>
      <c r="U72" s="36"/>
      <c r="V72" s="36"/>
      <c r="W72" s="36"/>
      <c r="X72" s="36"/>
      <c r="Y72" s="36"/>
      <c r="Z72" s="36"/>
      <c r="AA72" s="36"/>
      <c r="AB72" s="2"/>
    </row>
    <row r="73" spans="1:28" ht="8.1" customHeight="1" x14ac:dyDescent="0.25">
      <c r="A73" s="2"/>
      <c r="B73" s="2"/>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25" t="s">
        <v>397</v>
      </c>
      <c r="D75" s="210"/>
      <c r="E75" s="226"/>
      <c r="F75" s="2"/>
      <c r="G75" s="2"/>
      <c r="H75" s="2"/>
      <c r="I75" s="28"/>
      <c r="J75" s="2"/>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2"/>
      <c r="F76" s="2"/>
      <c r="G76" s="2"/>
      <c r="H76" s="2"/>
      <c r="I76" s="28"/>
      <c r="J76" s="2"/>
      <c r="K76" s="28"/>
      <c r="L76" s="2"/>
      <c r="M76" s="52"/>
      <c r="N76" s="2"/>
      <c r="O76" s="2"/>
      <c r="P76" s="36"/>
      <c r="Q76" s="36"/>
      <c r="R76" s="36"/>
      <c r="S76" s="36"/>
      <c r="T76" s="36"/>
      <c r="U76" s="36"/>
      <c r="V76" s="36"/>
      <c r="W76" s="36"/>
      <c r="X76" s="36"/>
      <c r="Y76" s="36"/>
      <c r="Z76" s="36"/>
      <c r="AA76" s="36"/>
      <c r="AB76" s="2"/>
    </row>
    <row r="77" spans="1:28" s="126" customFormat="1" x14ac:dyDescent="0.25">
      <c r="A77" s="123"/>
      <c r="B77" s="123"/>
      <c r="C77" s="123"/>
      <c r="D77" s="123"/>
      <c r="E77" s="123" t="str">
        <f>KPI!$E$131</f>
        <v>администратор</v>
      </c>
      <c r="F77" s="123"/>
      <c r="G77" s="123" t="str">
        <f>IF($E77="","",INDEX(KPI!$G:$G,SUMIFS(KPI!$B:$B,KPI!$E:$E,$E77)))</f>
        <v>чел</v>
      </c>
      <c r="H77" s="123"/>
      <c r="I77" s="28"/>
      <c r="J77" s="2"/>
      <c r="K77" s="124"/>
      <c r="L77" s="123"/>
      <c r="M77" s="125"/>
      <c r="N77" s="123"/>
      <c r="O77" s="307" t="s">
        <v>0</v>
      </c>
      <c r="P77" s="45"/>
      <c r="Q77" s="45"/>
      <c r="R77" s="45"/>
      <c r="S77" s="45"/>
      <c r="T77" s="45"/>
      <c r="U77" s="45"/>
      <c r="V77" s="45"/>
      <c r="W77" s="45"/>
      <c r="X77" s="45"/>
      <c r="Y77" s="45"/>
      <c r="Z77" s="45"/>
      <c r="AA77" s="45"/>
      <c r="AB77" s="123"/>
    </row>
    <row r="78" spans="1:28" s="126" customFormat="1" x14ac:dyDescent="0.25">
      <c r="A78" s="123"/>
      <c r="B78" s="123"/>
      <c r="C78" s="123"/>
      <c r="D78" s="123"/>
      <c r="E78" s="123" t="str">
        <f>KPI!$E$132</f>
        <v>охранник/дворник/завхоз</v>
      </c>
      <c r="F78" s="123"/>
      <c r="G78" s="123" t="str">
        <f>IF($E78="","",INDEX(KPI!$G:$G,SUMIFS(KPI!$B:$B,KPI!$E:$E,$E78)))</f>
        <v>чел</v>
      </c>
      <c r="H78" s="123"/>
      <c r="I78" s="28"/>
      <c r="J78" s="2"/>
      <c r="K78" s="124"/>
      <c r="L78" s="123"/>
      <c r="M78" s="125"/>
      <c r="N78" s="123"/>
      <c r="O78" s="307" t="s">
        <v>0</v>
      </c>
      <c r="P78" s="45"/>
      <c r="Q78" s="45"/>
      <c r="R78" s="45"/>
      <c r="S78" s="45"/>
      <c r="T78" s="45"/>
      <c r="U78" s="45"/>
      <c r="V78" s="45"/>
      <c r="W78" s="45"/>
      <c r="X78" s="45"/>
      <c r="Y78" s="45"/>
      <c r="Z78" s="45"/>
      <c r="AA78" s="45"/>
      <c r="AB78" s="123"/>
    </row>
    <row r="79" spans="1:28" s="126" customFormat="1" ht="12.75" customHeight="1" x14ac:dyDescent="0.25">
      <c r="A79" s="123"/>
      <c r="B79" s="123"/>
      <c r="C79" s="123"/>
      <c r="D79" s="123"/>
      <c r="E79" s="123" t="str">
        <f>KPI!$E$133</f>
        <v>бухгалтер</v>
      </c>
      <c r="F79" s="123"/>
      <c r="G79" s="123" t="str">
        <f>IF($E79="","",INDEX(KPI!$G:$G,SUMIFS(KPI!$B:$B,KPI!$E:$E,$E79)))</f>
        <v>чел</v>
      </c>
      <c r="H79" s="123"/>
      <c r="I79" s="28"/>
      <c r="J79" s="2"/>
      <c r="K79" s="124"/>
      <c r="L79" s="123"/>
      <c r="M79" s="125"/>
      <c r="N79" s="123"/>
      <c r="O79" s="307" t="s">
        <v>0</v>
      </c>
      <c r="P79" s="45"/>
      <c r="Q79" s="45"/>
      <c r="R79" s="45"/>
      <c r="S79" s="45"/>
      <c r="T79" s="45"/>
      <c r="U79" s="45"/>
      <c r="V79" s="45"/>
      <c r="W79" s="45"/>
      <c r="X79" s="45"/>
      <c r="Y79" s="45"/>
      <c r="Z79" s="45"/>
      <c r="AA79" s="45"/>
      <c r="AB79" s="123"/>
    </row>
    <row r="80" spans="1:28" s="126" customFormat="1" x14ac:dyDescent="0.25">
      <c r="A80" s="123"/>
      <c r="B80" s="123"/>
      <c r="C80" s="123"/>
      <c r="D80" s="123"/>
      <c r="E80" s="123" t="str">
        <f>KPI!$E$134</f>
        <v>директор</v>
      </c>
      <c r="F80" s="123"/>
      <c r="G80" s="123" t="str">
        <f>IF($E80="","",INDEX(KPI!$G:$G,SUMIFS(KPI!$B:$B,KPI!$E:$E,$E80)))</f>
        <v>чел</v>
      </c>
      <c r="H80" s="123"/>
      <c r="I80" s="28"/>
      <c r="J80" s="2"/>
      <c r="K80" s="124"/>
      <c r="L80" s="123"/>
      <c r="M80" s="125"/>
      <c r="N80" s="123"/>
      <c r="O80" s="307" t="s">
        <v>0</v>
      </c>
      <c r="P80" s="45"/>
      <c r="Q80" s="45"/>
      <c r="R80" s="45"/>
      <c r="S80" s="45"/>
      <c r="T80" s="45"/>
      <c r="U80" s="45"/>
      <c r="V80" s="45"/>
      <c r="W80" s="45"/>
      <c r="X80" s="45"/>
      <c r="Y80" s="45"/>
      <c r="Z80" s="45"/>
      <c r="AA80" s="45"/>
      <c r="AB80" s="123"/>
    </row>
    <row r="81" spans="1:28" s="126" customFormat="1" ht="12.75" customHeight="1" x14ac:dyDescent="0.25">
      <c r="A81" s="123"/>
      <c r="B81" s="123"/>
      <c r="C81" s="123"/>
      <c r="D81" s="123"/>
      <c r="E81" s="123" t="str">
        <f>KPI!$E$135</f>
        <v>прочие сотрудники</v>
      </c>
      <c r="F81" s="123"/>
      <c r="G81" s="123" t="str">
        <f>IF($E81="","",INDEX(KPI!$G:$G,SUMIFS(KPI!$B:$B,KPI!$E:$E,$E81)))</f>
        <v>чел</v>
      </c>
      <c r="H81" s="123"/>
      <c r="I81" s="28"/>
      <c r="J81" s="2"/>
      <c r="K81" s="124"/>
      <c r="L81" s="123"/>
      <c r="M81" s="125"/>
      <c r="N81" s="123"/>
      <c r="O81" s="307" t="s">
        <v>0</v>
      </c>
      <c r="P81" s="45"/>
      <c r="Q81" s="45"/>
      <c r="R81" s="45"/>
      <c r="S81" s="45"/>
      <c r="T81" s="45"/>
      <c r="U81" s="45"/>
      <c r="V81" s="45"/>
      <c r="W81" s="45"/>
      <c r="X81" s="45"/>
      <c r="Y81" s="45"/>
      <c r="Z81" s="45"/>
      <c r="AA81" s="45"/>
      <c r="AB81" s="123"/>
    </row>
    <row r="82" spans="1:28" s="126" customFormat="1" x14ac:dyDescent="0.25">
      <c r="A82" s="123"/>
      <c r="B82" s="123"/>
      <c r="C82" s="123"/>
      <c r="D82" s="123"/>
      <c r="E82" s="123" t="str">
        <f>KPI!$E$136</f>
        <v>оклад - администратор</v>
      </c>
      <c r="F82" s="123"/>
      <c r="G82" s="123" t="str">
        <f>IF($E82="","",INDEX(KPI!$G:$G,SUMIFS(KPI!$B:$B,KPI!$E:$E,$E82)))</f>
        <v>тыс.руб.</v>
      </c>
      <c r="H82" s="123"/>
      <c r="I82" s="28"/>
      <c r="J82" s="2"/>
      <c r="K82" s="124"/>
      <c r="L82" s="123"/>
      <c r="M82" s="125"/>
      <c r="N82" s="123"/>
      <c r="O82" s="307" t="s">
        <v>0</v>
      </c>
      <c r="P82" s="45"/>
      <c r="Q82" s="45"/>
      <c r="R82" s="45"/>
      <c r="S82" s="45"/>
      <c r="T82" s="45"/>
      <c r="U82" s="45"/>
      <c r="V82" s="45"/>
      <c r="W82" s="45"/>
      <c r="X82" s="45"/>
      <c r="Y82" s="45"/>
      <c r="Z82" s="45"/>
      <c r="AA82" s="45"/>
      <c r="AB82" s="123"/>
    </row>
    <row r="83" spans="1:28" s="126" customFormat="1" ht="12.75" customHeight="1" x14ac:dyDescent="0.25">
      <c r="A83" s="123"/>
      <c r="B83" s="123"/>
      <c r="C83" s="123"/>
      <c r="D83" s="123"/>
      <c r="E83" s="123" t="str">
        <f>KPI!$E$137</f>
        <v>оклад - охранник/дворник/завхоз</v>
      </c>
      <c r="F83" s="123"/>
      <c r="G83" s="123" t="str">
        <f>IF($E83="","",INDEX(KPI!$G:$G,SUMIFS(KPI!$B:$B,KPI!$E:$E,$E83)))</f>
        <v>тыс.руб.</v>
      </c>
      <c r="H83" s="123"/>
      <c r="I83" s="28"/>
      <c r="J83" s="2"/>
      <c r="K83" s="124"/>
      <c r="L83" s="123"/>
      <c r="M83" s="125"/>
      <c r="N83" s="123"/>
      <c r="O83" s="307" t="s">
        <v>0</v>
      </c>
      <c r="P83" s="45"/>
      <c r="Q83" s="45"/>
      <c r="R83" s="45"/>
      <c r="S83" s="45"/>
      <c r="T83" s="45"/>
      <c r="U83" s="45"/>
      <c r="V83" s="45"/>
      <c r="W83" s="45"/>
      <c r="X83" s="45"/>
      <c r="Y83" s="45"/>
      <c r="Z83" s="45"/>
      <c r="AA83" s="45"/>
      <c r="AB83" s="123"/>
    </row>
    <row r="84" spans="1:28" s="126" customFormat="1" x14ac:dyDescent="0.25">
      <c r="A84" s="123"/>
      <c r="B84" s="123"/>
      <c r="C84" s="123"/>
      <c r="D84" s="123"/>
      <c r="E84" s="123" t="str">
        <f>KPI!$E$138</f>
        <v>оклад - бухгалтер</v>
      </c>
      <c r="F84" s="123"/>
      <c r="G84" s="123" t="str">
        <f>IF($E84="","",INDEX(KPI!$G:$G,SUMIFS(KPI!$B:$B,KPI!$E:$E,$E84)))</f>
        <v>тыс.руб.</v>
      </c>
      <c r="H84" s="123"/>
      <c r="I84" s="28"/>
      <c r="J84" s="2"/>
      <c r="K84" s="124"/>
      <c r="L84" s="123"/>
      <c r="M84" s="125"/>
      <c r="N84" s="123"/>
      <c r="O84" s="307" t="s">
        <v>0</v>
      </c>
      <c r="P84" s="45"/>
      <c r="Q84" s="45"/>
      <c r="R84" s="45"/>
      <c r="S84" s="45"/>
      <c r="T84" s="45"/>
      <c r="U84" s="45"/>
      <c r="V84" s="45"/>
      <c r="W84" s="45"/>
      <c r="X84" s="45"/>
      <c r="Y84" s="45"/>
      <c r="Z84" s="45"/>
      <c r="AA84" s="45"/>
      <c r="AB84" s="123"/>
    </row>
    <row r="85" spans="1:28" s="126" customFormat="1" x14ac:dyDescent="0.25">
      <c r="A85" s="123"/>
      <c r="B85" s="123"/>
      <c r="C85" s="123"/>
      <c r="D85" s="123"/>
      <c r="E85" s="123" t="str">
        <f>KPI!$E$139</f>
        <v>оклад - директор</v>
      </c>
      <c r="F85" s="123"/>
      <c r="G85" s="123" t="str">
        <f>IF($E85="","",INDEX(KPI!$G:$G,SUMIFS(KPI!$B:$B,KPI!$E:$E,$E85)))</f>
        <v>тыс.руб.</v>
      </c>
      <c r="H85" s="123"/>
      <c r="I85" s="28"/>
      <c r="J85" s="2"/>
      <c r="K85" s="124"/>
      <c r="L85" s="123"/>
      <c r="M85" s="125"/>
      <c r="N85" s="123"/>
      <c r="O85" s="307" t="s">
        <v>0</v>
      </c>
      <c r="P85" s="45"/>
      <c r="Q85" s="45"/>
      <c r="R85" s="45"/>
      <c r="S85" s="45"/>
      <c r="T85" s="45"/>
      <c r="U85" s="45"/>
      <c r="V85" s="45"/>
      <c r="W85" s="45"/>
      <c r="X85" s="45"/>
      <c r="Y85" s="45"/>
      <c r="Z85" s="45"/>
      <c r="AA85" s="45"/>
      <c r="AB85" s="123"/>
    </row>
    <row r="86" spans="1:28" s="126" customFormat="1" x14ac:dyDescent="0.25">
      <c r="A86" s="123"/>
      <c r="B86" s="123"/>
      <c r="C86" s="123"/>
      <c r="D86" s="123"/>
      <c r="E86" s="123" t="str">
        <f>KPI!$E$140</f>
        <v>оклад - прочие сотрудники</v>
      </c>
      <c r="F86" s="123"/>
      <c r="G86" s="123" t="str">
        <f>IF($E86="","",INDEX(KPI!$G:$G,SUMIFS(KPI!$B:$B,KPI!$E:$E,$E86)))</f>
        <v>тыс.руб.</v>
      </c>
      <c r="H86" s="123"/>
      <c r="I86" s="28"/>
      <c r="J86" s="2"/>
      <c r="K86" s="124"/>
      <c r="L86" s="123"/>
      <c r="M86" s="125"/>
      <c r="N86" s="123"/>
      <c r="O86" s="307" t="s">
        <v>0</v>
      </c>
      <c r="P86" s="45"/>
      <c r="Q86" s="45"/>
      <c r="R86" s="45"/>
      <c r="S86" s="45"/>
      <c r="T86" s="45"/>
      <c r="U86" s="45"/>
      <c r="V86" s="45"/>
      <c r="W86" s="45"/>
      <c r="X86" s="45"/>
      <c r="Y86" s="45"/>
      <c r="Z86" s="45"/>
      <c r="AA86" s="45"/>
      <c r="AB86" s="123"/>
    </row>
    <row r="87" spans="1:28" s="5" customFormat="1" x14ac:dyDescent="0.25">
      <c r="A87" s="3"/>
      <c r="B87" s="3"/>
      <c r="C87" s="3"/>
      <c r="D87" s="3"/>
      <c r="E87" s="3" t="str">
        <f>KPI!$E$122</f>
        <v>количество персонала - веревочный парк</v>
      </c>
      <c r="F87" s="3"/>
      <c r="G87" s="3" t="str">
        <f>IF($E87="","",INDEX(KPI!$G:$G,SUMIFS(KPI!$B:$B,KPI!$E:$E,$E87)))</f>
        <v>чел</v>
      </c>
      <c r="H87" s="3"/>
      <c r="I87" s="28"/>
      <c r="J87" s="2"/>
      <c r="K87" s="28"/>
      <c r="L87" s="2"/>
      <c r="M87" s="52"/>
      <c r="N87" s="3"/>
      <c r="O87" s="6"/>
      <c r="P87" s="115">
        <f>SUM(P77:P81)</f>
        <v>0</v>
      </c>
      <c r="Q87" s="115">
        <f t="shared" ref="Q87:AA87" si="29">SUM(Q77:Q81)</f>
        <v>0</v>
      </c>
      <c r="R87" s="115">
        <f t="shared" si="29"/>
        <v>0</v>
      </c>
      <c r="S87" s="115">
        <f t="shared" si="29"/>
        <v>0</v>
      </c>
      <c r="T87" s="115">
        <f t="shared" si="29"/>
        <v>0</v>
      </c>
      <c r="U87" s="115">
        <f t="shared" si="29"/>
        <v>0</v>
      </c>
      <c r="V87" s="115">
        <f t="shared" si="29"/>
        <v>0</v>
      </c>
      <c r="W87" s="115">
        <f t="shared" si="29"/>
        <v>0</v>
      </c>
      <c r="X87" s="115">
        <f t="shared" si="29"/>
        <v>0</v>
      </c>
      <c r="Y87" s="115">
        <f t="shared" si="29"/>
        <v>0</v>
      </c>
      <c r="Z87" s="115">
        <f t="shared" si="29"/>
        <v>0</v>
      </c>
      <c r="AA87" s="115">
        <f t="shared" si="29"/>
        <v>0</v>
      </c>
      <c r="AB87" s="2"/>
    </row>
    <row r="88" spans="1:28" s="5" customFormat="1" x14ac:dyDescent="0.25">
      <c r="A88" s="3"/>
      <c r="B88" s="3"/>
      <c r="C88" s="3"/>
      <c r="D88" s="3"/>
      <c r="E88" s="3" t="str">
        <f>KPI!$E$123</f>
        <v>средний оклад 1 сотрудника в/парка</v>
      </c>
      <c r="F88" s="3"/>
      <c r="G88" s="3" t="str">
        <f>IF($E88="","",INDEX(KPI!$G:$G,SUMIFS(KPI!$B:$B,KPI!$E:$E,$E88)))</f>
        <v>тыс.руб.</v>
      </c>
      <c r="H88" s="3"/>
      <c r="I88" s="28"/>
      <c r="J88" s="2"/>
      <c r="K88" s="28"/>
      <c r="L88" s="2"/>
      <c r="M88" s="52"/>
      <c r="N88" s="3"/>
      <c r="O88" s="6"/>
      <c r="P88" s="204">
        <f>IF(P87=0,0,P89/P87)</f>
        <v>0</v>
      </c>
      <c r="Q88" s="204">
        <f t="shared" ref="Q88:AA88" si="30">IF(Q87=0,0,Q89/Q87)</f>
        <v>0</v>
      </c>
      <c r="R88" s="204">
        <f t="shared" si="30"/>
        <v>0</v>
      </c>
      <c r="S88" s="204">
        <f t="shared" si="30"/>
        <v>0</v>
      </c>
      <c r="T88" s="204">
        <f t="shared" si="30"/>
        <v>0</v>
      </c>
      <c r="U88" s="204">
        <f t="shared" si="30"/>
        <v>0</v>
      </c>
      <c r="V88" s="204">
        <f t="shared" si="30"/>
        <v>0</v>
      </c>
      <c r="W88" s="204">
        <f t="shared" si="30"/>
        <v>0</v>
      </c>
      <c r="X88" s="204">
        <f t="shared" si="30"/>
        <v>0</v>
      </c>
      <c r="Y88" s="204">
        <f t="shared" si="30"/>
        <v>0</v>
      </c>
      <c r="Z88" s="204">
        <f t="shared" si="30"/>
        <v>0</v>
      </c>
      <c r="AA88" s="204">
        <f t="shared" si="30"/>
        <v>0</v>
      </c>
      <c r="AB88" s="2"/>
    </row>
    <row r="89" spans="1:28" s="5" customFormat="1" x14ac:dyDescent="0.25">
      <c r="A89" s="3"/>
      <c r="B89" s="3"/>
      <c r="C89" s="3"/>
      <c r="D89" s="3"/>
      <c r="E89" s="3" t="str">
        <f>KPI!$E$124</f>
        <v>ФОТ веревочного парка в месяц</v>
      </c>
      <c r="F89" s="3"/>
      <c r="G89" s="3" t="str">
        <f>IF($E89="","",INDEX(KPI!$G:$G,SUMIFS(KPI!$B:$B,KPI!$E:$E,$E89)))</f>
        <v>тыс.руб.</v>
      </c>
      <c r="H89" s="3"/>
      <c r="I89" s="28"/>
      <c r="J89" s="2"/>
      <c r="K89" s="28"/>
      <c r="L89" s="2"/>
      <c r="M89" s="52"/>
      <c r="N89" s="3"/>
      <c r="O89" s="6"/>
      <c r="P89" s="204">
        <f>SUMPRODUCT(P77:P81,P82:P86)</f>
        <v>0</v>
      </c>
      <c r="Q89" s="204">
        <f t="shared" ref="Q89:AA89" si="31">SUMPRODUCT(Q77:Q81,Q82:Q86)</f>
        <v>0</v>
      </c>
      <c r="R89" s="204">
        <f t="shared" si="31"/>
        <v>0</v>
      </c>
      <c r="S89" s="204">
        <f t="shared" si="31"/>
        <v>0</v>
      </c>
      <c r="T89" s="204">
        <f t="shared" si="31"/>
        <v>0</v>
      </c>
      <c r="U89" s="204">
        <f t="shared" si="31"/>
        <v>0</v>
      </c>
      <c r="V89" s="204">
        <f t="shared" si="31"/>
        <v>0</v>
      </c>
      <c r="W89" s="204">
        <f t="shared" si="31"/>
        <v>0</v>
      </c>
      <c r="X89" s="204">
        <f t="shared" si="31"/>
        <v>0</v>
      </c>
      <c r="Y89" s="204">
        <f t="shared" si="31"/>
        <v>0</v>
      </c>
      <c r="Z89" s="204">
        <f t="shared" si="31"/>
        <v>0</v>
      </c>
      <c r="AA89" s="204">
        <f t="shared" si="31"/>
        <v>0</v>
      </c>
      <c r="AB89" s="2"/>
    </row>
    <row r="90" spans="1:28" ht="3.9" customHeight="1" x14ac:dyDescent="0.25">
      <c r="A90" s="2"/>
      <c r="B90" s="2"/>
      <c r="C90" s="2"/>
      <c r="D90" s="2"/>
      <c r="E90" s="110"/>
      <c r="F90" s="2"/>
      <c r="G90" s="2"/>
      <c r="H90" s="2"/>
      <c r="I90" s="28"/>
      <c r="J90" s="2"/>
      <c r="K90" s="28"/>
      <c r="L90" s="2"/>
      <c r="M90" s="52"/>
      <c r="N90" s="2"/>
      <c r="O90" s="2"/>
      <c r="P90" s="36"/>
      <c r="Q90" s="36"/>
      <c r="R90" s="36"/>
      <c r="S90" s="36"/>
      <c r="T90" s="36"/>
      <c r="U90" s="36"/>
      <c r="V90" s="36"/>
      <c r="W90" s="36"/>
      <c r="X90" s="36"/>
      <c r="Y90" s="36"/>
      <c r="Z90" s="36"/>
      <c r="AA90" s="36"/>
      <c r="AB90" s="2"/>
    </row>
    <row r="91" spans="1:28" ht="8.1" customHeight="1" x14ac:dyDescent="0.25">
      <c r="A91" s="2"/>
      <c r="B91" s="2"/>
      <c r="C91" s="2"/>
      <c r="D91" s="2"/>
      <c r="E91" s="2"/>
      <c r="F91" s="2"/>
      <c r="G91" s="2"/>
      <c r="H91" s="2"/>
      <c r="I91" s="28"/>
      <c r="J91" s="2"/>
      <c r="K91" s="28"/>
      <c r="L91" s="2"/>
      <c r="M91" s="52"/>
      <c r="N91" s="2"/>
      <c r="O91" s="2"/>
      <c r="P91" s="36"/>
      <c r="Q91" s="36"/>
      <c r="R91" s="36"/>
      <c r="S91" s="36"/>
      <c r="T91" s="36"/>
      <c r="U91" s="36"/>
      <c r="V91" s="36"/>
      <c r="W91" s="36"/>
      <c r="X91" s="36"/>
      <c r="Y91" s="36"/>
      <c r="Z91" s="36"/>
      <c r="AA91" s="36"/>
      <c r="AB91" s="2"/>
    </row>
    <row r="92" spans="1:28" s="5" customFormat="1" x14ac:dyDescent="0.25">
      <c r="A92" s="3"/>
      <c r="B92" s="3"/>
      <c r="C92" s="3"/>
      <c r="D92" s="111"/>
      <c r="E92" s="3" t="str">
        <f>KPI!$E$57</f>
        <v>ФОТ - начисления/оплаты</v>
      </c>
      <c r="F92" s="3"/>
      <c r="G92" s="3" t="str">
        <f>IF($E92="","",INDEX(KPI!$G:$G,SUMIFS(KPI!$B:$B,KPI!$E:$E,$E92)))</f>
        <v>тыс.руб.</v>
      </c>
      <c r="H92" s="103"/>
      <c r="I92" s="28"/>
      <c r="J92" s="44"/>
      <c r="K92" s="28"/>
      <c r="L92" s="3"/>
      <c r="M92" s="55">
        <f>SUM($O92:$AB92)</f>
        <v>0</v>
      </c>
      <c r="N92" s="3"/>
      <c r="O92" s="3"/>
      <c r="P92" s="46">
        <f>IF(P$1="",0,IF(P$1=0,SUMIFS(P93:P104,H93:H104,"&gt;="&amp;MONTH(#REF!)),SUM(P93:P104)))</f>
        <v>0</v>
      </c>
      <c r="Q92" s="46">
        <f t="shared" ref="Q92" si="32">IF(Q$1="",0,SUM(Q93:Q104))</f>
        <v>0</v>
      </c>
      <c r="R92" s="46">
        <f t="shared" ref="R92:AA92" si="33">IF(R$1="",0,SUM(R93:R104))</f>
        <v>0</v>
      </c>
      <c r="S92" s="46">
        <f t="shared" si="33"/>
        <v>0</v>
      </c>
      <c r="T92" s="46">
        <f t="shared" si="33"/>
        <v>0</v>
      </c>
      <c r="U92" s="46">
        <f t="shared" si="33"/>
        <v>0</v>
      </c>
      <c r="V92" s="46">
        <f t="shared" si="33"/>
        <v>0</v>
      </c>
      <c r="W92" s="46">
        <f t="shared" si="33"/>
        <v>0</v>
      </c>
      <c r="X92" s="46">
        <f t="shared" si="33"/>
        <v>0</v>
      </c>
      <c r="Y92" s="46">
        <f t="shared" si="33"/>
        <v>0</v>
      </c>
      <c r="Z92" s="46">
        <f t="shared" si="33"/>
        <v>0</v>
      </c>
      <c r="AA92" s="46">
        <f t="shared" si="33"/>
        <v>0</v>
      </c>
      <c r="AB92" s="3"/>
    </row>
    <row r="93" spans="1:28" s="23" customFormat="1" ht="10.199999999999999" x14ac:dyDescent="0.2">
      <c r="A93" s="22"/>
      <c r="B93" s="22"/>
      <c r="C93" s="22"/>
      <c r="D93" s="22"/>
      <c r="E93" s="22" t="str">
        <f>E92</f>
        <v>ФОТ - начисления/оплаты</v>
      </c>
      <c r="F93" s="22"/>
      <c r="G93" s="22" t="str">
        <f>IF($E93="","",INDEX(KPI!$G:$G,SUMIFS(KPI!$B:$B,KPI!$E:$E,$E93)))</f>
        <v>тыс.руб.</v>
      </c>
      <c r="H93" s="100">
        <f>структура!$V$12</f>
        <v>1</v>
      </c>
      <c r="I93" s="31"/>
      <c r="J93" s="98" t="str">
        <f>структура!$X$12</f>
        <v>янв</v>
      </c>
      <c r="K93" s="99"/>
      <c r="L93" s="22"/>
      <c r="M93" s="58"/>
      <c r="N93" s="22"/>
      <c r="O93" s="22"/>
      <c r="P93" s="101">
        <f>IF(P$1="",0,P$89)</f>
        <v>0</v>
      </c>
      <c r="Q93" s="101">
        <f t="shared" ref="Q93:AA93" si="34">IF(Q$1="",0,Q$89)</f>
        <v>0</v>
      </c>
      <c r="R93" s="101">
        <f t="shared" si="34"/>
        <v>0</v>
      </c>
      <c r="S93" s="101">
        <f t="shared" si="34"/>
        <v>0</v>
      </c>
      <c r="T93" s="101">
        <f t="shared" si="34"/>
        <v>0</v>
      </c>
      <c r="U93" s="101">
        <f t="shared" si="34"/>
        <v>0</v>
      </c>
      <c r="V93" s="101">
        <f t="shared" si="34"/>
        <v>0</v>
      </c>
      <c r="W93" s="101">
        <f t="shared" si="34"/>
        <v>0</v>
      </c>
      <c r="X93" s="101">
        <f t="shared" si="34"/>
        <v>0</v>
      </c>
      <c r="Y93" s="101">
        <f t="shared" si="34"/>
        <v>0</v>
      </c>
      <c r="Z93" s="101">
        <f t="shared" si="34"/>
        <v>0</v>
      </c>
      <c r="AA93" s="101">
        <f t="shared" si="34"/>
        <v>0</v>
      </c>
      <c r="AB93" s="22"/>
    </row>
    <row r="94" spans="1:28" s="23" customFormat="1" ht="10.199999999999999" x14ac:dyDescent="0.2">
      <c r="A94" s="22"/>
      <c r="B94" s="22"/>
      <c r="C94" s="22"/>
      <c r="D94" s="22"/>
      <c r="E94" s="22" t="str">
        <f>E92</f>
        <v>ФОТ - начисления/оплаты</v>
      </c>
      <c r="F94" s="22"/>
      <c r="G94" s="22" t="str">
        <f>IF($E94="","",INDEX(KPI!$G:$G,SUMIFS(KPI!$B:$B,KPI!$E:$E,$E94)))</f>
        <v>тыс.руб.</v>
      </c>
      <c r="H94" s="100">
        <f>структура!$V$13</f>
        <v>2</v>
      </c>
      <c r="I94" s="31"/>
      <c r="J94" s="98" t="str">
        <f>структура!$X$13</f>
        <v>фев</v>
      </c>
      <c r="K94" s="99"/>
      <c r="L94" s="22"/>
      <c r="M94" s="58"/>
      <c r="N94" s="22"/>
      <c r="O94" s="22"/>
      <c r="P94" s="101">
        <f t="shared" ref="P94:AA104" si="35">IF(P$1="",0,P$89)</f>
        <v>0</v>
      </c>
      <c r="Q94" s="101">
        <f t="shared" si="35"/>
        <v>0</v>
      </c>
      <c r="R94" s="101">
        <f t="shared" si="35"/>
        <v>0</v>
      </c>
      <c r="S94" s="101">
        <f t="shared" si="35"/>
        <v>0</v>
      </c>
      <c r="T94" s="101">
        <f t="shared" si="35"/>
        <v>0</v>
      </c>
      <c r="U94" s="101">
        <f t="shared" si="35"/>
        <v>0</v>
      </c>
      <c r="V94" s="101">
        <f t="shared" si="35"/>
        <v>0</v>
      </c>
      <c r="W94" s="101">
        <f t="shared" si="35"/>
        <v>0</v>
      </c>
      <c r="X94" s="101">
        <f t="shared" si="35"/>
        <v>0</v>
      </c>
      <c r="Y94" s="101">
        <f t="shared" si="35"/>
        <v>0</v>
      </c>
      <c r="Z94" s="101">
        <f t="shared" si="35"/>
        <v>0</v>
      </c>
      <c r="AA94" s="101">
        <f t="shared" si="35"/>
        <v>0</v>
      </c>
      <c r="AB94" s="22"/>
    </row>
    <row r="95" spans="1:28" s="23" customFormat="1" ht="10.199999999999999" x14ac:dyDescent="0.2">
      <c r="A95" s="22"/>
      <c r="B95" s="22"/>
      <c r="C95" s="22"/>
      <c r="D95" s="22"/>
      <c r="E95" s="22" t="str">
        <f>E92</f>
        <v>ФОТ - начисления/оплаты</v>
      </c>
      <c r="F95" s="22"/>
      <c r="G95" s="22" t="str">
        <f>IF($E95="","",INDEX(KPI!$G:$G,SUMIFS(KPI!$B:$B,KPI!$E:$E,$E95)))</f>
        <v>тыс.руб.</v>
      </c>
      <c r="H95" s="100">
        <f>структура!$V$14</f>
        <v>3</v>
      </c>
      <c r="I95" s="31"/>
      <c r="J95" s="98" t="str">
        <f>структура!$X$14</f>
        <v>мар</v>
      </c>
      <c r="K95" s="99"/>
      <c r="L95" s="22"/>
      <c r="M95" s="58"/>
      <c r="N95" s="22"/>
      <c r="O95" s="22"/>
      <c r="P95" s="101">
        <f t="shared" si="35"/>
        <v>0</v>
      </c>
      <c r="Q95" s="101">
        <f t="shared" si="35"/>
        <v>0</v>
      </c>
      <c r="R95" s="101">
        <f t="shared" si="35"/>
        <v>0</v>
      </c>
      <c r="S95" s="101">
        <f t="shared" si="35"/>
        <v>0</v>
      </c>
      <c r="T95" s="101">
        <f t="shared" si="35"/>
        <v>0</v>
      </c>
      <c r="U95" s="101">
        <f t="shared" si="35"/>
        <v>0</v>
      </c>
      <c r="V95" s="101">
        <f t="shared" si="35"/>
        <v>0</v>
      </c>
      <c r="W95" s="101">
        <f t="shared" si="35"/>
        <v>0</v>
      </c>
      <c r="X95" s="101">
        <f t="shared" si="35"/>
        <v>0</v>
      </c>
      <c r="Y95" s="101">
        <f t="shared" si="35"/>
        <v>0</v>
      </c>
      <c r="Z95" s="101">
        <f t="shared" si="35"/>
        <v>0</v>
      </c>
      <c r="AA95" s="101">
        <f t="shared" si="35"/>
        <v>0</v>
      </c>
      <c r="AB95" s="22"/>
    </row>
    <row r="96" spans="1:28" s="23" customFormat="1" ht="10.199999999999999" x14ac:dyDescent="0.2">
      <c r="A96" s="22"/>
      <c r="B96" s="22"/>
      <c r="C96" s="22"/>
      <c r="D96" s="22"/>
      <c r="E96" s="22" t="str">
        <f>E92</f>
        <v>ФОТ - начисления/оплаты</v>
      </c>
      <c r="F96" s="22"/>
      <c r="G96" s="22" t="str">
        <f>IF($E96="","",INDEX(KPI!$G:$G,SUMIFS(KPI!$B:$B,KPI!$E:$E,$E96)))</f>
        <v>тыс.руб.</v>
      </c>
      <c r="H96" s="100">
        <f>структура!$V$15</f>
        <v>4</v>
      </c>
      <c r="I96" s="31"/>
      <c r="J96" s="98" t="str">
        <f>структура!$X$15</f>
        <v>апр</v>
      </c>
      <c r="K96" s="99"/>
      <c r="L96" s="22"/>
      <c r="M96" s="58"/>
      <c r="N96" s="22"/>
      <c r="O96" s="22"/>
      <c r="P96" s="101">
        <f t="shared" si="35"/>
        <v>0</v>
      </c>
      <c r="Q96" s="101">
        <f t="shared" si="35"/>
        <v>0</v>
      </c>
      <c r="R96" s="101">
        <f t="shared" si="35"/>
        <v>0</v>
      </c>
      <c r="S96" s="101">
        <f t="shared" si="35"/>
        <v>0</v>
      </c>
      <c r="T96" s="101">
        <f t="shared" si="35"/>
        <v>0</v>
      </c>
      <c r="U96" s="101">
        <f t="shared" si="35"/>
        <v>0</v>
      </c>
      <c r="V96" s="101">
        <f t="shared" si="35"/>
        <v>0</v>
      </c>
      <c r="W96" s="101">
        <f t="shared" si="35"/>
        <v>0</v>
      </c>
      <c r="X96" s="101">
        <f t="shared" si="35"/>
        <v>0</v>
      </c>
      <c r="Y96" s="101">
        <f t="shared" si="35"/>
        <v>0</v>
      </c>
      <c r="Z96" s="101">
        <f t="shared" si="35"/>
        <v>0</v>
      </c>
      <c r="AA96" s="101">
        <f t="shared" si="35"/>
        <v>0</v>
      </c>
      <c r="AB96" s="22"/>
    </row>
    <row r="97" spans="1:28" s="23" customFormat="1" ht="10.199999999999999" x14ac:dyDescent="0.2">
      <c r="A97" s="22"/>
      <c r="B97" s="22"/>
      <c r="C97" s="22"/>
      <c r="D97" s="22"/>
      <c r="E97" s="22" t="str">
        <f>E92</f>
        <v>ФОТ - начисления/оплаты</v>
      </c>
      <c r="F97" s="22"/>
      <c r="G97" s="22" t="str">
        <f>IF($E97="","",INDEX(KPI!$G:$G,SUMIFS(KPI!$B:$B,KPI!$E:$E,$E97)))</f>
        <v>тыс.руб.</v>
      </c>
      <c r="H97" s="100">
        <f>структура!$V$16</f>
        <v>5</v>
      </c>
      <c r="I97" s="31"/>
      <c r="J97" s="98" t="str">
        <f>структура!$X$16</f>
        <v>май</v>
      </c>
      <c r="K97" s="99"/>
      <c r="L97" s="22"/>
      <c r="M97" s="58"/>
      <c r="N97" s="22"/>
      <c r="O97" s="22"/>
      <c r="P97" s="101">
        <f t="shared" si="35"/>
        <v>0</v>
      </c>
      <c r="Q97" s="101">
        <f t="shared" si="35"/>
        <v>0</v>
      </c>
      <c r="R97" s="101">
        <f t="shared" si="35"/>
        <v>0</v>
      </c>
      <c r="S97" s="101">
        <f t="shared" si="35"/>
        <v>0</v>
      </c>
      <c r="T97" s="101">
        <f t="shared" si="35"/>
        <v>0</v>
      </c>
      <c r="U97" s="101">
        <f t="shared" si="35"/>
        <v>0</v>
      </c>
      <c r="V97" s="101">
        <f t="shared" si="35"/>
        <v>0</v>
      </c>
      <c r="W97" s="101">
        <f t="shared" si="35"/>
        <v>0</v>
      </c>
      <c r="X97" s="101">
        <f t="shared" si="35"/>
        <v>0</v>
      </c>
      <c r="Y97" s="101">
        <f t="shared" si="35"/>
        <v>0</v>
      </c>
      <c r="Z97" s="101">
        <f t="shared" si="35"/>
        <v>0</v>
      </c>
      <c r="AA97" s="101">
        <f t="shared" si="35"/>
        <v>0</v>
      </c>
      <c r="AB97" s="22"/>
    </row>
    <row r="98" spans="1:28" s="23" customFormat="1" ht="10.199999999999999" x14ac:dyDescent="0.2">
      <c r="A98" s="22"/>
      <c r="B98" s="22"/>
      <c r="C98" s="22"/>
      <c r="D98" s="22"/>
      <c r="E98" s="22" t="str">
        <f>E92</f>
        <v>ФОТ - начисления/оплаты</v>
      </c>
      <c r="F98" s="22"/>
      <c r="G98" s="22" t="str">
        <f>IF($E98="","",INDEX(KPI!$G:$G,SUMIFS(KPI!$B:$B,KPI!$E:$E,$E98)))</f>
        <v>тыс.руб.</v>
      </c>
      <c r="H98" s="100">
        <f>структура!$V$17</f>
        <v>6</v>
      </c>
      <c r="I98" s="31"/>
      <c r="J98" s="98" t="str">
        <f>структура!$X$17</f>
        <v>июн</v>
      </c>
      <c r="K98" s="99"/>
      <c r="L98" s="22"/>
      <c r="M98" s="58"/>
      <c r="N98" s="22"/>
      <c r="O98" s="22"/>
      <c r="P98" s="101">
        <f t="shared" si="35"/>
        <v>0</v>
      </c>
      <c r="Q98" s="101">
        <f t="shared" si="35"/>
        <v>0</v>
      </c>
      <c r="R98" s="101">
        <f t="shared" si="35"/>
        <v>0</v>
      </c>
      <c r="S98" s="101">
        <f t="shared" si="35"/>
        <v>0</v>
      </c>
      <c r="T98" s="101">
        <f t="shared" si="35"/>
        <v>0</v>
      </c>
      <c r="U98" s="101">
        <f t="shared" si="35"/>
        <v>0</v>
      </c>
      <c r="V98" s="101">
        <f t="shared" si="35"/>
        <v>0</v>
      </c>
      <c r="W98" s="101">
        <f t="shared" si="35"/>
        <v>0</v>
      </c>
      <c r="X98" s="101">
        <f t="shared" si="35"/>
        <v>0</v>
      </c>
      <c r="Y98" s="101">
        <f t="shared" si="35"/>
        <v>0</v>
      </c>
      <c r="Z98" s="101">
        <f t="shared" si="35"/>
        <v>0</v>
      </c>
      <c r="AA98" s="101">
        <f t="shared" si="35"/>
        <v>0</v>
      </c>
      <c r="AB98" s="22"/>
    </row>
    <row r="99" spans="1:28" s="23" customFormat="1" ht="10.199999999999999" x14ac:dyDescent="0.2">
      <c r="A99" s="22"/>
      <c r="B99" s="22"/>
      <c r="C99" s="22"/>
      <c r="D99" s="22"/>
      <c r="E99" s="22" t="str">
        <f>E92</f>
        <v>ФОТ - начисления/оплаты</v>
      </c>
      <c r="F99" s="22"/>
      <c r="G99" s="22" t="str">
        <f>IF($E99="","",INDEX(KPI!$G:$G,SUMIFS(KPI!$B:$B,KPI!$E:$E,$E99)))</f>
        <v>тыс.руб.</v>
      </c>
      <c r="H99" s="100">
        <f>структура!$V$18</f>
        <v>7</v>
      </c>
      <c r="I99" s="31"/>
      <c r="J99" s="98" t="str">
        <f>структура!$X$18</f>
        <v>июл</v>
      </c>
      <c r="K99" s="99"/>
      <c r="L99" s="22"/>
      <c r="M99" s="58"/>
      <c r="N99" s="22"/>
      <c r="O99" s="22"/>
      <c r="P99" s="101">
        <f t="shared" si="35"/>
        <v>0</v>
      </c>
      <c r="Q99" s="101">
        <f t="shared" si="35"/>
        <v>0</v>
      </c>
      <c r="R99" s="101">
        <f t="shared" si="35"/>
        <v>0</v>
      </c>
      <c r="S99" s="101">
        <f t="shared" si="35"/>
        <v>0</v>
      </c>
      <c r="T99" s="101">
        <f t="shared" si="35"/>
        <v>0</v>
      </c>
      <c r="U99" s="101">
        <f t="shared" si="35"/>
        <v>0</v>
      </c>
      <c r="V99" s="101">
        <f t="shared" si="35"/>
        <v>0</v>
      </c>
      <c r="W99" s="101">
        <f t="shared" si="35"/>
        <v>0</v>
      </c>
      <c r="X99" s="101">
        <f t="shared" si="35"/>
        <v>0</v>
      </c>
      <c r="Y99" s="101">
        <f t="shared" si="35"/>
        <v>0</v>
      </c>
      <c r="Z99" s="101">
        <f t="shared" si="35"/>
        <v>0</v>
      </c>
      <c r="AA99" s="101">
        <f t="shared" si="35"/>
        <v>0</v>
      </c>
      <c r="AB99" s="22"/>
    </row>
    <row r="100" spans="1:28" s="23" customFormat="1" ht="10.199999999999999" x14ac:dyDescent="0.2">
      <c r="A100" s="22"/>
      <c r="B100" s="22"/>
      <c r="C100" s="22"/>
      <c r="D100" s="22"/>
      <c r="E100" s="22" t="str">
        <f>E92</f>
        <v>ФОТ - начисления/оплаты</v>
      </c>
      <c r="F100" s="22"/>
      <c r="G100" s="22" t="str">
        <f>IF($E100="","",INDEX(KPI!$G:$G,SUMIFS(KPI!$B:$B,KPI!$E:$E,$E100)))</f>
        <v>тыс.руб.</v>
      </c>
      <c r="H100" s="100">
        <f>структура!$V$19</f>
        <v>8</v>
      </c>
      <c r="I100" s="31"/>
      <c r="J100" s="98" t="str">
        <f>структура!$X$19</f>
        <v>авг</v>
      </c>
      <c r="K100" s="99"/>
      <c r="L100" s="22"/>
      <c r="M100" s="58"/>
      <c r="N100" s="22"/>
      <c r="O100" s="22"/>
      <c r="P100" s="101">
        <f t="shared" si="35"/>
        <v>0</v>
      </c>
      <c r="Q100" s="101">
        <f t="shared" si="35"/>
        <v>0</v>
      </c>
      <c r="R100" s="101">
        <f t="shared" si="35"/>
        <v>0</v>
      </c>
      <c r="S100" s="101">
        <f t="shared" si="35"/>
        <v>0</v>
      </c>
      <c r="T100" s="101">
        <f t="shared" si="35"/>
        <v>0</v>
      </c>
      <c r="U100" s="101">
        <f t="shared" si="35"/>
        <v>0</v>
      </c>
      <c r="V100" s="101">
        <f t="shared" si="35"/>
        <v>0</v>
      </c>
      <c r="W100" s="101">
        <f t="shared" si="35"/>
        <v>0</v>
      </c>
      <c r="X100" s="101">
        <f t="shared" si="35"/>
        <v>0</v>
      </c>
      <c r="Y100" s="101">
        <f t="shared" si="35"/>
        <v>0</v>
      </c>
      <c r="Z100" s="101">
        <f t="shared" si="35"/>
        <v>0</v>
      </c>
      <c r="AA100" s="101">
        <f t="shared" si="35"/>
        <v>0</v>
      </c>
      <c r="AB100" s="22"/>
    </row>
    <row r="101" spans="1:28" s="23" customFormat="1" ht="10.199999999999999" x14ac:dyDescent="0.2">
      <c r="A101" s="22"/>
      <c r="B101" s="22"/>
      <c r="C101" s="22"/>
      <c r="D101" s="22"/>
      <c r="E101" s="22" t="str">
        <f>E92</f>
        <v>ФОТ - начисления/оплаты</v>
      </c>
      <c r="F101" s="22"/>
      <c r="G101" s="22" t="str">
        <f>IF($E101="","",INDEX(KPI!$G:$G,SUMIFS(KPI!$B:$B,KPI!$E:$E,$E101)))</f>
        <v>тыс.руб.</v>
      </c>
      <c r="H101" s="100">
        <f>структура!$V$20</f>
        <v>9</v>
      </c>
      <c r="I101" s="31"/>
      <c r="J101" s="98" t="str">
        <f>структура!$X$20</f>
        <v>сен</v>
      </c>
      <c r="K101" s="99"/>
      <c r="L101" s="22"/>
      <c r="M101" s="58"/>
      <c r="N101" s="22"/>
      <c r="O101" s="22"/>
      <c r="P101" s="101">
        <f t="shared" si="35"/>
        <v>0</v>
      </c>
      <c r="Q101" s="101">
        <f t="shared" si="35"/>
        <v>0</v>
      </c>
      <c r="R101" s="101">
        <f t="shared" si="35"/>
        <v>0</v>
      </c>
      <c r="S101" s="101">
        <f t="shared" si="35"/>
        <v>0</v>
      </c>
      <c r="T101" s="101">
        <f t="shared" si="35"/>
        <v>0</v>
      </c>
      <c r="U101" s="101">
        <f t="shared" si="35"/>
        <v>0</v>
      </c>
      <c r="V101" s="101">
        <f t="shared" si="35"/>
        <v>0</v>
      </c>
      <c r="W101" s="101">
        <f t="shared" si="35"/>
        <v>0</v>
      </c>
      <c r="X101" s="101">
        <f t="shared" si="35"/>
        <v>0</v>
      </c>
      <c r="Y101" s="101">
        <f t="shared" si="35"/>
        <v>0</v>
      </c>
      <c r="Z101" s="101">
        <f t="shared" si="35"/>
        <v>0</v>
      </c>
      <c r="AA101" s="101">
        <f t="shared" si="35"/>
        <v>0</v>
      </c>
      <c r="AB101" s="22"/>
    </row>
    <row r="102" spans="1:28" s="23" customFormat="1" ht="10.199999999999999" x14ac:dyDescent="0.2">
      <c r="A102" s="22"/>
      <c r="B102" s="22"/>
      <c r="C102" s="22"/>
      <c r="D102" s="22"/>
      <c r="E102" s="22" t="str">
        <f>E92</f>
        <v>ФОТ - начисления/оплаты</v>
      </c>
      <c r="F102" s="22"/>
      <c r="G102" s="22" t="str">
        <f>IF($E102="","",INDEX(KPI!$G:$G,SUMIFS(KPI!$B:$B,KPI!$E:$E,$E102)))</f>
        <v>тыс.руб.</v>
      </c>
      <c r="H102" s="100">
        <f>структура!$V$21</f>
        <v>10</v>
      </c>
      <c r="I102" s="31"/>
      <c r="J102" s="98" t="str">
        <f>структура!$X$21</f>
        <v>окт</v>
      </c>
      <c r="K102" s="99"/>
      <c r="L102" s="22"/>
      <c r="M102" s="58"/>
      <c r="N102" s="22"/>
      <c r="O102" s="22"/>
      <c r="P102" s="101">
        <f t="shared" si="35"/>
        <v>0</v>
      </c>
      <c r="Q102" s="101">
        <f t="shared" si="35"/>
        <v>0</v>
      </c>
      <c r="R102" s="101">
        <f t="shared" si="35"/>
        <v>0</v>
      </c>
      <c r="S102" s="101">
        <f t="shared" si="35"/>
        <v>0</v>
      </c>
      <c r="T102" s="101">
        <f t="shared" si="35"/>
        <v>0</v>
      </c>
      <c r="U102" s="101">
        <f t="shared" si="35"/>
        <v>0</v>
      </c>
      <c r="V102" s="101">
        <f t="shared" si="35"/>
        <v>0</v>
      </c>
      <c r="W102" s="101">
        <f t="shared" si="35"/>
        <v>0</v>
      </c>
      <c r="X102" s="101">
        <f t="shared" si="35"/>
        <v>0</v>
      </c>
      <c r="Y102" s="101">
        <f t="shared" si="35"/>
        <v>0</v>
      </c>
      <c r="Z102" s="101">
        <f t="shared" si="35"/>
        <v>0</v>
      </c>
      <c r="AA102" s="101">
        <f t="shared" si="35"/>
        <v>0</v>
      </c>
      <c r="AB102" s="22"/>
    </row>
    <row r="103" spans="1:28" s="23" customFormat="1" ht="10.199999999999999" x14ac:dyDescent="0.2">
      <c r="A103" s="22"/>
      <c r="B103" s="22"/>
      <c r="C103" s="22"/>
      <c r="D103" s="22"/>
      <c r="E103" s="22" t="str">
        <f>E92</f>
        <v>ФОТ - начисления/оплаты</v>
      </c>
      <c r="F103" s="22"/>
      <c r="G103" s="22" t="str">
        <f>IF($E103="","",INDEX(KPI!$G:$G,SUMIFS(KPI!$B:$B,KPI!$E:$E,$E103)))</f>
        <v>тыс.руб.</v>
      </c>
      <c r="H103" s="100">
        <f>структура!$V$22</f>
        <v>11</v>
      </c>
      <c r="I103" s="31"/>
      <c r="J103" s="98" t="str">
        <f>структура!$X$22</f>
        <v>ноя</v>
      </c>
      <c r="K103" s="99"/>
      <c r="L103" s="22"/>
      <c r="M103" s="58"/>
      <c r="N103" s="22"/>
      <c r="O103" s="22"/>
      <c r="P103" s="101">
        <f t="shared" si="35"/>
        <v>0</v>
      </c>
      <c r="Q103" s="101">
        <f t="shared" si="35"/>
        <v>0</v>
      </c>
      <c r="R103" s="101">
        <f t="shared" si="35"/>
        <v>0</v>
      </c>
      <c r="S103" s="101">
        <f t="shared" si="35"/>
        <v>0</v>
      </c>
      <c r="T103" s="101">
        <f t="shared" si="35"/>
        <v>0</v>
      </c>
      <c r="U103" s="101">
        <f t="shared" si="35"/>
        <v>0</v>
      </c>
      <c r="V103" s="101">
        <f t="shared" si="35"/>
        <v>0</v>
      </c>
      <c r="W103" s="101">
        <f t="shared" si="35"/>
        <v>0</v>
      </c>
      <c r="X103" s="101">
        <f t="shared" si="35"/>
        <v>0</v>
      </c>
      <c r="Y103" s="101">
        <f t="shared" si="35"/>
        <v>0</v>
      </c>
      <c r="Z103" s="101">
        <f t="shared" si="35"/>
        <v>0</v>
      </c>
      <c r="AA103" s="101">
        <f t="shared" si="35"/>
        <v>0</v>
      </c>
      <c r="AB103" s="22"/>
    </row>
    <row r="104" spans="1:28" s="23" customFormat="1" ht="10.199999999999999" x14ac:dyDescent="0.2">
      <c r="A104" s="22"/>
      <c r="B104" s="22"/>
      <c r="C104" s="22"/>
      <c r="D104" s="22"/>
      <c r="E104" s="22" t="str">
        <f>E92</f>
        <v>ФОТ - начисления/оплаты</v>
      </c>
      <c r="F104" s="22"/>
      <c r="G104" s="22" t="str">
        <f>IF($E104="","",INDEX(KPI!$G:$G,SUMIFS(KPI!$B:$B,KPI!$E:$E,$E104)))</f>
        <v>тыс.руб.</v>
      </c>
      <c r="H104" s="100">
        <f>структура!$V$23</f>
        <v>12</v>
      </c>
      <c r="I104" s="31"/>
      <c r="J104" s="98" t="str">
        <f>структура!$X$23</f>
        <v>дек</v>
      </c>
      <c r="K104" s="99"/>
      <c r="L104" s="22"/>
      <c r="M104" s="58"/>
      <c r="N104" s="22"/>
      <c r="O104" s="22"/>
      <c r="P104" s="101">
        <f t="shared" si="35"/>
        <v>0</v>
      </c>
      <c r="Q104" s="101">
        <f t="shared" si="35"/>
        <v>0</v>
      </c>
      <c r="R104" s="101">
        <f t="shared" si="35"/>
        <v>0</v>
      </c>
      <c r="S104" s="101">
        <f t="shared" si="35"/>
        <v>0</v>
      </c>
      <c r="T104" s="101">
        <f t="shared" si="35"/>
        <v>0</v>
      </c>
      <c r="U104" s="101">
        <f t="shared" si="35"/>
        <v>0</v>
      </c>
      <c r="V104" s="101">
        <f t="shared" si="35"/>
        <v>0</v>
      </c>
      <c r="W104" s="101">
        <f t="shared" si="35"/>
        <v>0</v>
      </c>
      <c r="X104" s="101">
        <f t="shared" si="35"/>
        <v>0</v>
      </c>
      <c r="Y104" s="101">
        <f t="shared" si="35"/>
        <v>0</v>
      </c>
      <c r="Z104" s="101">
        <f t="shared" si="35"/>
        <v>0</v>
      </c>
      <c r="AA104" s="101">
        <f t="shared" si="35"/>
        <v>0</v>
      </c>
      <c r="AB104" s="22"/>
    </row>
    <row r="105" spans="1:28" ht="3.9" customHeight="1" x14ac:dyDescent="0.25">
      <c r="A105" s="2"/>
      <c r="B105" s="2"/>
      <c r="C105" s="2"/>
      <c r="D105" s="2"/>
      <c r="E105" s="21"/>
      <c r="F105" s="2"/>
      <c r="G105" s="21"/>
      <c r="H105" s="2"/>
      <c r="I105" s="28"/>
      <c r="J105" s="21"/>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s="5" customFormat="1" x14ac:dyDescent="0.25">
      <c r="A107" s="3"/>
      <c r="B107" s="3"/>
      <c r="C107" s="3"/>
      <c r="D107" s="3"/>
      <c r="E107" s="3" t="str">
        <f>KPI!$E$58</f>
        <v>ставка отчислений в соцфонды+страхНС</v>
      </c>
      <c r="F107" s="3"/>
      <c r="G107" s="3" t="str">
        <f>IF($E107="","",INDEX(KPI!$G:$G,SUMIFS(KPI!$B:$B,KPI!$E:$E,$E107)))</f>
        <v>%</v>
      </c>
      <c r="H107" s="3"/>
      <c r="I107" s="6" t="s">
        <v>0</v>
      </c>
      <c r="J107" s="88"/>
      <c r="K107" s="28"/>
      <c r="L107" s="2"/>
      <c r="M107" s="52"/>
      <c r="N107" s="3"/>
      <c r="O107" s="2"/>
      <c r="P107" s="36"/>
      <c r="Q107" s="36"/>
      <c r="R107" s="36"/>
      <c r="S107" s="36"/>
      <c r="T107" s="36"/>
      <c r="U107" s="36"/>
      <c r="V107" s="36"/>
      <c r="W107" s="36"/>
      <c r="X107" s="36"/>
      <c r="Y107" s="36"/>
      <c r="Z107" s="36"/>
      <c r="AA107" s="36"/>
      <c r="AB107" s="2"/>
    </row>
    <row r="108" spans="1:28" ht="3.9" customHeight="1" x14ac:dyDescent="0.25">
      <c r="A108" s="2"/>
      <c r="B108" s="2"/>
      <c r="C108" s="2"/>
      <c r="D108" s="2"/>
      <c r="E108" s="110"/>
      <c r="F108" s="2"/>
      <c r="G108" s="2"/>
      <c r="H108" s="2"/>
      <c r="I108" s="28"/>
      <c r="J108" s="2"/>
      <c r="K108" s="28"/>
      <c r="L108" s="2"/>
      <c r="M108" s="52"/>
      <c r="N108" s="2"/>
      <c r="O108" s="2"/>
      <c r="P108" s="36"/>
      <c r="Q108" s="36"/>
      <c r="R108" s="36"/>
      <c r="S108" s="36"/>
      <c r="T108" s="36"/>
      <c r="U108" s="36"/>
      <c r="V108" s="36"/>
      <c r="W108" s="36"/>
      <c r="X108" s="36"/>
      <c r="Y108" s="36"/>
      <c r="Z108" s="36"/>
      <c r="AA108" s="36"/>
      <c r="AB108" s="2"/>
    </row>
    <row r="109" spans="1:28" ht="8.1" customHeight="1" x14ac:dyDescent="0.25">
      <c r="A109" s="2"/>
      <c r="B109" s="2"/>
      <c r="C109" s="2"/>
      <c r="D109" s="2"/>
      <c r="E109" s="2"/>
      <c r="F109" s="2"/>
      <c r="G109" s="2"/>
      <c r="H109" s="2"/>
      <c r="I109" s="28"/>
      <c r="J109" s="2"/>
      <c r="K109" s="28"/>
      <c r="L109" s="2"/>
      <c r="M109" s="52"/>
      <c r="N109" s="2"/>
      <c r="O109" s="2"/>
      <c r="P109" s="36"/>
      <c r="Q109" s="36"/>
      <c r="R109" s="36"/>
      <c r="S109" s="36"/>
      <c r="T109" s="36"/>
      <c r="U109" s="36"/>
      <c r="V109" s="36"/>
      <c r="W109" s="36"/>
      <c r="X109" s="36"/>
      <c r="Y109" s="36"/>
      <c r="Z109" s="36"/>
      <c r="AA109" s="36"/>
      <c r="AB109" s="2"/>
    </row>
    <row r="110" spans="1:28" s="5" customFormat="1" x14ac:dyDescent="0.25">
      <c r="A110" s="3"/>
      <c r="B110" s="3"/>
      <c r="C110" s="3"/>
      <c r="D110" s="111"/>
      <c r="E110" s="3" t="str">
        <f>KPI!$E$59</f>
        <v>начисления в соцфонды</v>
      </c>
      <c r="F110" s="3"/>
      <c r="G110" s="3" t="str">
        <f>IF($E110="","",INDEX(KPI!$G:$G,SUMIFS(KPI!$B:$B,KPI!$E:$E,$E110)))</f>
        <v>тыс.руб.</v>
      </c>
      <c r="H110" s="103"/>
      <c r="I110" s="28"/>
      <c r="J110" s="44"/>
      <c r="K110" s="28"/>
      <c r="L110" s="3"/>
      <c r="M110" s="55">
        <f>SUM($O110:$AB110)</f>
        <v>0</v>
      </c>
      <c r="N110" s="3"/>
      <c r="O110" s="3"/>
      <c r="P110" s="46">
        <f>IF(P$1="",0,IF(P$1=0,SUMIFS(P111:P122,H111:H122,"&gt;="&amp;MONTH(#REF!)),SUM(P111:P122)))</f>
        <v>0</v>
      </c>
      <c r="Q110" s="46">
        <f t="shared" ref="Q110" si="36">IF(Q$1="",0,SUM(Q111:Q122))</f>
        <v>0</v>
      </c>
      <c r="R110" s="46">
        <f t="shared" ref="R110:AA110" si="37">IF(R$1="",0,SUM(R111:R122))</f>
        <v>0</v>
      </c>
      <c r="S110" s="46">
        <f t="shared" si="37"/>
        <v>0</v>
      </c>
      <c r="T110" s="46">
        <f t="shared" si="37"/>
        <v>0</v>
      </c>
      <c r="U110" s="46">
        <f t="shared" si="37"/>
        <v>0</v>
      </c>
      <c r="V110" s="46">
        <f t="shared" si="37"/>
        <v>0</v>
      </c>
      <c r="W110" s="46">
        <f t="shared" si="37"/>
        <v>0</v>
      </c>
      <c r="X110" s="46">
        <f t="shared" si="37"/>
        <v>0</v>
      </c>
      <c r="Y110" s="46">
        <f t="shared" si="37"/>
        <v>0</v>
      </c>
      <c r="Z110" s="46">
        <f t="shared" si="37"/>
        <v>0</v>
      </c>
      <c r="AA110" s="46">
        <f t="shared" si="37"/>
        <v>0</v>
      </c>
      <c r="AB110" s="3"/>
    </row>
    <row r="111" spans="1:28" s="23" customFormat="1" ht="10.199999999999999" x14ac:dyDescent="0.2">
      <c r="A111" s="22"/>
      <c r="B111" s="22"/>
      <c r="C111" s="22"/>
      <c r="D111" s="22"/>
      <c r="E111" s="22" t="str">
        <f>E110</f>
        <v>начисления в соцфонды</v>
      </c>
      <c r="F111" s="22"/>
      <c r="G111" s="22" t="str">
        <f>IF($E111="","",INDEX(KPI!$G:$G,SUMIFS(KPI!$B:$B,KPI!$E:$E,$E111)))</f>
        <v>тыс.руб.</v>
      </c>
      <c r="H111" s="100">
        <f>структура!$V$12</f>
        <v>1</v>
      </c>
      <c r="I111" s="31"/>
      <c r="J111" s="98" t="str">
        <f>структура!$X$12</f>
        <v>янв</v>
      </c>
      <c r="K111" s="99"/>
      <c r="L111" s="22"/>
      <c r="M111" s="58"/>
      <c r="N111" s="22"/>
      <c r="O111" s="22"/>
      <c r="P111" s="101">
        <f t="shared" ref="P111:AA111" si="38">IF(P$1="",0,P93*$J$107)</f>
        <v>0</v>
      </c>
      <c r="Q111" s="101">
        <f t="shared" si="38"/>
        <v>0</v>
      </c>
      <c r="R111" s="101">
        <f t="shared" si="38"/>
        <v>0</v>
      </c>
      <c r="S111" s="101">
        <f t="shared" si="38"/>
        <v>0</v>
      </c>
      <c r="T111" s="101">
        <f t="shared" si="38"/>
        <v>0</v>
      </c>
      <c r="U111" s="101">
        <f t="shared" si="38"/>
        <v>0</v>
      </c>
      <c r="V111" s="101">
        <f t="shared" si="38"/>
        <v>0</v>
      </c>
      <c r="W111" s="101">
        <f t="shared" si="38"/>
        <v>0</v>
      </c>
      <c r="X111" s="101">
        <f t="shared" si="38"/>
        <v>0</v>
      </c>
      <c r="Y111" s="101">
        <f t="shared" si="38"/>
        <v>0</v>
      </c>
      <c r="Z111" s="101">
        <f t="shared" si="38"/>
        <v>0</v>
      </c>
      <c r="AA111" s="101">
        <f t="shared" si="38"/>
        <v>0</v>
      </c>
      <c r="AB111" s="22"/>
    </row>
    <row r="112" spans="1:28" s="23" customFormat="1" ht="10.199999999999999" x14ac:dyDescent="0.2">
      <c r="A112" s="22"/>
      <c r="B112" s="22"/>
      <c r="C112" s="22"/>
      <c r="D112" s="22"/>
      <c r="E112" s="22" t="str">
        <f>E110</f>
        <v>начисления в соцфонды</v>
      </c>
      <c r="F112" s="22"/>
      <c r="G112" s="22" t="str">
        <f>IF($E112="","",INDEX(KPI!$G:$G,SUMIFS(KPI!$B:$B,KPI!$E:$E,$E112)))</f>
        <v>тыс.руб.</v>
      </c>
      <c r="H112" s="100">
        <f>структура!$V$13</f>
        <v>2</v>
      </c>
      <c r="I112" s="31"/>
      <c r="J112" s="98" t="str">
        <f>структура!$X$13</f>
        <v>фев</v>
      </c>
      <c r="K112" s="99"/>
      <c r="L112" s="22"/>
      <c r="M112" s="58"/>
      <c r="N112" s="22"/>
      <c r="O112" s="22"/>
      <c r="P112" s="101">
        <f t="shared" ref="P112:AA112" si="39">IF(P$1="",0,P94*$J$107)</f>
        <v>0</v>
      </c>
      <c r="Q112" s="101">
        <f t="shared" si="39"/>
        <v>0</v>
      </c>
      <c r="R112" s="101">
        <f t="shared" si="39"/>
        <v>0</v>
      </c>
      <c r="S112" s="101">
        <f t="shared" si="39"/>
        <v>0</v>
      </c>
      <c r="T112" s="101">
        <f t="shared" si="39"/>
        <v>0</v>
      </c>
      <c r="U112" s="101">
        <f t="shared" si="39"/>
        <v>0</v>
      </c>
      <c r="V112" s="101">
        <f t="shared" si="39"/>
        <v>0</v>
      </c>
      <c r="W112" s="101">
        <f t="shared" si="39"/>
        <v>0</v>
      </c>
      <c r="X112" s="101">
        <f t="shared" si="39"/>
        <v>0</v>
      </c>
      <c r="Y112" s="101">
        <f t="shared" si="39"/>
        <v>0</v>
      </c>
      <c r="Z112" s="101">
        <f t="shared" si="39"/>
        <v>0</v>
      </c>
      <c r="AA112" s="101">
        <f t="shared" si="39"/>
        <v>0</v>
      </c>
      <c r="AB112" s="22"/>
    </row>
    <row r="113" spans="1:28" s="23" customFormat="1" ht="10.199999999999999" x14ac:dyDescent="0.2">
      <c r="A113" s="22"/>
      <c r="B113" s="22"/>
      <c r="C113" s="22"/>
      <c r="D113" s="22"/>
      <c r="E113" s="22" t="str">
        <f>E110</f>
        <v>начисления в соцфонды</v>
      </c>
      <c r="F113" s="22"/>
      <c r="G113" s="22" t="str">
        <f>IF($E113="","",INDEX(KPI!$G:$G,SUMIFS(KPI!$B:$B,KPI!$E:$E,$E113)))</f>
        <v>тыс.руб.</v>
      </c>
      <c r="H113" s="100">
        <f>структура!$V$14</f>
        <v>3</v>
      </c>
      <c r="I113" s="31"/>
      <c r="J113" s="98" t="str">
        <f>структура!$X$14</f>
        <v>мар</v>
      </c>
      <c r="K113" s="99"/>
      <c r="L113" s="22"/>
      <c r="M113" s="58"/>
      <c r="N113" s="22"/>
      <c r="O113" s="22"/>
      <c r="P113" s="101">
        <f t="shared" ref="P113:AA113" si="40">IF(P$1="",0,P95*$J$107)</f>
        <v>0</v>
      </c>
      <c r="Q113" s="101">
        <f t="shared" si="40"/>
        <v>0</v>
      </c>
      <c r="R113" s="101">
        <f t="shared" si="40"/>
        <v>0</v>
      </c>
      <c r="S113" s="101">
        <f t="shared" si="40"/>
        <v>0</v>
      </c>
      <c r="T113" s="101">
        <f t="shared" si="40"/>
        <v>0</v>
      </c>
      <c r="U113" s="101">
        <f t="shared" si="40"/>
        <v>0</v>
      </c>
      <c r="V113" s="101">
        <f t="shared" si="40"/>
        <v>0</v>
      </c>
      <c r="W113" s="101">
        <f t="shared" si="40"/>
        <v>0</v>
      </c>
      <c r="X113" s="101">
        <f t="shared" si="40"/>
        <v>0</v>
      </c>
      <c r="Y113" s="101">
        <f t="shared" si="40"/>
        <v>0</v>
      </c>
      <c r="Z113" s="101">
        <f t="shared" si="40"/>
        <v>0</v>
      </c>
      <c r="AA113" s="101">
        <f t="shared" si="40"/>
        <v>0</v>
      </c>
      <c r="AB113" s="22"/>
    </row>
    <row r="114" spans="1:28" s="23" customFormat="1" ht="10.199999999999999" x14ac:dyDescent="0.2">
      <c r="A114" s="22"/>
      <c r="B114" s="22"/>
      <c r="C114" s="22"/>
      <c r="D114" s="22"/>
      <c r="E114" s="22" t="str">
        <f>E110</f>
        <v>начисления в соцфонды</v>
      </c>
      <c r="F114" s="22"/>
      <c r="G114" s="22" t="str">
        <f>IF($E114="","",INDEX(KPI!$G:$G,SUMIFS(KPI!$B:$B,KPI!$E:$E,$E114)))</f>
        <v>тыс.руб.</v>
      </c>
      <c r="H114" s="100">
        <f>структура!$V$15</f>
        <v>4</v>
      </c>
      <c r="I114" s="31"/>
      <c r="J114" s="98" t="str">
        <f>структура!$X$15</f>
        <v>апр</v>
      </c>
      <c r="K114" s="99"/>
      <c r="L114" s="22"/>
      <c r="M114" s="58"/>
      <c r="N114" s="22"/>
      <c r="O114" s="22"/>
      <c r="P114" s="101">
        <f t="shared" ref="P114:AA114" si="41">IF(P$1="",0,P96*$J$107)</f>
        <v>0</v>
      </c>
      <c r="Q114" s="101">
        <f t="shared" si="41"/>
        <v>0</v>
      </c>
      <c r="R114" s="101">
        <f t="shared" si="41"/>
        <v>0</v>
      </c>
      <c r="S114" s="101">
        <f t="shared" si="41"/>
        <v>0</v>
      </c>
      <c r="T114" s="101">
        <f t="shared" si="41"/>
        <v>0</v>
      </c>
      <c r="U114" s="101">
        <f t="shared" si="41"/>
        <v>0</v>
      </c>
      <c r="V114" s="101">
        <f t="shared" si="41"/>
        <v>0</v>
      </c>
      <c r="W114" s="101">
        <f t="shared" si="41"/>
        <v>0</v>
      </c>
      <c r="X114" s="101">
        <f t="shared" si="41"/>
        <v>0</v>
      </c>
      <c r="Y114" s="101">
        <f t="shared" si="41"/>
        <v>0</v>
      </c>
      <c r="Z114" s="101">
        <f t="shared" si="41"/>
        <v>0</v>
      </c>
      <c r="AA114" s="101">
        <f t="shared" si="41"/>
        <v>0</v>
      </c>
      <c r="AB114" s="22"/>
    </row>
    <row r="115" spans="1:28" s="23" customFormat="1" ht="10.199999999999999" x14ac:dyDescent="0.2">
      <c r="A115" s="22"/>
      <c r="B115" s="22"/>
      <c r="C115" s="22"/>
      <c r="D115" s="22"/>
      <c r="E115" s="22" t="str">
        <f>E110</f>
        <v>начисления в соцфонды</v>
      </c>
      <c r="F115" s="22"/>
      <c r="G115" s="22" t="str">
        <f>IF($E115="","",INDEX(KPI!$G:$G,SUMIFS(KPI!$B:$B,KPI!$E:$E,$E115)))</f>
        <v>тыс.руб.</v>
      </c>
      <c r="H115" s="100">
        <f>структура!$V$16</f>
        <v>5</v>
      </c>
      <c r="I115" s="31"/>
      <c r="J115" s="98" t="str">
        <f>структура!$X$16</f>
        <v>май</v>
      </c>
      <c r="K115" s="99"/>
      <c r="L115" s="22"/>
      <c r="M115" s="58"/>
      <c r="N115" s="22"/>
      <c r="O115" s="22"/>
      <c r="P115" s="101">
        <f t="shared" ref="P115:AA115" si="42">IF(P$1="",0,P97*$J$107)</f>
        <v>0</v>
      </c>
      <c r="Q115" s="101">
        <f t="shared" si="42"/>
        <v>0</v>
      </c>
      <c r="R115" s="101">
        <f t="shared" si="42"/>
        <v>0</v>
      </c>
      <c r="S115" s="101">
        <f t="shared" si="42"/>
        <v>0</v>
      </c>
      <c r="T115" s="101">
        <f t="shared" si="42"/>
        <v>0</v>
      </c>
      <c r="U115" s="101">
        <f t="shared" si="42"/>
        <v>0</v>
      </c>
      <c r="V115" s="101">
        <f t="shared" si="42"/>
        <v>0</v>
      </c>
      <c r="W115" s="101">
        <f t="shared" si="42"/>
        <v>0</v>
      </c>
      <c r="X115" s="101">
        <f t="shared" si="42"/>
        <v>0</v>
      </c>
      <c r="Y115" s="101">
        <f t="shared" si="42"/>
        <v>0</v>
      </c>
      <c r="Z115" s="101">
        <f t="shared" si="42"/>
        <v>0</v>
      </c>
      <c r="AA115" s="101">
        <f t="shared" si="42"/>
        <v>0</v>
      </c>
      <c r="AB115" s="22"/>
    </row>
    <row r="116" spans="1:28" s="23" customFormat="1" ht="10.199999999999999" x14ac:dyDescent="0.2">
      <c r="A116" s="22"/>
      <c r="B116" s="22"/>
      <c r="C116" s="22"/>
      <c r="D116" s="22"/>
      <c r="E116" s="22" t="str">
        <f>E110</f>
        <v>начисления в соцфонды</v>
      </c>
      <c r="F116" s="22"/>
      <c r="G116" s="22" t="str">
        <f>IF($E116="","",INDEX(KPI!$G:$G,SUMIFS(KPI!$B:$B,KPI!$E:$E,$E116)))</f>
        <v>тыс.руб.</v>
      </c>
      <c r="H116" s="100">
        <f>структура!$V$17</f>
        <v>6</v>
      </c>
      <c r="I116" s="31"/>
      <c r="J116" s="98" t="str">
        <f>структура!$X$17</f>
        <v>июн</v>
      </c>
      <c r="K116" s="99"/>
      <c r="L116" s="22"/>
      <c r="M116" s="58"/>
      <c r="N116" s="22"/>
      <c r="O116" s="22"/>
      <c r="P116" s="101">
        <f t="shared" ref="P116:AA116" si="43">IF(P$1="",0,P98*$J$107)</f>
        <v>0</v>
      </c>
      <c r="Q116" s="101">
        <f t="shared" si="43"/>
        <v>0</v>
      </c>
      <c r="R116" s="101">
        <f t="shared" si="43"/>
        <v>0</v>
      </c>
      <c r="S116" s="101">
        <f t="shared" si="43"/>
        <v>0</v>
      </c>
      <c r="T116" s="101">
        <f t="shared" si="43"/>
        <v>0</v>
      </c>
      <c r="U116" s="101">
        <f t="shared" si="43"/>
        <v>0</v>
      </c>
      <c r="V116" s="101">
        <f t="shared" si="43"/>
        <v>0</v>
      </c>
      <c r="W116" s="101">
        <f t="shared" si="43"/>
        <v>0</v>
      </c>
      <c r="X116" s="101">
        <f t="shared" si="43"/>
        <v>0</v>
      </c>
      <c r="Y116" s="101">
        <f t="shared" si="43"/>
        <v>0</v>
      </c>
      <c r="Z116" s="101">
        <f t="shared" si="43"/>
        <v>0</v>
      </c>
      <c r="AA116" s="101">
        <f t="shared" si="43"/>
        <v>0</v>
      </c>
      <c r="AB116" s="22"/>
    </row>
    <row r="117" spans="1:28" s="23" customFormat="1" ht="10.199999999999999" x14ac:dyDescent="0.2">
      <c r="A117" s="22"/>
      <c r="B117" s="22"/>
      <c r="C117" s="22"/>
      <c r="D117" s="22"/>
      <c r="E117" s="22" t="str">
        <f>E110</f>
        <v>начисления в соцфонды</v>
      </c>
      <c r="F117" s="22"/>
      <c r="G117" s="22" t="str">
        <f>IF($E117="","",INDEX(KPI!$G:$G,SUMIFS(KPI!$B:$B,KPI!$E:$E,$E117)))</f>
        <v>тыс.руб.</v>
      </c>
      <c r="H117" s="100">
        <f>структура!$V$18</f>
        <v>7</v>
      </c>
      <c r="I117" s="31"/>
      <c r="J117" s="98" t="str">
        <f>структура!$X$18</f>
        <v>июл</v>
      </c>
      <c r="K117" s="99"/>
      <c r="L117" s="22"/>
      <c r="M117" s="58"/>
      <c r="N117" s="22"/>
      <c r="O117" s="22"/>
      <c r="P117" s="101">
        <f t="shared" ref="P117:AA117" si="44">IF(P$1="",0,P99*$J$107)</f>
        <v>0</v>
      </c>
      <c r="Q117" s="101">
        <f t="shared" si="44"/>
        <v>0</v>
      </c>
      <c r="R117" s="101">
        <f t="shared" si="44"/>
        <v>0</v>
      </c>
      <c r="S117" s="101">
        <f t="shared" si="44"/>
        <v>0</v>
      </c>
      <c r="T117" s="101">
        <f t="shared" si="44"/>
        <v>0</v>
      </c>
      <c r="U117" s="101">
        <f t="shared" si="44"/>
        <v>0</v>
      </c>
      <c r="V117" s="101">
        <f t="shared" si="44"/>
        <v>0</v>
      </c>
      <c r="W117" s="101">
        <f t="shared" si="44"/>
        <v>0</v>
      </c>
      <c r="X117" s="101">
        <f t="shared" si="44"/>
        <v>0</v>
      </c>
      <c r="Y117" s="101">
        <f t="shared" si="44"/>
        <v>0</v>
      </c>
      <c r="Z117" s="101">
        <f t="shared" si="44"/>
        <v>0</v>
      </c>
      <c r="AA117" s="101">
        <f t="shared" si="44"/>
        <v>0</v>
      </c>
      <c r="AB117" s="22"/>
    </row>
    <row r="118" spans="1:28" s="23" customFormat="1" ht="10.199999999999999" x14ac:dyDescent="0.2">
      <c r="A118" s="22"/>
      <c r="B118" s="22"/>
      <c r="C118" s="22"/>
      <c r="D118" s="22"/>
      <c r="E118" s="22" t="str">
        <f>E110</f>
        <v>начисления в соцфонды</v>
      </c>
      <c r="F118" s="22"/>
      <c r="G118" s="22" t="str">
        <f>IF($E118="","",INDEX(KPI!$G:$G,SUMIFS(KPI!$B:$B,KPI!$E:$E,$E118)))</f>
        <v>тыс.руб.</v>
      </c>
      <c r="H118" s="100">
        <f>структура!$V$19</f>
        <v>8</v>
      </c>
      <c r="I118" s="31"/>
      <c r="J118" s="98" t="str">
        <f>структура!$X$19</f>
        <v>авг</v>
      </c>
      <c r="K118" s="99"/>
      <c r="L118" s="22"/>
      <c r="M118" s="58"/>
      <c r="N118" s="22"/>
      <c r="O118" s="22"/>
      <c r="P118" s="101">
        <f t="shared" ref="P118:AA118" si="45">IF(P$1="",0,P100*$J$107)</f>
        <v>0</v>
      </c>
      <c r="Q118" s="101">
        <f t="shared" si="45"/>
        <v>0</v>
      </c>
      <c r="R118" s="101">
        <f t="shared" si="45"/>
        <v>0</v>
      </c>
      <c r="S118" s="101">
        <f t="shared" si="45"/>
        <v>0</v>
      </c>
      <c r="T118" s="101">
        <f t="shared" si="45"/>
        <v>0</v>
      </c>
      <c r="U118" s="101">
        <f t="shared" si="45"/>
        <v>0</v>
      </c>
      <c r="V118" s="101">
        <f t="shared" si="45"/>
        <v>0</v>
      </c>
      <c r="W118" s="101">
        <f t="shared" si="45"/>
        <v>0</v>
      </c>
      <c r="X118" s="101">
        <f t="shared" si="45"/>
        <v>0</v>
      </c>
      <c r="Y118" s="101">
        <f t="shared" si="45"/>
        <v>0</v>
      </c>
      <c r="Z118" s="101">
        <f t="shared" si="45"/>
        <v>0</v>
      </c>
      <c r="AA118" s="101">
        <f t="shared" si="45"/>
        <v>0</v>
      </c>
      <c r="AB118" s="22"/>
    </row>
    <row r="119" spans="1:28" s="23" customFormat="1" ht="10.199999999999999" x14ac:dyDescent="0.2">
      <c r="A119" s="22"/>
      <c r="B119" s="22"/>
      <c r="C119" s="22"/>
      <c r="D119" s="22"/>
      <c r="E119" s="22" t="str">
        <f>E110</f>
        <v>начисления в соцфонды</v>
      </c>
      <c r="F119" s="22"/>
      <c r="G119" s="22" t="str">
        <f>IF($E119="","",INDEX(KPI!$G:$G,SUMIFS(KPI!$B:$B,KPI!$E:$E,$E119)))</f>
        <v>тыс.руб.</v>
      </c>
      <c r="H119" s="100">
        <f>структура!$V$20</f>
        <v>9</v>
      </c>
      <c r="I119" s="31"/>
      <c r="J119" s="98" t="str">
        <f>структура!$X$20</f>
        <v>сен</v>
      </c>
      <c r="K119" s="99"/>
      <c r="L119" s="22"/>
      <c r="M119" s="58"/>
      <c r="N119" s="22"/>
      <c r="O119" s="22"/>
      <c r="P119" s="101">
        <f t="shared" ref="P119:AA119" si="46">IF(P$1="",0,P101*$J$107)</f>
        <v>0</v>
      </c>
      <c r="Q119" s="101">
        <f t="shared" si="46"/>
        <v>0</v>
      </c>
      <c r="R119" s="101">
        <f t="shared" si="46"/>
        <v>0</v>
      </c>
      <c r="S119" s="101">
        <f t="shared" si="46"/>
        <v>0</v>
      </c>
      <c r="T119" s="101">
        <f t="shared" si="46"/>
        <v>0</v>
      </c>
      <c r="U119" s="101">
        <f t="shared" si="46"/>
        <v>0</v>
      </c>
      <c r="V119" s="101">
        <f t="shared" si="46"/>
        <v>0</v>
      </c>
      <c r="W119" s="101">
        <f t="shared" si="46"/>
        <v>0</v>
      </c>
      <c r="X119" s="101">
        <f t="shared" si="46"/>
        <v>0</v>
      </c>
      <c r="Y119" s="101">
        <f t="shared" si="46"/>
        <v>0</v>
      </c>
      <c r="Z119" s="101">
        <f t="shared" si="46"/>
        <v>0</v>
      </c>
      <c r="AA119" s="101">
        <f t="shared" si="46"/>
        <v>0</v>
      </c>
      <c r="AB119" s="22"/>
    </row>
    <row r="120" spans="1:28" s="23" customFormat="1" ht="10.199999999999999" x14ac:dyDescent="0.2">
      <c r="A120" s="22"/>
      <c r="B120" s="22"/>
      <c r="C120" s="22"/>
      <c r="D120" s="22"/>
      <c r="E120" s="22" t="str">
        <f>E110</f>
        <v>начисления в соцфонды</v>
      </c>
      <c r="F120" s="22"/>
      <c r="G120" s="22" t="str">
        <f>IF($E120="","",INDEX(KPI!$G:$G,SUMIFS(KPI!$B:$B,KPI!$E:$E,$E120)))</f>
        <v>тыс.руб.</v>
      </c>
      <c r="H120" s="100">
        <f>структура!$V$21</f>
        <v>10</v>
      </c>
      <c r="I120" s="31"/>
      <c r="J120" s="98" t="str">
        <f>структура!$X$21</f>
        <v>окт</v>
      </c>
      <c r="K120" s="99"/>
      <c r="L120" s="22"/>
      <c r="M120" s="58"/>
      <c r="N120" s="22"/>
      <c r="O120" s="22"/>
      <c r="P120" s="101">
        <f t="shared" ref="P120:AA120" si="47">IF(P$1="",0,P102*$J$107)</f>
        <v>0</v>
      </c>
      <c r="Q120" s="101">
        <f t="shared" si="47"/>
        <v>0</v>
      </c>
      <c r="R120" s="101">
        <f t="shared" si="47"/>
        <v>0</v>
      </c>
      <c r="S120" s="101">
        <f t="shared" si="47"/>
        <v>0</v>
      </c>
      <c r="T120" s="101">
        <f t="shared" si="47"/>
        <v>0</v>
      </c>
      <c r="U120" s="101">
        <f t="shared" si="47"/>
        <v>0</v>
      </c>
      <c r="V120" s="101">
        <f t="shared" si="47"/>
        <v>0</v>
      </c>
      <c r="W120" s="101">
        <f t="shared" si="47"/>
        <v>0</v>
      </c>
      <c r="X120" s="101">
        <f t="shared" si="47"/>
        <v>0</v>
      </c>
      <c r="Y120" s="101">
        <f t="shared" si="47"/>
        <v>0</v>
      </c>
      <c r="Z120" s="101">
        <f t="shared" si="47"/>
        <v>0</v>
      </c>
      <c r="AA120" s="101">
        <f t="shared" si="47"/>
        <v>0</v>
      </c>
      <c r="AB120" s="22"/>
    </row>
    <row r="121" spans="1:28" s="23" customFormat="1" ht="10.199999999999999" x14ac:dyDescent="0.2">
      <c r="A121" s="22"/>
      <c r="B121" s="22"/>
      <c r="C121" s="22"/>
      <c r="D121" s="22"/>
      <c r="E121" s="22" t="str">
        <f>E110</f>
        <v>начисления в соцфонды</v>
      </c>
      <c r="F121" s="22"/>
      <c r="G121" s="22" t="str">
        <f>IF($E121="","",INDEX(KPI!$G:$G,SUMIFS(KPI!$B:$B,KPI!$E:$E,$E121)))</f>
        <v>тыс.руб.</v>
      </c>
      <c r="H121" s="100">
        <f>структура!$V$22</f>
        <v>11</v>
      </c>
      <c r="I121" s="31"/>
      <c r="J121" s="98" t="str">
        <f>структура!$X$22</f>
        <v>ноя</v>
      </c>
      <c r="K121" s="99"/>
      <c r="L121" s="22"/>
      <c r="M121" s="58"/>
      <c r="N121" s="22"/>
      <c r="O121" s="22"/>
      <c r="P121" s="101">
        <f t="shared" ref="P121:AA121" si="48">IF(P$1="",0,P103*$J$107)</f>
        <v>0</v>
      </c>
      <c r="Q121" s="101">
        <f t="shared" si="48"/>
        <v>0</v>
      </c>
      <c r="R121" s="101">
        <f t="shared" si="48"/>
        <v>0</v>
      </c>
      <c r="S121" s="101">
        <f t="shared" si="48"/>
        <v>0</v>
      </c>
      <c r="T121" s="101">
        <f t="shared" si="48"/>
        <v>0</v>
      </c>
      <c r="U121" s="101">
        <f t="shared" si="48"/>
        <v>0</v>
      </c>
      <c r="V121" s="101">
        <f t="shared" si="48"/>
        <v>0</v>
      </c>
      <c r="W121" s="101">
        <f t="shared" si="48"/>
        <v>0</v>
      </c>
      <c r="X121" s="101">
        <f t="shared" si="48"/>
        <v>0</v>
      </c>
      <c r="Y121" s="101">
        <f t="shared" si="48"/>
        <v>0</v>
      </c>
      <c r="Z121" s="101">
        <f t="shared" si="48"/>
        <v>0</v>
      </c>
      <c r="AA121" s="101">
        <f t="shared" si="48"/>
        <v>0</v>
      </c>
      <c r="AB121" s="22"/>
    </row>
    <row r="122" spans="1:28" s="23" customFormat="1" ht="10.199999999999999" x14ac:dyDescent="0.2">
      <c r="A122" s="22"/>
      <c r="B122" s="22"/>
      <c r="C122" s="22"/>
      <c r="D122" s="22"/>
      <c r="E122" s="22" t="str">
        <f>E110</f>
        <v>начисления в соцфонды</v>
      </c>
      <c r="F122" s="22"/>
      <c r="G122" s="22" t="str">
        <f>IF($E122="","",INDEX(KPI!$G:$G,SUMIFS(KPI!$B:$B,KPI!$E:$E,$E122)))</f>
        <v>тыс.руб.</v>
      </c>
      <c r="H122" s="100">
        <f>структура!$V$23</f>
        <v>12</v>
      </c>
      <c r="I122" s="31"/>
      <c r="J122" s="98" t="str">
        <f>структура!$X$23</f>
        <v>дек</v>
      </c>
      <c r="K122" s="99"/>
      <c r="L122" s="22"/>
      <c r="M122" s="58"/>
      <c r="N122" s="22"/>
      <c r="O122" s="22"/>
      <c r="P122" s="101">
        <f t="shared" ref="P122:AA122" si="49">IF(P$1="",0,P104*$J$107)</f>
        <v>0</v>
      </c>
      <c r="Q122" s="101">
        <f t="shared" si="49"/>
        <v>0</v>
      </c>
      <c r="R122" s="101">
        <f t="shared" si="49"/>
        <v>0</v>
      </c>
      <c r="S122" s="101">
        <f t="shared" si="49"/>
        <v>0</v>
      </c>
      <c r="T122" s="101">
        <f t="shared" si="49"/>
        <v>0</v>
      </c>
      <c r="U122" s="101">
        <f t="shared" si="49"/>
        <v>0</v>
      </c>
      <c r="V122" s="101">
        <f t="shared" si="49"/>
        <v>0</v>
      </c>
      <c r="W122" s="101">
        <f t="shared" si="49"/>
        <v>0</v>
      </c>
      <c r="X122" s="101">
        <f t="shared" si="49"/>
        <v>0</v>
      </c>
      <c r="Y122" s="101">
        <f t="shared" si="49"/>
        <v>0</v>
      </c>
      <c r="Z122" s="101">
        <f t="shared" si="49"/>
        <v>0</v>
      </c>
      <c r="AA122" s="101">
        <f t="shared" si="49"/>
        <v>0</v>
      </c>
      <c r="AB122" s="22"/>
    </row>
    <row r="123" spans="1:28" ht="3.9" customHeight="1" x14ac:dyDescent="0.25">
      <c r="A123" s="2"/>
      <c r="B123" s="2"/>
      <c r="C123" s="2"/>
      <c r="D123" s="2"/>
      <c r="E123" s="21"/>
      <c r="F123" s="2"/>
      <c r="G123" s="21"/>
      <c r="H123" s="2"/>
      <c r="I123" s="28"/>
      <c r="J123" s="21"/>
      <c r="K123" s="28"/>
      <c r="L123" s="2"/>
      <c r="M123" s="52"/>
      <c r="N123" s="2"/>
      <c r="O123" s="2"/>
      <c r="P123" s="36"/>
      <c r="Q123" s="36"/>
      <c r="R123" s="36"/>
      <c r="S123" s="36"/>
      <c r="T123" s="36"/>
      <c r="U123" s="36"/>
      <c r="V123" s="36"/>
      <c r="W123" s="36"/>
      <c r="X123" s="36"/>
      <c r="Y123" s="36"/>
      <c r="Z123" s="36"/>
      <c r="AA123" s="36"/>
      <c r="AB123" s="2"/>
    </row>
    <row r="124" spans="1:28" ht="8.1" customHeight="1" x14ac:dyDescent="0.25">
      <c r="A124" s="2"/>
      <c r="B124" s="2"/>
      <c r="C124" s="2"/>
      <c r="D124" s="2"/>
      <c r="E124" s="2"/>
      <c r="F124" s="2"/>
      <c r="G124" s="2"/>
      <c r="H124" s="2"/>
      <c r="I124" s="28"/>
      <c r="J124" s="2"/>
      <c r="K124" s="28"/>
      <c r="L124" s="2"/>
      <c r="M124" s="52"/>
      <c r="N124" s="2"/>
      <c r="O124" s="2"/>
      <c r="P124" s="36"/>
      <c r="Q124" s="36"/>
      <c r="R124" s="36"/>
      <c r="S124" s="36"/>
      <c r="T124" s="36"/>
      <c r="U124" s="36"/>
      <c r="V124" s="36"/>
      <c r="W124" s="36"/>
      <c r="X124" s="36"/>
      <c r="Y124" s="36"/>
      <c r="Z124" s="36"/>
      <c r="AA124" s="36"/>
      <c r="AB124" s="2"/>
    </row>
    <row r="125" spans="1:28" s="5" customFormat="1" x14ac:dyDescent="0.25">
      <c r="A125" s="3"/>
      <c r="B125" s="3"/>
      <c r="C125" s="3"/>
      <c r="D125" s="111"/>
      <c r="E125" s="3" t="str">
        <f>KPI!$E$60</f>
        <v>оплаты в соцфонды</v>
      </c>
      <c r="F125" s="3"/>
      <c r="G125" s="3" t="str">
        <f>IF($E125="","",INDEX(KPI!$G:$G,SUMIFS(KPI!$B:$B,KPI!$E:$E,$E125)))</f>
        <v>тыс.руб.</v>
      </c>
      <c r="H125" s="116" t="str">
        <f>структура!$AL$20</f>
        <v>Заложен сдвиг на один месяц!</v>
      </c>
      <c r="I125" s="28"/>
      <c r="J125" s="44"/>
      <c r="K125" s="28"/>
      <c r="L125" s="3"/>
      <c r="M125" s="55">
        <f>SUM($O125:$AB125)</f>
        <v>0</v>
      </c>
      <c r="N125" s="3"/>
      <c r="O125" s="3"/>
      <c r="P125" s="46">
        <f>IF(P$1="",0,IF(P$1=0,SUMIFS(P126:P137,H126:H137,"&gt;="&amp;MONTH(#REF!)),SUM(P126:P137)))</f>
        <v>0</v>
      </c>
      <c r="Q125" s="46">
        <f t="shared" ref="Q125" si="50">IF(Q$1="",0,SUM(Q126:Q137))</f>
        <v>0</v>
      </c>
      <c r="R125" s="46">
        <f t="shared" ref="R125:AA125" si="51">IF(R$1="",0,SUM(R126:R137))</f>
        <v>0</v>
      </c>
      <c r="S125" s="46">
        <f t="shared" si="51"/>
        <v>0</v>
      </c>
      <c r="T125" s="46">
        <f t="shared" si="51"/>
        <v>0</v>
      </c>
      <c r="U125" s="46">
        <f t="shared" si="51"/>
        <v>0</v>
      </c>
      <c r="V125" s="46">
        <f t="shared" si="51"/>
        <v>0</v>
      </c>
      <c r="W125" s="46">
        <f t="shared" si="51"/>
        <v>0</v>
      </c>
      <c r="X125" s="46">
        <f t="shared" si="51"/>
        <v>0</v>
      </c>
      <c r="Y125" s="46">
        <f t="shared" si="51"/>
        <v>0</v>
      </c>
      <c r="Z125" s="46">
        <f t="shared" si="51"/>
        <v>0</v>
      </c>
      <c r="AA125" s="46">
        <f t="shared" si="51"/>
        <v>0</v>
      </c>
      <c r="AB125" s="3"/>
    </row>
    <row r="126" spans="1:28" s="23" customFormat="1" ht="10.199999999999999" x14ac:dyDescent="0.2">
      <c r="A126" s="22"/>
      <c r="B126" s="22"/>
      <c r="C126" s="22"/>
      <c r="D126" s="22"/>
      <c r="E126" s="22" t="str">
        <f>E125</f>
        <v>оплаты в соцфонды</v>
      </c>
      <c r="F126" s="22"/>
      <c r="G126" s="22" t="str">
        <f>IF($E126="","",INDEX(KPI!$G:$G,SUMIFS(KPI!$B:$B,KPI!$E:$E,$E126)))</f>
        <v>тыс.руб.</v>
      </c>
      <c r="H126" s="100">
        <f>структура!$V$12</f>
        <v>1</v>
      </c>
      <c r="I126" s="31"/>
      <c r="J126" s="98" t="str">
        <f>структура!$X$12</f>
        <v>янв</v>
      </c>
      <c r="K126" s="99"/>
      <c r="L126" s="22"/>
      <c r="M126" s="58"/>
      <c r="N126" s="22"/>
      <c r="O126" s="22"/>
      <c r="P126" s="101">
        <f t="shared" ref="P126" si="52">IF(P$1="",0,O122)</f>
        <v>0</v>
      </c>
      <c r="Q126" s="101">
        <f>IF(Q$1="",0,P122)</f>
        <v>0</v>
      </c>
      <c r="R126" s="101">
        <f t="shared" ref="R126" si="53">IF(R$1="",0,Q122)</f>
        <v>0</v>
      </c>
      <c r="S126" s="101">
        <f t="shared" ref="S126" si="54">IF(S$1="",0,R122)</f>
        <v>0</v>
      </c>
      <c r="T126" s="101">
        <f t="shared" ref="T126" si="55">IF(T$1="",0,S122)</f>
        <v>0</v>
      </c>
      <c r="U126" s="101">
        <f t="shared" ref="U126" si="56">IF(U$1="",0,T122)</f>
        <v>0</v>
      </c>
      <c r="V126" s="101">
        <f t="shared" ref="V126" si="57">IF(V$1="",0,U122)</f>
        <v>0</v>
      </c>
      <c r="W126" s="101">
        <f t="shared" ref="W126" si="58">IF(W$1="",0,V122)</f>
        <v>0</v>
      </c>
      <c r="X126" s="101">
        <f t="shared" ref="X126" si="59">IF(X$1="",0,W122)</f>
        <v>0</v>
      </c>
      <c r="Y126" s="101">
        <f t="shared" ref="Y126" si="60">IF(Y$1="",0,X122)</f>
        <v>0</v>
      </c>
      <c r="Z126" s="101">
        <f t="shared" ref="Z126" si="61">IF(Z$1="",0,Y122)</f>
        <v>0</v>
      </c>
      <c r="AA126" s="101">
        <f t="shared" ref="AA126" si="62">IF(AA$1="",0,Z122)</f>
        <v>0</v>
      </c>
      <c r="AB126" s="22"/>
    </row>
    <row r="127" spans="1:28" s="23" customFormat="1" ht="10.199999999999999" x14ac:dyDescent="0.2">
      <c r="A127" s="22"/>
      <c r="B127" s="22"/>
      <c r="C127" s="22"/>
      <c r="D127" s="22"/>
      <c r="E127" s="22" t="str">
        <f>E125</f>
        <v>оплаты в соцфонды</v>
      </c>
      <c r="F127" s="22"/>
      <c r="G127" s="22" t="str">
        <f>IF($E127="","",INDEX(KPI!$G:$G,SUMIFS(KPI!$B:$B,KPI!$E:$E,$E127)))</f>
        <v>тыс.руб.</v>
      </c>
      <c r="H127" s="100">
        <f>структура!$V$13</f>
        <v>2</v>
      </c>
      <c r="I127" s="31"/>
      <c r="J127" s="98" t="str">
        <f>структура!$X$13</f>
        <v>фев</v>
      </c>
      <c r="K127" s="99"/>
      <c r="L127" s="22"/>
      <c r="M127" s="58"/>
      <c r="N127" s="22"/>
      <c r="O127" s="22"/>
      <c r="P127" s="101">
        <f>IF(P$1="",0,P111)</f>
        <v>0</v>
      </c>
      <c r="Q127" s="101">
        <f t="shared" ref="Q127:AA127" si="63">IF(Q$1="",0,Q111)</f>
        <v>0</v>
      </c>
      <c r="R127" s="101">
        <f t="shared" si="63"/>
        <v>0</v>
      </c>
      <c r="S127" s="101">
        <f t="shared" si="63"/>
        <v>0</v>
      </c>
      <c r="T127" s="101">
        <f t="shared" si="63"/>
        <v>0</v>
      </c>
      <c r="U127" s="101">
        <f t="shared" si="63"/>
        <v>0</v>
      </c>
      <c r="V127" s="101">
        <f t="shared" si="63"/>
        <v>0</v>
      </c>
      <c r="W127" s="101">
        <f t="shared" si="63"/>
        <v>0</v>
      </c>
      <c r="X127" s="101">
        <f t="shared" si="63"/>
        <v>0</v>
      </c>
      <c r="Y127" s="101">
        <f t="shared" si="63"/>
        <v>0</v>
      </c>
      <c r="Z127" s="101">
        <f t="shared" si="63"/>
        <v>0</v>
      </c>
      <c r="AA127" s="101">
        <f t="shared" si="63"/>
        <v>0</v>
      </c>
      <c r="AB127" s="22"/>
    </row>
    <row r="128" spans="1:28" s="23" customFormat="1" ht="10.199999999999999" x14ac:dyDescent="0.2">
      <c r="A128" s="22"/>
      <c r="B128" s="22"/>
      <c r="C128" s="22"/>
      <c r="D128" s="22"/>
      <c r="E128" s="22" t="str">
        <f>E125</f>
        <v>оплаты в соцфонды</v>
      </c>
      <c r="F128" s="22"/>
      <c r="G128" s="22" t="str">
        <f>IF($E128="","",INDEX(KPI!$G:$G,SUMIFS(KPI!$B:$B,KPI!$E:$E,$E128)))</f>
        <v>тыс.руб.</v>
      </c>
      <c r="H128" s="100">
        <f>структура!$V$14</f>
        <v>3</v>
      </c>
      <c r="I128" s="31"/>
      <c r="J128" s="98" t="str">
        <f>структура!$X$14</f>
        <v>мар</v>
      </c>
      <c r="K128" s="99"/>
      <c r="L128" s="22"/>
      <c r="M128" s="58"/>
      <c r="N128" s="22"/>
      <c r="O128" s="22"/>
      <c r="P128" s="101">
        <f t="shared" ref="P128:AA128" si="64">IF(P$1="",0,P112)</f>
        <v>0</v>
      </c>
      <c r="Q128" s="101">
        <f t="shared" si="64"/>
        <v>0</v>
      </c>
      <c r="R128" s="101">
        <f t="shared" si="64"/>
        <v>0</v>
      </c>
      <c r="S128" s="101">
        <f t="shared" si="64"/>
        <v>0</v>
      </c>
      <c r="T128" s="101">
        <f t="shared" si="64"/>
        <v>0</v>
      </c>
      <c r="U128" s="101">
        <f t="shared" si="64"/>
        <v>0</v>
      </c>
      <c r="V128" s="101">
        <f t="shared" si="64"/>
        <v>0</v>
      </c>
      <c r="W128" s="101">
        <f t="shared" si="64"/>
        <v>0</v>
      </c>
      <c r="X128" s="101">
        <f t="shared" si="64"/>
        <v>0</v>
      </c>
      <c r="Y128" s="101">
        <f t="shared" si="64"/>
        <v>0</v>
      </c>
      <c r="Z128" s="101">
        <f t="shared" si="64"/>
        <v>0</v>
      </c>
      <c r="AA128" s="101">
        <f t="shared" si="64"/>
        <v>0</v>
      </c>
      <c r="AB128" s="22"/>
    </row>
    <row r="129" spans="1:28" s="23" customFormat="1" ht="10.199999999999999" x14ac:dyDescent="0.2">
      <c r="A129" s="22"/>
      <c r="B129" s="22"/>
      <c r="C129" s="22"/>
      <c r="D129" s="22"/>
      <c r="E129" s="22" t="str">
        <f>E125</f>
        <v>оплаты в соцфонды</v>
      </c>
      <c r="F129" s="22"/>
      <c r="G129" s="22" t="str">
        <f>IF($E129="","",INDEX(KPI!$G:$G,SUMIFS(KPI!$B:$B,KPI!$E:$E,$E129)))</f>
        <v>тыс.руб.</v>
      </c>
      <c r="H129" s="100">
        <f>структура!$V$15</f>
        <v>4</v>
      </c>
      <c r="I129" s="31"/>
      <c r="J129" s="98" t="str">
        <f>структура!$X$15</f>
        <v>апр</v>
      </c>
      <c r="K129" s="99"/>
      <c r="L129" s="22"/>
      <c r="M129" s="58"/>
      <c r="N129" s="22"/>
      <c r="O129" s="22"/>
      <c r="P129" s="101">
        <f t="shared" ref="P129" si="65">IF(P$1="",0,P113)</f>
        <v>0</v>
      </c>
      <c r="Q129" s="101">
        <f>IF(Q$1="",0,Q113)</f>
        <v>0</v>
      </c>
      <c r="R129" s="101">
        <f t="shared" ref="R129:AA129" si="66">IF(R$1="",0,R113)</f>
        <v>0</v>
      </c>
      <c r="S129" s="101">
        <f t="shared" si="66"/>
        <v>0</v>
      </c>
      <c r="T129" s="101">
        <f t="shared" si="66"/>
        <v>0</v>
      </c>
      <c r="U129" s="101">
        <f t="shared" si="66"/>
        <v>0</v>
      </c>
      <c r="V129" s="101">
        <f t="shared" si="66"/>
        <v>0</v>
      </c>
      <c r="W129" s="101">
        <f t="shared" si="66"/>
        <v>0</v>
      </c>
      <c r="X129" s="101">
        <f t="shared" si="66"/>
        <v>0</v>
      </c>
      <c r="Y129" s="101">
        <f t="shared" si="66"/>
        <v>0</v>
      </c>
      <c r="Z129" s="101">
        <f t="shared" si="66"/>
        <v>0</v>
      </c>
      <c r="AA129" s="101">
        <f t="shared" si="66"/>
        <v>0</v>
      </c>
      <c r="AB129" s="22"/>
    </row>
    <row r="130" spans="1:28" s="23" customFormat="1" ht="10.199999999999999" x14ac:dyDescent="0.2">
      <c r="A130" s="22"/>
      <c r="B130" s="22"/>
      <c r="C130" s="22"/>
      <c r="D130" s="22"/>
      <c r="E130" s="22" t="str">
        <f>E125</f>
        <v>оплаты в соцфонды</v>
      </c>
      <c r="F130" s="22"/>
      <c r="G130" s="22" t="str">
        <f>IF($E130="","",INDEX(KPI!$G:$G,SUMIFS(KPI!$B:$B,KPI!$E:$E,$E130)))</f>
        <v>тыс.руб.</v>
      </c>
      <c r="H130" s="100">
        <f>структура!$V$16</f>
        <v>5</v>
      </c>
      <c r="I130" s="31"/>
      <c r="J130" s="98" t="str">
        <f>структура!$X$16</f>
        <v>май</v>
      </c>
      <c r="K130" s="99"/>
      <c r="L130" s="22"/>
      <c r="M130" s="58"/>
      <c r="N130" s="22"/>
      <c r="O130" s="22"/>
      <c r="P130" s="101">
        <f>IF(P$1="",0,P114)</f>
        <v>0</v>
      </c>
      <c r="Q130" s="101">
        <f t="shared" ref="Q130:AA130" si="67">IF(Q$1="",0,Q114)</f>
        <v>0</v>
      </c>
      <c r="R130" s="101">
        <f t="shared" si="67"/>
        <v>0</v>
      </c>
      <c r="S130" s="101">
        <f t="shared" si="67"/>
        <v>0</v>
      </c>
      <c r="T130" s="101">
        <f t="shared" si="67"/>
        <v>0</v>
      </c>
      <c r="U130" s="101">
        <f t="shared" si="67"/>
        <v>0</v>
      </c>
      <c r="V130" s="101">
        <f t="shared" si="67"/>
        <v>0</v>
      </c>
      <c r="W130" s="101">
        <f t="shared" si="67"/>
        <v>0</v>
      </c>
      <c r="X130" s="101">
        <f t="shared" si="67"/>
        <v>0</v>
      </c>
      <c r="Y130" s="101">
        <f t="shared" si="67"/>
        <v>0</v>
      </c>
      <c r="Z130" s="101">
        <f t="shared" si="67"/>
        <v>0</v>
      </c>
      <c r="AA130" s="101">
        <f t="shared" si="67"/>
        <v>0</v>
      </c>
      <c r="AB130" s="22"/>
    </row>
    <row r="131" spans="1:28" s="23" customFormat="1" ht="10.199999999999999" x14ac:dyDescent="0.2">
      <c r="A131" s="22"/>
      <c r="B131" s="22"/>
      <c r="C131" s="22"/>
      <c r="D131" s="22"/>
      <c r="E131" s="22" t="str">
        <f>E125</f>
        <v>оплаты в соцфонды</v>
      </c>
      <c r="F131" s="22"/>
      <c r="G131" s="22" t="str">
        <f>IF($E131="","",INDEX(KPI!$G:$G,SUMIFS(KPI!$B:$B,KPI!$E:$E,$E131)))</f>
        <v>тыс.руб.</v>
      </c>
      <c r="H131" s="100">
        <f>структура!$V$17</f>
        <v>6</v>
      </c>
      <c r="I131" s="31"/>
      <c r="J131" s="98" t="str">
        <f>структура!$X$17</f>
        <v>июн</v>
      </c>
      <c r="K131" s="99"/>
      <c r="L131" s="22"/>
      <c r="M131" s="58"/>
      <c r="N131" s="22"/>
      <c r="O131" s="22"/>
      <c r="P131" s="101">
        <f t="shared" ref="P131:AA131" si="68">IF(P$1="",0,P115)</f>
        <v>0</v>
      </c>
      <c r="Q131" s="101">
        <f t="shared" si="68"/>
        <v>0</v>
      </c>
      <c r="R131" s="101">
        <f t="shared" si="68"/>
        <v>0</v>
      </c>
      <c r="S131" s="101">
        <f t="shared" si="68"/>
        <v>0</v>
      </c>
      <c r="T131" s="101">
        <f t="shared" si="68"/>
        <v>0</v>
      </c>
      <c r="U131" s="101">
        <f t="shared" si="68"/>
        <v>0</v>
      </c>
      <c r="V131" s="101">
        <f t="shared" si="68"/>
        <v>0</v>
      </c>
      <c r="W131" s="101">
        <f t="shared" si="68"/>
        <v>0</v>
      </c>
      <c r="X131" s="101">
        <f t="shared" si="68"/>
        <v>0</v>
      </c>
      <c r="Y131" s="101">
        <f t="shared" si="68"/>
        <v>0</v>
      </c>
      <c r="Z131" s="101">
        <f t="shared" si="68"/>
        <v>0</v>
      </c>
      <c r="AA131" s="101">
        <f t="shared" si="68"/>
        <v>0</v>
      </c>
      <c r="AB131" s="22"/>
    </row>
    <row r="132" spans="1:28" s="23" customFormat="1" ht="10.199999999999999" x14ac:dyDescent="0.2">
      <c r="A132" s="22"/>
      <c r="B132" s="22"/>
      <c r="C132" s="22"/>
      <c r="D132" s="22"/>
      <c r="E132" s="22" t="str">
        <f>E125</f>
        <v>оплаты в соцфонды</v>
      </c>
      <c r="F132" s="22"/>
      <c r="G132" s="22" t="str">
        <f>IF($E132="","",INDEX(KPI!$G:$G,SUMIFS(KPI!$B:$B,KPI!$E:$E,$E132)))</f>
        <v>тыс.руб.</v>
      </c>
      <c r="H132" s="100">
        <f>структура!$V$18</f>
        <v>7</v>
      </c>
      <c r="I132" s="31"/>
      <c r="J132" s="98" t="str">
        <f>структура!$X$18</f>
        <v>июл</v>
      </c>
      <c r="K132" s="99"/>
      <c r="L132" s="22"/>
      <c r="M132" s="58"/>
      <c r="N132" s="22"/>
      <c r="O132" s="22"/>
      <c r="P132" s="101">
        <f t="shared" ref="P132:AA132" si="69">IF(P$1="",0,P116)</f>
        <v>0</v>
      </c>
      <c r="Q132" s="101">
        <f t="shared" si="69"/>
        <v>0</v>
      </c>
      <c r="R132" s="101">
        <f t="shared" si="69"/>
        <v>0</v>
      </c>
      <c r="S132" s="101">
        <f t="shared" si="69"/>
        <v>0</v>
      </c>
      <c r="T132" s="101">
        <f t="shared" si="69"/>
        <v>0</v>
      </c>
      <c r="U132" s="101">
        <f t="shared" si="69"/>
        <v>0</v>
      </c>
      <c r="V132" s="101">
        <f t="shared" si="69"/>
        <v>0</v>
      </c>
      <c r="W132" s="101">
        <f t="shared" si="69"/>
        <v>0</v>
      </c>
      <c r="X132" s="101">
        <f t="shared" si="69"/>
        <v>0</v>
      </c>
      <c r="Y132" s="101">
        <f t="shared" si="69"/>
        <v>0</v>
      </c>
      <c r="Z132" s="101">
        <f t="shared" si="69"/>
        <v>0</v>
      </c>
      <c r="AA132" s="101">
        <f t="shared" si="69"/>
        <v>0</v>
      </c>
      <c r="AB132" s="22"/>
    </row>
    <row r="133" spans="1:28" s="23" customFormat="1" ht="10.199999999999999" x14ac:dyDescent="0.2">
      <c r="A133" s="22"/>
      <c r="B133" s="22"/>
      <c r="C133" s="22"/>
      <c r="D133" s="22"/>
      <c r="E133" s="22" t="str">
        <f>E125</f>
        <v>оплаты в соцфонды</v>
      </c>
      <c r="F133" s="22"/>
      <c r="G133" s="22" t="str">
        <f>IF($E133="","",INDEX(KPI!$G:$G,SUMIFS(KPI!$B:$B,KPI!$E:$E,$E133)))</f>
        <v>тыс.руб.</v>
      </c>
      <c r="H133" s="100">
        <f>структура!$V$19</f>
        <v>8</v>
      </c>
      <c r="I133" s="31"/>
      <c r="J133" s="98" t="str">
        <f>структура!$X$19</f>
        <v>авг</v>
      </c>
      <c r="K133" s="99"/>
      <c r="L133" s="22"/>
      <c r="M133" s="58"/>
      <c r="N133" s="22"/>
      <c r="O133" s="22"/>
      <c r="P133" s="101">
        <f t="shared" ref="P133:AA133" si="70">IF(P$1="",0,P117)</f>
        <v>0</v>
      </c>
      <c r="Q133" s="101">
        <f t="shared" si="70"/>
        <v>0</v>
      </c>
      <c r="R133" s="101">
        <f t="shared" si="70"/>
        <v>0</v>
      </c>
      <c r="S133" s="101">
        <f t="shared" si="70"/>
        <v>0</v>
      </c>
      <c r="T133" s="101">
        <f t="shared" si="70"/>
        <v>0</v>
      </c>
      <c r="U133" s="101">
        <f t="shared" si="70"/>
        <v>0</v>
      </c>
      <c r="V133" s="101">
        <f t="shared" si="70"/>
        <v>0</v>
      </c>
      <c r="W133" s="101">
        <f t="shared" si="70"/>
        <v>0</v>
      </c>
      <c r="X133" s="101">
        <f t="shared" si="70"/>
        <v>0</v>
      </c>
      <c r="Y133" s="101">
        <f t="shared" si="70"/>
        <v>0</v>
      </c>
      <c r="Z133" s="101">
        <f t="shared" si="70"/>
        <v>0</v>
      </c>
      <c r="AA133" s="101">
        <f t="shared" si="70"/>
        <v>0</v>
      </c>
      <c r="AB133" s="22"/>
    </row>
    <row r="134" spans="1:28" s="23" customFormat="1" ht="10.199999999999999" x14ac:dyDescent="0.2">
      <c r="A134" s="22"/>
      <c r="B134" s="22"/>
      <c r="C134" s="22"/>
      <c r="D134" s="22"/>
      <c r="E134" s="22" t="str">
        <f>E125</f>
        <v>оплаты в соцфонды</v>
      </c>
      <c r="F134" s="22"/>
      <c r="G134" s="22" t="str">
        <f>IF($E134="","",INDEX(KPI!$G:$G,SUMIFS(KPI!$B:$B,KPI!$E:$E,$E134)))</f>
        <v>тыс.руб.</v>
      </c>
      <c r="H134" s="100">
        <f>структура!$V$20</f>
        <v>9</v>
      </c>
      <c r="I134" s="31"/>
      <c r="J134" s="98" t="str">
        <f>структура!$X$20</f>
        <v>сен</v>
      </c>
      <c r="K134" s="99"/>
      <c r="L134" s="22"/>
      <c r="M134" s="58"/>
      <c r="N134" s="22"/>
      <c r="O134" s="22"/>
      <c r="P134" s="101">
        <f t="shared" ref="P134:AA134" si="71">IF(P$1="",0,P118)</f>
        <v>0</v>
      </c>
      <c r="Q134" s="101">
        <f t="shared" si="71"/>
        <v>0</v>
      </c>
      <c r="R134" s="101">
        <f t="shared" si="71"/>
        <v>0</v>
      </c>
      <c r="S134" s="101">
        <f t="shared" si="71"/>
        <v>0</v>
      </c>
      <c r="T134" s="101">
        <f t="shared" si="71"/>
        <v>0</v>
      </c>
      <c r="U134" s="101">
        <f t="shared" si="71"/>
        <v>0</v>
      </c>
      <c r="V134" s="101">
        <f t="shared" si="71"/>
        <v>0</v>
      </c>
      <c r="W134" s="101">
        <f t="shared" si="71"/>
        <v>0</v>
      </c>
      <c r="X134" s="101">
        <f t="shared" si="71"/>
        <v>0</v>
      </c>
      <c r="Y134" s="101">
        <f t="shared" si="71"/>
        <v>0</v>
      </c>
      <c r="Z134" s="101">
        <f t="shared" si="71"/>
        <v>0</v>
      </c>
      <c r="AA134" s="101">
        <f t="shared" si="71"/>
        <v>0</v>
      </c>
      <c r="AB134" s="22"/>
    </row>
    <row r="135" spans="1:28" s="23" customFormat="1" ht="10.199999999999999" x14ac:dyDescent="0.2">
      <c r="A135" s="22"/>
      <c r="B135" s="22"/>
      <c r="C135" s="22"/>
      <c r="D135" s="22"/>
      <c r="E135" s="22" t="str">
        <f>E125</f>
        <v>оплаты в соцфонды</v>
      </c>
      <c r="F135" s="22"/>
      <c r="G135" s="22" t="str">
        <f>IF($E135="","",INDEX(KPI!$G:$G,SUMIFS(KPI!$B:$B,KPI!$E:$E,$E135)))</f>
        <v>тыс.руб.</v>
      </c>
      <c r="H135" s="100">
        <f>структура!$V$21</f>
        <v>10</v>
      </c>
      <c r="I135" s="31"/>
      <c r="J135" s="98" t="str">
        <f>структура!$X$21</f>
        <v>окт</v>
      </c>
      <c r="K135" s="99"/>
      <c r="L135" s="22"/>
      <c r="M135" s="58"/>
      <c r="N135" s="22"/>
      <c r="O135" s="22"/>
      <c r="P135" s="101">
        <f t="shared" ref="P135:AA135" si="72">IF(P$1="",0,P119)</f>
        <v>0</v>
      </c>
      <c r="Q135" s="101">
        <f t="shared" si="72"/>
        <v>0</v>
      </c>
      <c r="R135" s="101">
        <f t="shared" si="72"/>
        <v>0</v>
      </c>
      <c r="S135" s="101">
        <f t="shared" si="72"/>
        <v>0</v>
      </c>
      <c r="T135" s="101">
        <f t="shared" si="72"/>
        <v>0</v>
      </c>
      <c r="U135" s="101">
        <f t="shared" si="72"/>
        <v>0</v>
      </c>
      <c r="V135" s="101">
        <f t="shared" si="72"/>
        <v>0</v>
      </c>
      <c r="W135" s="101">
        <f t="shared" si="72"/>
        <v>0</v>
      </c>
      <c r="X135" s="101">
        <f t="shared" si="72"/>
        <v>0</v>
      </c>
      <c r="Y135" s="101">
        <f t="shared" si="72"/>
        <v>0</v>
      </c>
      <c r="Z135" s="101">
        <f t="shared" si="72"/>
        <v>0</v>
      </c>
      <c r="AA135" s="101">
        <f t="shared" si="72"/>
        <v>0</v>
      </c>
      <c r="AB135" s="22"/>
    </row>
    <row r="136" spans="1:28" s="23" customFormat="1" ht="10.199999999999999" x14ac:dyDescent="0.2">
      <c r="A136" s="22"/>
      <c r="B136" s="22"/>
      <c r="C136" s="22"/>
      <c r="D136" s="22"/>
      <c r="E136" s="22" t="str">
        <f>E125</f>
        <v>оплаты в соцфонды</v>
      </c>
      <c r="F136" s="22"/>
      <c r="G136" s="22" t="str">
        <f>IF($E136="","",INDEX(KPI!$G:$G,SUMIFS(KPI!$B:$B,KPI!$E:$E,$E136)))</f>
        <v>тыс.руб.</v>
      </c>
      <c r="H136" s="100">
        <f>структура!$V$22</f>
        <v>11</v>
      </c>
      <c r="I136" s="31"/>
      <c r="J136" s="98" t="str">
        <f>структура!$X$22</f>
        <v>ноя</v>
      </c>
      <c r="K136" s="99"/>
      <c r="L136" s="22"/>
      <c r="M136" s="58"/>
      <c r="N136" s="22"/>
      <c r="O136" s="22"/>
      <c r="P136" s="101">
        <f t="shared" ref="P136" si="73">IF(P$1="",0,P120)</f>
        <v>0</v>
      </c>
      <c r="Q136" s="101">
        <f>IF(Q$1="",0,Q120)</f>
        <v>0</v>
      </c>
      <c r="R136" s="101">
        <f t="shared" ref="R136:AA136" si="74">IF(R$1="",0,R120)</f>
        <v>0</v>
      </c>
      <c r="S136" s="101">
        <f t="shared" si="74"/>
        <v>0</v>
      </c>
      <c r="T136" s="101">
        <f t="shared" si="74"/>
        <v>0</v>
      </c>
      <c r="U136" s="101">
        <f t="shared" si="74"/>
        <v>0</v>
      </c>
      <c r="V136" s="101">
        <f t="shared" si="74"/>
        <v>0</v>
      </c>
      <c r="W136" s="101">
        <f t="shared" si="74"/>
        <v>0</v>
      </c>
      <c r="X136" s="101">
        <f t="shared" si="74"/>
        <v>0</v>
      </c>
      <c r="Y136" s="101">
        <f t="shared" si="74"/>
        <v>0</v>
      </c>
      <c r="Z136" s="101">
        <f t="shared" si="74"/>
        <v>0</v>
      </c>
      <c r="AA136" s="101">
        <f t="shared" si="74"/>
        <v>0</v>
      </c>
      <c r="AB136" s="22"/>
    </row>
    <row r="137" spans="1:28" s="23" customFormat="1" ht="10.199999999999999" x14ac:dyDescent="0.2">
      <c r="A137" s="22"/>
      <c r="B137" s="22"/>
      <c r="C137" s="22"/>
      <c r="D137" s="22"/>
      <c r="E137" s="22" t="str">
        <f>E125</f>
        <v>оплаты в соцфонды</v>
      </c>
      <c r="F137" s="22"/>
      <c r="G137" s="22" t="str">
        <f>IF($E137="","",INDEX(KPI!$G:$G,SUMIFS(KPI!$B:$B,KPI!$E:$E,$E137)))</f>
        <v>тыс.руб.</v>
      </c>
      <c r="H137" s="100">
        <f>структура!$V$23</f>
        <v>12</v>
      </c>
      <c r="I137" s="31"/>
      <c r="J137" s="98" t="str">
        <f>структура!$X$23</f>
        <v>дек</v>
      </c>
      <c r="K137" s="99"/>
      <c r="L137" s="22"/>
      <c r="M137" s="58"/>
      <c r="N137" s="22"/>
      <c r="O137" s="22"/>
      <c r="P137" s="101">
        <f t="shared" ref="P137" si="75">IF(P$1="",0,P121)</f>
        <v>0</v>
      </c>
      <c r="Q137" s="101">
        <f>IF(Q$1="",0,Q121)</f>
        <v>0</v>
      </c>
      <c r="R137" s="101">
        <f t="shared" ref="R137:AA137" si="76">IF(R$1="",0,R121)</f>
        <v>0</v>
      </c>
      <c r="S137" s="101">
        <f t="shared" si="76"/>
        <v>0</v>
      </c>
      <c r="T137" s="101">
        <f t="shared" si="76"/>
        <v>0</v>
      </c>
      <c r="U137" s="101">
        <f t="shared" si="76"/>
        <v>0</v>
      </c>
      <c r="V137" s="101">
        <f t="shared" si="76"/>
        <v>0</v>
      </c>
      <c r="W137" s="101">
        <f t="shared" si="76"/>
        <v>0</v>
      </c>
      <c r="X137" s="101">
        <f t="shared" si="76"/>
        <v>0</v>
      </c>
      <c r="Y137" s="101">
        <f t="shared" si="76"/>
        <v>0</v>
      </c>
      <c r="Z137" s="101">
        <f t="shared" si="76"/>
        <v>0</v>
      </c>
      <c r="AA137" s="101">
        <f t="shared" si="76"/>
        <v>0</v>
      </c>
      <c r="AB137" s="22"/>
    </row>
    <row r="138" spans="1:28" ht="3.9" customHeight="1" x14ac:dyDescent="0.25">
      <c r="A138" s="2"/>
      <c r="B138" s="2"/>
      <c r="C138" s="2"/>
      <c r="D138" s="2"/>
      <c r="E138" s="21"/>
      <c r="F138" s="2"/>
      <c r="G138" s="21"/>
      <c r="H138" s="2"/>
      <c r="I138" s="28"/>
      <c r="J138" s="21"/>
      <c r="K138" s="28"/>
      <c r="L138" s="2"/>
      <c r="M138" s="52"/>
      <c r="N138" s="2"/>
      <c r="O138" s="2"/>
      <c r="P138" s="36"/>
      <c r="Q138" s="36"/>
      <c r="R138" s="36"/>
      <c r="S138" s="36"/>
      <c r="T138" s="36"/>
      <c r="U138" s="36"/>
      <c r="V138" s="36"/>
      <c r="W138" s="36"/>
      <c r="X138" s="36"/>
      <c r="Y138" s="36"/>
      <c r="Z138" s="36"/>
      <c r="AA138" s="36"/>
      <c r="AB138" s="2"/>
    </row>
    <row r="139" spans="1:28" ht="8.1" customHeight="1" x14ac:dyDescent="0.25">
      <c r="A139" s="2"/>
      <c r="B139" s="2"/>
      <c r="C139" s="2"/>
      <c r="D139" s="2"/>
      <c r="E139" s="2"/>
      <c r="F139" s="2"/>
      <c r="G139" s="2"/>
      <c r="H139" s="2"/>
      <c r="I139" s="28"/>
      <c r="J139" s="2"/>
      <c r="K139" s="28"/>
      <c r="L139" s="2"/>
      <c r="M139" s="52"/>
      <c r="N139" s="2"/>
      <c r="O139" s="2"/>
      <c r="P139" s="36"/>
      <c r="Q139" s="36"/>
      <c r="R139" s="36"/>
      <c r="S139" s="36"/>
      <c r="T139" s="36"/>
      <c r="U139" s="36"/>
      <c r="V139" s="36"/>
      <c r="W139" s="36"/>
      <c r="X139" s="36"/>
      <c r="Y139" s="36"/>
      <c r="Z139" s="36"/>
      <c r="AA139" s="36"/>
      <c r="AB139" s="2"/>
    </row>
    <row r="140" spans="1:28" x14ac:dyDescent="0.25">
      <c r="A140" s="2"/>
      <c r="B140" s="2"/>
      <c r="C140" s="2"/>
      <c r="D140" s="2"/>
      <c r="E140" s="2"/>
      <c r="F140" s="2"/>
      <c r="G140" s="2"/>
      <c r="H140" s="2"/>
      <c r="I140" s="28"/>
      <c r="J140" s="2"/>
      <c r="K140" s="28"/>
      <c r="L140" s="2"/>
      <c r="M140" s="52"/>
      <c r="N140" s="2"/>
      <c r="O140" s="2"/>
      <c r="P140" s="36"/>
      <c r="Q140" s="36"/>
      <c r="R140" s="36"/>
      <c r="S140" s="36"/>
      <c r="T140" s="36"/>
      <c r="U140" s="36"/>
      <c r="V140" s="36"/>
      <c r="W140" s="36"/>
      <c r="X140" s="36"/>
      <c r="Y140" s="36"/>
      <c r="Z140" s="36"/>
      <c r="AA140" s="36"/>
      <c r="AB140" s="2"/>
    </row>
    <row r="141" spans="1:28" x14ac:dyDescent="0.25">
      <c r="A141" s="2"/>
      <c r="B141" s="2"/>
      <c r="C141" s="2"/>
      <c r="D141" s="2"/>
      <c r="E141" s="2"/>
      <c r="F141" s="2"/>
      <c r="G141" s="2"/>
      <c r="H141" s="2"/>
      <c r="I141" s="28"/>
      <c r="J141" s="2"/>
      <c r="K141" s="28"/>
      <c r="L141" s="2"/>
      <c r="M141" s="52"/>
      <c r="N141" s="2"/>
      <c r="O141" s="2"/>
      <c r="P141" s="36"/>
      <c r="Q141" s="36"/>
      <c r="R141" s="36"/>
      <c r="S141" s="36"/>
      <c r="T141" s="36"/>
      <c r="U141" s="36"/>
      <c r="V141" s="36"/>
      <c r="W141" s="36"/>
      <c r="X141" s="36"/>
      <c r="Y141" s="36"/>
      <c r="Z141" s="36"/>
      <c r="AA141" s="36"/>
      <c r="AB141" s="2"/>
    </row>
    <row r="142" spans="1:28" x14ac:dyDescent="0.25">
      <c r="A142" s="2"/>
      <c r="B142" s="2"/>
      <c r="C142" s="2"/>
      <c r="D142" s="2"/>
      <c r="E142" s="2"/>
      <c r="F142" s="2"/>
      <c r="G142" s="2"/>
      <c r="H142" s="2"/>
      <c r="I142" s="28"/>
      <c r="J142" s="2"/>
      <c r="K142" s="28"/>
      <c r="L142" s="2"/>
      <c r="M142" s="52"/>
      <c r="N142" s="2"/>
      <c r="O142" s="2"/>
      <c r="P142" s="36"/>
      <c r="Q142" s="36"/>
      <c r="R142" s="36"/>
      <c r="S142" s="36"/>
      <c r="T142" s="36"/>
      <c r="U142" s="36"/>
      <c r="V142" s="36"/>
      <c r="W142" s="36"/>
      <c r="X142" s="36"/>
      <c r="Y142" s="36"/>
      <c r="Z142" s="36"/>
      <c r="AA142" s="36"/>
      <c r="AB142" s="2"/>
    </row>
    <row r="143" spans="1:28" x14ac:dyDescent="0.25">
      <c r="A143" s="2"/>
      <c r="B143" s="2"/>
      <c r="C143" s="2"/>
      <c r="D143" s="2"/>
      <c r="E143" s="2"/>
      <c r="F143" s="2"/>
      <c r="G143" s="2"/>
      <c r="H143" s="2"/>
      <c r="I143" s="28"/>
      <c r="J143" s="2"/>
      <c r="K143" s="28"/>
      <c r="L143" s="2"/>
      <c r="M143" s="52"/>
      <c r="N143" s="2"/>
      <c r="O143" s="2"/>
      <c r="P143" s="36"/>
      <c r="Q143" s="36"/>
      <c r="R143" s="36"/>
      <c r="S143" s="36"/>
      <c r="T143" s="36"/>
      <c r="U143" s="36"/>
      <c r="V143" s="36"/>
      <c r="W143" s="36"/>
      <c r="X143" s="36"/>
      <c r="Y143" s="36"/>
      <c r="Z143" s="36"/>
      <c r="AA143" s="36"/>
      <c r="AB143" s="2"/>
    </row>
    <row r="144" spans="1:28" x14ac:dyDescent="0.25">
      <c r="A144" s="2"/>
      <c r="B144" s="2"/>
      <c r="C144" s="2"/>
      <c r="D144" s="2"/>
      <c r="E144" s="2"/>
      <c r="F144" s="2"/>
      <c r="G144" s="2"/>
      <c r="H144" s="2"/>
      <c r="I144" s="28"/>
      <c r="J144" s="2"/>
      <c r="K144" s="28"/>
      <c r="L144" s="2"/>
      <c r="M144" s="52"/>
      <c r="N144" s="2"/>
      <c r="O144" s="2"/>
      <c r="P144" s="36"/>
      <c r="Q144" s="36"/>
      <c r="R144" s="36"/>
      <c r="S144" s="36"/>
      <c r="T144" s="36"/>
      <c r="U144" s="36"/>
      <c r="V144" s="36"/>
      <c r="W144" s="36"/>
      <c r="X144" s="36"/>
      <c r="Y144" s="36"/>
      <c r="Z144" s="36"/>
      <c r="AA144" s="36"/>
      <c r="AB144" s="2"/>
    </row>
    <row r="145" spans="16:27" x14ac:dyDescent="0.25">
      <c r="P145" s="57"/>
      <c r="Q145" s="57"/>
      <c r="R145" s="57"/>
      <c r="S145" s="57"/>
      <c r="T145" s="57"/>
      <c r="U145" s="57"/>
      <c r="V145" s="57"/>
      <c r="W145" s="57"/>
      <c r="X145" s="57"/>
      <c r="Y145" s="57"/>
      <c r="Z145" s="57"/>
      <c r="AA145" s="57"/>
    </row>
    <row r="146" spans="16:27" x14ac:dyDescent="0.25">
      <c r="P146" s="57"/>
      <c r="Q146" s="57"/>
      <c r="R146" s="57"/>
      <c r="S146" s="57"/>
      <c r="T146" s="57"/>
      <c r="U146" s="57"/>
      <c r="V146" s="57"/>
      <c r="W146" s="57"/>
      <c r="X146" s="57"/>
      <c r="Y146" s="57"/>
      <c r="Z146" s="57"/>
      <c r="AA146" s="57"/>
    </row>
    <row r="147" spans="16:27" x14ac:dyDescent="0.25">
      <c r="P147" s="57"/>
      <c r="Q147" s="57"/>
      <c r="R147" s="57"/>
      <c r="S147" s="57"/>
      <c r="T147" s="57"/>
      <c r="U147" s="57"/>
      <c r="V147" s="57"/>
      <c r="W147" s="57"/>
      <c r="X147" s="57"/>
      <c r="Y147" s="57"/>
      <c r="Z147" s="57"/>
      <c r="AA147" s="57"/>
    </row>
    <row r="148" spans="16:27" x14ac:dyDescent="0.25">
      <c r="P148" s="57"/>
      <c r="Q148" s="57"/>
      <c r="R148" s="57"/>
      <c r="S148" s="57"/>
      <c r="T148" s="57"/>
      <c r="U148" s="57"/>
      <c r="V148" s="57"/>
      <c r="W148" s="57"/>
      <c r="X148" s="57"/>
      <c r="Y148" s="57"/>
      <c r="Z148" s="57"/>
      <c r="AA148" s="57"/>
    </row>
    <row r="149" spans="16:27" x14ac:dyDescent="0.25">
      <c r="P149" s="57"/>
      <c r="Q149" s="57"/>
      <c r="R149" s="57"/>
      <c r="S149" s="57"/>
      <c r="T149" s="57"/>
      <c r="U149" s="57"/>
      <c r="V149" s="57"/>
      <c r="W149" s="57"/>
      <c r="X149" s="57"/>
      <c r="Y149" s="57"/>
      <c r="Z149" s="57"/>
      <c r="AA149" s="57"/>
    </row>
    <row r="150" spans="16:27" x14ac:dyDescent="0.25">
      <c r="P150" s="57"/>
      <c r="Q150" s="57"/>
      <c r="R150" s="57"/>
      <c r="S150" s="57"/>
      <c r="T150" s="57"/>
      <c r="U150" s="57"/>
      <c r="V150" s="57"/>
      <c r="W150" s="57"/>
      <c r="X150" s="57"/>
      <c r="Y150" s="57"/>
      <c r="Z150" s="57"/>
      <c r="AA150" s="57"/>
    </row>
    <row r="151" spans="16:27" x14ac:dyDescent="0.25">
      <c r="P151" s="57"/>
      <c r="Q151" s="57"/>
      <c r="R151" s="57"/>
      <c r="S151" s="57"/>
      <c r="T151" s="57"/>
      <c r="U151" s="57"/>
      <c r="V151" s="57"/>
      <c r="W151" s="57"/>
      <c r="X151" s="57"/>
      <c r="Y151" s="57"/>
      <c r="Z151" s="57"/>
      <c r="AA151" s="57"/>
    </row>
    <row r="152" spans="16:27" x14ac:dyDescent="0.25">
      <c r="P152" s="57"/>
      <c r="Q152" s="57"/>
      <c r="R152" s="57"/>
      <c r="S152" s="57"/>
      <c r="T152" s="57"/>
      <c r="U152" s="57"/>
      <c r="V152" s="57"/>
      <c r="W152" s="57"/>
      <c r="X152" s="57"/>
      <c r="Y152" s="57"/>
      <c r="Z152" s="57"/>
      <c r="AA152" s="57"/>
    </row>
    <row r="153" spans="16:27" x14ac:dyDescent="0.25">
      <c r="P153" s="57"/>
      <c r="Q153" s="57"/>
      <c r="R153" s="57"/>
      <c r="S153" s="57"/>
      <c r="T153" s="57"/>
      <c r="U153" s="57"/>
      <c r="V153" s="57"/>
      <c r="W153" s="57"/>
      <c r="X153" s="57"/>
      <c r="Y153" s="57"/>
      <c r="Z153" s="57"/>
      <c r="AA153" s="57"/>
    </row>
    <row r="154" spans="16:27" x14ac:dyDescent="0.25">
      <c r="P154" s="57"/>
      <c r="Q154" s="57"/>
      <c r="R154" s="57"/>
      <c r="S154" s="57"/>
      <c r="T154" s="57"/>
      <c r="U154" s="57"/>
      <c r="V154" s="57"/>
      <c r="W154" s="57"/>
      <c r="X154" s="57"/>
      <c r="Y154" s="57"/>
      <c r="Z154" s="57"/>
      <c r="AA154" s="57"/>
    </row>
  </sheetData>
  <conditionalFormatting sqref="A2:L2 A40:XFD40 A7:L7 A3:B6 F3:L6 E1:L1 A9:XFD11 A8:D8 AB1:XFD8 A140:XFD1048576">
    <cfRule type="cellIs" dxfId="11074" priority="262" operator="equal">
      <formula>0</formula>
    </cfRule>
  </conditionalFormatting>
  <conditionalFormatting sqref="P40:AA40">
    <cfRule type="expression" dxfId="11073" priority="239">
      <formula>P$1=""</formula>
    </cfRule>
  </conditionalFormatting>
  <conditionalFormatting sqref="P40:AA40">
    <cfRule type="expression" dxfId="11072" priority="238">
      <formula>P$1=""</formula>
    </cfRule>
  </conditionalFormatting>
  <conditionalFormatting sqref="P40:AA40">
    <cfRule type="expression" dxfId="11071" priority="234">
      <formula>P$1=""</formula>
    </cfRule>
  </conditionalFormatting>
  <conditionalFormatting sqref="P40:AA40">
    <cfRule type="expression" dxfId="11070" priority="233">
      <formula>P$1=""</formula>
    </cfRule>
  </conditionalFormatting>
  <conditionalFormatting sqref="A21:H21 K21:N21 AB21:XFD21 A24:H24 K24:XFD24 I15:J24 A25:XFD39">
    <cfRule type="cellIs" dxfId="11069" priority="210" operator="equal">
      <formula>0</formula>
    </cfRule>
  </conditionalFormatting>
  <conditionalFormatting sqref="Q27:AA38">
    <cfRule type="expression" dxfId="11068" priority="209">
      <formula>Q$1=""</formula>
    </cfRule>
  </conditionalFormatting>
  <conditionalFormatting sqref="A22:H22 K22:N22 AB22:XFD22">
    <cfRule type="cellIs" dxfId="11067" priority="206" operator="equal">
      <formula>0</formula>
    </cfRule>
  </conditionalFormatting>
  <conditionalFormatting sqref="A23:H23 K23:N23 AB23:XFD23">
    <cfRule type="cellIs" dxfId="11066" priority="203" operator="equal">
      <formula>0</formula>
    </cfRule>
  </conditionalFormatting>
  <conditionalFormatting sqref="A42:XFD58 A72:XFD72 A59:G59 I59:XFD59 A60:O71 AB60:XFD71">
    <cfRule type="cellIs" dxfId="11065" priority="201" operator="equal">
      <formula>0</formula>
    </cfRule>
  </conditionalFormatting>
  <conditionalFormatting sqref="Q45:AA56">
    <cfRule type="expression" dxfId="11064" priority="200">
      <formula>Q$1=""</formula>
    </cfRule>
  </conditionalFormatting>
  <conditionalFormatting sqref="A41:H41 K41:XFD41">
    <cfRule type="cellIs" dxfId="11063" priority="199" operator="equal">
      <formula>0</formula>
    </cfRule>
  </conditionalFormatting>
  <conditionalFormatting sqref="I41:J41">
    <cfRule type="cellIs" dxfId="11062" priority="198" operator="equal">
      <formula>0</formula>
    </cfRule>
  </conditionalFormatting>
  <conditionalFormatting sqref="J41">
    <cfRule type="containsBlanks" dxfId="11061" priority="197">
      <formula>LEN(TRIM(J41))=0</formula>
    </cfRule>
  </conditionalFormatting>
  <conditionalFormatting sqref="H59">
    <cfRule type="cellIs" dxfId="11060" priority="195" operator="equal">
      <formula>0</formula>
    </cfRule>
  </conditionalFormatting>
  <conditionalFormatting sqref="P60:AA71">
    <cfRule type="cellIs" dxfId="11059" priority="194" operator="equal">
      <formula>0</formula>
    </cfRule>
  </conditionalFormatting>
  <conditionalFormatting sqref="Q60:AA71">
    <cfRule type="expression" dxfId="11058" priority="193">
      <formula>Q$1=""</formula>
    </cfRule>
  </conditionalFormatting>
  <conditionalFormatting sqref="A73:XFD73">
    <cfRule type="cellIs" dxfId="11057" priority="192" operator="equal">
      <formula>0</formula>
    </cfRule>
  </conditionalFormatting>
  <conditionalFormatting sqref="C3:E6">
    <cfRule type="cellIs" dxfId="11056" priority="113" operator="equal">
      <formula>0</formula>
    </cfRule>
  </conditionalFormatting>
  <conditionalFormatting sqref="A1:D1">
    <cfRule type="cellIs" dxfId="11055" priority="112" operator="equal">
      <formula>0</formula>
    </cfRule>
  </conditionalFormatting>
  <conditionalFormatting sqref="P45:P56 P60:P71 P27:AA38">
    <cfRule type="expression" dxfId="11054" priority="2120">
      <formula>AND($P$1=0,$H27&lt;MONTH(#REF!))</formula>
    </cfRule>
  </conditionalFormatting>
  <conditionalFormatting sqref="E8:L8">
    <cfRule type="cellIs" dxfId="11053" priority="98" operator="equal">
      <formula>0</formula>
    </cfRule>
  </conditionalFormatting>
  <conditionalFormatting sqref="M1:AA8">
    <cfRule type="cellIs" dxfId="11052" priority="97" operator="equal">
      <formula>0</formula>
    </cfRule>
  </conditionalFormatting>
  <conditionalFormatting sqref="A16:H16 K16:N16 AB16:XFD16">
    <cfRule type="cellIs" dxfId="11051" priority="96" operator="equal">
      <formula>0</formula>
    </cfRule>
  </conditionalFormatting>
  <conditionalFormatting sqref="A19:H19 K19:N19 AB19:XFD19">
    <cfRule type="cellIs" dxfId="11050" priority="93" operator="equal">
      <formula>0</formula>
    </cfRule>
  </conditionalFormatting>
  <conditionalFormatting sqref="A15:H15 K15:N15 AB15:XFD15">
    <cfRule type="cellIs" dxfId="11049" priority="90" operator="equal">
      <formula>0</formula>
    </cfRule>
  </conditionalFormatting>
  <conditionalFormatting sqref="A18:H18 K18:N18 AB18:XFD18">
    <cfRule type="cellIs" dxfId="11048" priority="87" operator="equal">
      <formula>0</formula>
    </cfRule>
  </conditionalFormatting>
  <conditionalFormatting sqref="A17:H17 K17:N17 AB17:XFD17">
    <cfRule type="cellIs" dxfId="11047" priority="84" operator="equal">
      <formula>0</formula>
    </cfRule>
  </conditionalFormatting>
  <conditionalFormatting sqref="A20:H20 K20:N20 AB20:XFD20">
    <cfRule type="cellIs" dxfId="11046" priority="81" operator="equal">
      <formula>0</formula>
    </cfRule>
  </conditionalFormatting>
  <conditionalFormatting sqref="O21:AA21">
    <cfRule type="cellIs" dxfId="11045" priority="78" operator="equal">
      <formula>0</formula>
    </cfRule>
  </conditionalFormatting>
  <conditionalFormatting sqref="P21:AA21">
    <cfRule type="containsBlanks" dxfId="11044" priority="77">
      <formula>LEN(TRIM(P21))=0</formula>
    </cfRule>
  </conditionalFormatting>
  <conditionalFormatting sqref="O22:AA22">
    <cfRule type="cellIs" dxfId="11043" priority="76" operator="equal">
      <formula>0</formula>
    </cfRule>
  </conditionalFormatting>
  <conditionalFormatting sqref="P22:AA22">
    <cfRule type="containsBlanks" dxfId="11042" priority="75">
      <formula>LEN(TRIM(P22))=0</formula>
    </cfRule>
  </conditionalFormatting>
  <conditionalFormatting sqref="O23:AA23">
    <cfRule type="cellIs" dxfId="11041" priority="74" operator="equal">
      <formula>0</formula>
    </cfRule>
  </conditionalFormatting>
  <conditionalFormatting sqref="O16:AA16">
    <cfRule type="cellIs" dxfId="11040" priority="73" operator="equal">
      <formula>0</formula>
    </cfRule>
  </conditionalFormatting>
  <conditionalFormatting sqref="P16:AA16">
    <cfRule type="containsBlanks" dxfId="11039" priority="72">
      <formula>LEN(TRIM(P16))=0</formula>
    </cfRule>
  </conditionalFormatting>
  <conditionalFormatting sqref="O19:AA19">
    <cfRule type="cellIs" dxfId="11038" priority="71" operator="equal">
      <formula>0</formula>
    </cfRule>
  </conditionalFormatting>
  <conditionalFormatting sqref="P19:AA19">
    <cfRule type="containsBlanks" dxfId="11037" priority="70">
      <formula>LEN(TRIM(P19))=0</formula>
    </cfRule>
  </conditionalFormatting>
  <conditionalFormatting sqref="O15:AA15">
    <cfRule type="cellIs" dxfId="11036" priority="69" operator="equal">
      <formula>0</formula>
    </cfRule>
  </conditionalFormatting>
  <conditionalFormatting sqref="P15:AA15">
    <cfRule type="containsBlanks" dxfId="11035" priority="68">
      <formula>LEN(TRIM(P15))=0</formula>
    </cfRule>
  </conditionalFormatting>
  <conditionalFormatting sqref="O18:AA18">
    <cfRule type="cellIs" dxfId="11034" priority="67" operator="equal">
      <formula>0</formula>
    </cfRule>
  </conditionalFormatting>
  <conditionalFormatting sqref="P18:AA18">
    <cfRule type="containsBlanks" dxfId="11033" priority="66">
      <formula>LEN(TRIM(P18))=0</formula>
    </cfRule>
  </conditionalFormatting>
  <conditionalFormatting sqref="O17:AA17">
    <cfRule type="cellIs" dxfId="11032" priority="65" operator="equal">
      <formula>0</formula>
    </cfRule>
  </conditionalFormatting>
  <conditionalFormatting sqref="P17:AA17">
    <cfRule type="containsBlanks" dxfId="11031" priority="64">
      <formula>LEN(TRIM(P17))=0</formula>
    </cfRule>
  </conditionalFormatting>
  <conditionalFormatting sqref="O20:AA20">
    <cfRule type="cellIs" dxfId="11030" priority="63" operator="equal">
      <formula>0</formula>
    </cfRule>
  </conditionalFormatting>
  <conditionalFormatting sqref="P20:AA20">
    <cfRule type="containsBlanks" dxfId="11029" priority="62">
      <formula>LEN(TRIM(P20))=0</formula>
    </cfRule>
  </conditionalFormatting>
  <conditionalFormatting sqref="A106:XFD106">
    <cfRule type="cellIs" dxfId="11028" priority="60" operator="equal">
      <formula>0</formula>
    </cfRule>
  </conditionalFormatting>
  <conditionalFormatting sqref="P106:AA106">
    <cfRule type="expression" dxfId="11027" priority="59">
      <formula>P$1=""</formula>
    </cfRule>
  </conditionalFormatting>
  <conditionalFormatting sqref="P106:AA106">
    <cfRule type="expression" dxfId="11026" priority="58">
      <formula>P$1=""</formula>
    </cfRule>
  </conditionalFormatting>
  <conditionalFormatting sqref="P106:AA106">
    <cfRule type="expression" dxfId="11025" priority="57">
      <formula>P$1=""</formula>
    </cfRule>
  </conditionalFormatting>
  <conditionalFormatting sqref="P106:AA106">
    <cfRule type="expression" dxfId="11024" priority="56">
      <formula>P$1=""</formula>
    </cfRule>
  </conditionalFormatting>
  <conditionalFormatting sqref="A87:H87 K87:N87 AB87:XFD87 A90:H90 K90:XFD90 I77:J80 I85:J90 A91:XFD105">
    <cfRule type="cellIs" dxfId="11023" priority="55" operator="equal">
      <formula>0</formula>
    </cfRule>
  </conditionalFormatting>
  <conditionalFormatting sqref="Q93:AA104">
    <cfRule type="expression" dxfId="11022" priority="54">
      <formula>Q$1=""</formula>
    </cfRule>
  </conditionalFormatting>
  <conditionalFormatting sqref="A88:H88 K88:N88 AB88:XFD88">
    <cfRule type="cellIs" dxfId="11021" priority="53" operator="equal">
      <formula>0</formula>
    </cfRule>
  </conditionalFormatting>
  <conditionalFormatting sqref="A89:H89 K89:N89 AB89:XFD89">
    <cfRule type="cellIs" dxfId="11020" priority="52" operator="equal">
      <formula>0</formula>
    </cfRule>
  </conditionalFormatting>
  <conditionalFormatting sqref="A108:XFD124 A138:XFD138 A125:G125 I125:XFD125 A126:O137 AB126:XFD137">
    <cfRule type="cellIs" dxfId="11019" priority="51" operator="equal">
      <formula>0</formula>
    </cfRule>
  </conditionalFormatting>
  <conditionalFormatting sqref="Q111:AA122">
    <cfRule type="expression" dxfId="11018" priority="50">
      <formula>Q$1=""</formula>
    </cfRule>
  </conditionalFormatting>
  <conditionalFormatting sqref="A107:H107 K107:XFD107">
    <cfRule type="cellIs" dxfId="11017" priority="49" operator="equal">
      <formula>0</formula>
    </cfRule>
  </conditionalFormatting>
  <conditionalFormatting sqref="I107:J107">
    <cfRule type="cellIs" dxfId="11016" priority="48" operator="equal">
      <formula>0</formula>
    </cfRule>
  </conditionalFormatting>
  <conditionalFormatting sqref="J107">
    <cfRule type="containsBlanks" dxfId="11015" priority="47">
      <formula>LEN(TRIM(J107))=0</formula>
    </cfRule>
  </conditionalFormatting>
  <conditionalFormatting sqref="H125">
    <cfRule type="cellIs" dxfId="11014" priority="46" operator="equal">
      <formula>0</formula>
    </cfRule>
  </conditionalFormatting>
  <conditionalFormatting sqref="P126:AA137">
    <cfRule type="cellIs" dxfId="11013" priority="45" operator="equal">
      <formula>0</formula>
    </cfRule>
  </conditionalFormatting>
  <conditionalFormatting sqref="Q126:AA137">
    <cfRule type="expression" dxfId="11012" priority="44">
      <formula>Q$1=""</formula>
    </cfRule>
  </conditionalFormatting>
  <conditionalFormatting sqref="A139:XFD139">
    <cfRule type="cellIs" dxfId="11011" priority="43" operator="equal">
      <formula>0</formula>
    </cfRule>
  </conditionalFormatting>
  <conditionalFormatting sqref="P111:P122 P126:P137 P93:AA104">
    <cfRule type="expression" dxfId="11010" priority="61">
      <formula>AND($P$1=0,$H93&lt;MONTH(#REF!))</formula>
    </cfRule>
  </conditionalFormatting>
  <conditionalFormatting sqref="A78:D78 K78:N78 AB78:XFD78 F78:H78">
    <cfRule type="cellIs" dxfId="11009" priority="42" operator="equal">
      <formula>0</formula>
    </cfRule>
  </conditionalFormatting>
  <conditionalFormatting sqref="A85:D85 K85:N85 AB85:XFD85 F85:H85">
    <cfRule type="cellIs" dxfId="11008" priority="41" operator="equal">
      <formula>0</formula>
    </cfRule>
  </conditionalFormatting>
  <conditionalFormatting sqref="A77:H77 K77:N77 AB77:XFD77 E78:E86">
    <cfRule type="cellIs" dxfId="11007" priority="40" operator="equal">
      <formula>0</formula>
    </cfRule>
  </conditionalFormatting>
  <conditionalFormatting sqref="A80:D80 K80:N80 AB80:XFD80 F80:H80">
    <cfRule type="cellIs" dxfId="11006" priority="39" operator="equal">
      <formula>0</formula>
    </cfRule>
  </conditionalFormatting>
  <conditionalFormatting sqref="A79:D79 K79:N79 AB79:XFD79 F79:H79">
    <cfRule type="cellIs" dxfId="11005" priority="38" operator="equal">
      <formula>0</formula>
    </cfRule>
  </conditionalFormatting>
  <conditionalFormatting sqref="A86:D86 K86:N86 AB86:XFD86 F86:H86">
    <cfRule type="cellIs" dxfId="11004" priority="37" operator="equal">
      <formula>0</formula>
    </cfRule>
  </conditionalFormatting>
  <conditionalFormatting sqref="O87:AA87">
    <cfRule type="cellIs" dxfId="11003" priority="36" operator="equal">
      <formula>0</formula>
    </cfRule>
  </conditionalFormatting>
  <conditionalFormatting sqref="P87:AA87">
    <cfRule type="containsBlanks" dxfId="11002" priority="35">
      <formula>LEN(TRIM(P87))=0</formula>
    </cfRule>
  </conditionalFormatting>
  <conditionalFormatting sqref="O88:AA88">
    <cfRule type="cellIs" dxfId="11001" priority="34" operator="equal">
      <formula>0</formula>
    </cfRule>
  </conditionalFormatting>
  <conditionalFormatting sqref="P88:AA88">
    <cfRule type="containsBlanks" dxfId="11000" priority="33">
      <formula>LEN(TRIM(P88))=0</formula>
    </cfRule>
  </conditionalFormatting>
  <conditionalFormatting sqref="O89:AA89">
    <cfRule type="cellIs" dxfId="10999" priority="32" operator="equal">
      <formula>0</formula>
    </cfRule>
  </conditionalFormatting>
  <conditionalFormatting sqref="O78:AA78">
    <cfRule type="cellIs" dxfId="10998" priority="31" operator="equal">
      <formula>0</formula>
    </cfRule>
  </conditionalFormatting>
  <conditionalFormatting sqref="P78:AA78">
    <cfRule type="containsBlanks" dxfId="10997" priority="30">
      <formula>LEN(TRIM(P78))=0</formula>
    </cfRule>
  </conditionalFormatting>
  <conditionalFormatting sqref="O85:AA85">
    <cfRule type="cellIs" dxfId="10996" priority="29" operator="equal">
      <formula>0</formula>
    </cfRule>
  </conditionalFormatting>
  <conditionalFormatting sqref="P85:AA85">
    <cfRule type="containsBlanks" dxfId="10995" priority="28">
      <formula>LEN(TRIM(P85))=0</formula>
    </cfRule>
  </conditionalFormatting>
  <conditionalFormatting sqref="O77:AA77">
    <cfRule type="cellIs" dxfId="10994" priority="27" operator="equal">
      <formula>0</formula>
    </cfRule>
  </conditionalFormatting>
  <conditionalFormatting sqref="P77:AA77">
    <cfRule type="containsBlanks" dxfId="10993" priority="26">
      <formula>LEN(TRIM(P77))=0</formula>
    </cfRule>
  </conditionalFormatting>
  <conditionalFormatting sqref="O80:AA80">
    <cfRule type="cellIs" dxfId="10992" priority="25" operator="equal">
      <formula>0</formula>
    </cfRule>
  </conditionalFormatting>
  <conditionalFormatting sqref="P80:AA80">
    <cfRule type="containsBlanks" dxfId="10991" priority="24">
      <formula>LEN(TRIM(P80))=0</formula>
    </cfRule>
  </conditionalFormatting>
  <conditionalFormatting sqref="O79:AA79">
    <cfRule type="cellIs" dxfId="10990" priority="23" operator="equal">
      <formula>0</formula>
    </cfRule>
  </conditionalFormatting>
  <conditionalFormatting sqref="P79:AA79">
    <cfRule type="containsBlanks" dxfId="10989" priority="22">
      <formula>LEN(TRIM(P79))=0</formula>
    </cfRule>
  </conditionalFormatting>
  <conditionalFormatting sqref="O86:AA86">
    <cfRule type="cellIs" dxfId="10988" priority="21" operator="equal">
      <formula>0</formula>
    </cfRule>
  </conditionalFormatting>
  <conditionalFormatting sqref="P86:AA86">
    <cfRule type="containsBlanks" dxfId="10987" priority="20">
      <formula>LEN(TRIM(P86))=0</formula>
    </cfRule>
  </conditionalFormatting>
  <conditionalFormatting sqref="A74:XFD74 A76:XFD76 A75:B75 F75:XFD75">
    <cfRule type="cellIs" dxfId="10986" priority="19" operator="equal">
      <formula>0</formula>
    </cfRule>
  </conditionalFormatting>
  <conditionalFormatting sqref="C75:E75">
    <cfRule type="cellIs" dxfId="10985" priority="18" operator="equal">
      <formula>0</formula>
    </cfRule>
  </conditionalFormatting>
  <conditionalFormatting sqref="A12:XFD12 A14:XFD14 A13:B13 F13:XFD13">
    <cfRule type="cellIs" dxfId="10984" priority="17" operator="equal">
      <formula>0</formula>
    </cfRule>
  </conditionalFormatting>
  <conditionalFormatting sqref="C13:E13">
    <cfRule type="cellIs" dxfId="10983" priority="16" operator="equal">
      <formula>0</formula>
    </cfRule>
  </conditionalFormatting>
  <conditionalFormatting sqref="I81:J81 I84:J84">
    <cfRule type="cellIs" dxfId="10982" priority="15" operator="equal">
      <formula>0</formula>
    </cfRule>
  </conditionalFormatting>
  <conditionalFormatting sqref="A84:D84 K84:N84 AB84:XFD84 F84:H84">
    <cfRule type="cellIs" dxfId="10981" priority="14" operator="equal">
      <formula>0</formula>
    </cfRule>
  </conditionalFormatting>
  <conditionalFormatting sqref="A81:D81 K81:N81 AB81:XFD81 F81:H81">
    <cfRule type="cellIs" dxfId="10980" priority="13" operator="equal">
      <formula>0</formula>
    </cfRule>
  </conditionalFormatting>
  <conditionalFormatting sqref="O84:AA84">
    <cfRule type="cellIs" dxfId="10979" priority="12" operator="equal">
      <formula>0</formula>
    </cfRule>
  </conditionalFormatting>
  <conditionalFormatting sqref="P84:AA84">
    <cfRule type="containsBlanks" dxfId="10978" priority="11">
      <formula>LEN(TRIM(P84))=0</formula>
    </cfRule>
  </conditionalFormatting>
  <conditionalFormatting sqref="O81:AA81">
    <cfRule type="cellIs" dxfId="10977" priority="10" operator="equal">
      <formula>0</formula>
    </cfRule>
  </conditionalFormatting>
  <conditionalFormatting sqref="P81:AA81">
    <cfRule type="containsBlanks" dxfId="10976" priority="9">
      <formula>LEN(TRIM(P81))=0</formula>
    </cfRule>
  </conditionalFormatting>
  <conditionalFormatting sqref="I82:J82">
    <cfRule type="cellIs" dxfId="10975" priority="8" operator="equal">
      <formula>0</formula>
    </cfRule>
  </conditionalFormatting>
  <conditionalFormatting sqref="A82:D82 K82:N82 AB82:XFD82 F82:H82">
    <cfRule type="cellIs" dxfId="10974" priority="7" operator="equal">
      <formula>0</formula>
    </cfRule>
  </conditionalFormatting>
  <conditionalFormatting sqref="O82:AA82">
    <cfRule type="cellIs" dxfId="10973" priority="6" operator="equal">
      <formula>0</formula>
    </cfRule>
  </conditionalFormatting>
  <conditionalFormatting sqref="P82:AA82">
    <cfRule type="containsBlanks" dxfId="10972" priority="5">
      <formula>LEN(TRIM(P82))=0</formula>
    </cfRule>
  </conditionalFormatting>
  <conditionalFormatting sqref="I83:J83">
    <cfRule type="cellIs" dxfId="10971" priority="4" operator="equal">
      <formula>0</formula>
    </cfRule>
  </conditionalFormatting>
  <conditionalFormatting sqref="A83:D83 K83:N83 AB83:XFD83 F83:H83">
    <cfRule type="cellIs" dxfId="10970" priority="3" operator="equal">
      <formula>0</formula>
    </cfRule>
  </conditionalFormatting>
  <conditionalFormatting sqref="O83:AA83">
    <cfRule type="cellIs" dxfId="10969" priority="2" operator="equal">
      <formula>0</formula>
    </cfRule>
  </conditionalFormatting>
  <conditionalFormatting sqref="P83:AA83">
    <cfRule type="containsBlanks" dxfId="10968" priority="1">
      <formula>LEN(TRIM(P83))=0</formula>
    </cfRule>
  </conditionalFormatting>
  <hyperlinks>
    <hyperlink ref="A1:D1" location="оглавление!A1" tooltip="оглавление" display="оглавление"/>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B493"/>
  <sheetViews>
    <sheetView showGridLines="0" workbookViewId="0">
      <pane xSplit="14" ySplit="10" topLeftCell="O11" activePane="bottomRight" state="frozen"/>
      <selection pane="topRight" activeCell="O1" sqref="O1"/>
      <selection pane="bottomLeft" activeCell="A11" sqref="A11"/>
      <selection pane="bottomRight" activeCell="A6" sqref="A6"/>
    </sheetView>
  </sheetViews>
  <sheetFormatPr defaultColWidth="9.109375" defaultRowHeight="12" x14ac:dyDescent="0.25"/>
  <cols>
    <col min="1" max="4" width="2.6640625"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
        <v>191</v>
      </c>
      <c r="N1" s="42"/>
      <c r="O1" s="42"/>
      <c r="P1" s="43">
        <f>IF($J$13="","",IF(MONTH($J$13)&lt;&gt;1,0,1))</f>
        <v>0</v>
      </c>
      <c r="Q1" s="43" t="str">
        <f t="shared" ref="Q1:AA1" si="0">IF(P1="","",IF(P1+1&gt;$J$16,"",P1+1))</f>
        <v/>
      </c>
      <c r="R1" s="43" t="str">
        <f t="shared" si="0"/>
        <v/>
      </c>
      <c r="S1" s="43" t="str">
        <f t="shared" si="0"/>
        <v/>
      </c>
      <c r="T1" s="43" t="str">
        <f t="shared" si="0"/>
        <v/>
      </c>
      <c r="U1" s="43" t="str">
        <f t="shared" si="0"/>
        <v/>
      </c>
      <c r="V1" s="43" t="str">
        <f t="shared" si="0"/>
        <v/>
      </c>
      <c r="W1" s="43" t="str">
        <f t="shared" si="0"/>
        <v/>
      </c>
      <c r="X1" s="43" t="str">
        <f t="shared" si="0"/>
        <v/>
      </c>
      <c r="Y1" s="43" t="str">
        <f t="shared" si="0"/>
        <v/>
      </c>
      <c r="Z1" s="43" t="str">
        <f t="shared" si="0"/>
        <v/>
      </c>
      <c r="AA1" s="43" t="str">
        <f t="shared" si="0"/>
        <v/>
      </c>
      <c r="AB1" s="2"/>
    </row>
    <row r="2" spans="1:28" x14ac:dyDescent="0.25">
      <c r="A2" s="2"/>
      <c r="B2" s="2"/>
      <c r="C2" s="2"/>
      <c r="D2" s="2"/>
      <c r="E2" s="2"/>
      <c r="F2" s="2"/>
      <c r="G2" s="2"/>
      <c r="H2" s="2"/>
      <c r="I2" s="28"/>
      <c r="J2" s="2"/>
      <c r="K2" s="28"/>
      <c r="L2" s="2"/>
      <c r="M2" s="52"/>
      <c r="N2" s="2"/>
      <c r="O2" s="2"/>
      <c r="P2" s="36"/>
      <c r="Q2" s="36"/>
      <c r="R2" s="2"/>
      <c r="S2" s="2"/>
      <c r="T2" s="2"/>
      <c r="U2" s="2"/>
      <c r="V2" s="2"/>
      <c r="W2" s="2"/>
      <c r="X2" s="2"/>
      <c r="Y2" s="2"/>
      <c r="Z2" s="2"/>
      <c r="AA2" s="2"/>
      <c r="AB2" s="2"/>
    </row>
    <row r="3" spans="1:28" x14ac:dyDescent="0.25">
      <c r="A3" s="2"/>
      <c r="B3" s="2"/>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2"/>
      <c r="B4" s="2"/>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2"/>
      <c r="B5" s="2"/>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2"/>
      <c r="B6" s="2"/>
      <c r="C6" s="225" t="s">
        <v>305</v>
      </c>
      <c r="D6" s="210"/>
      <c r="E6" s="226"/>
      <c r="F6" s="2"/>
      <c r="G6" s="104" t="str">
        <f>сценарии!$J$7</f>
        <v>сценарий-1</v>
      </c>
      <c r="H6" s="2"/>
      <c r="I6" s="28"/>
      <c r="J6" s="2"/>
      <c r="K6" s="28"/>
      <c r="L6" s="2"/>
      <c r="M6" s="52"/>
      <c r="N6" s="2"/>
      <c r="O6" s="2"/>
      <c r="P6" s="96" t="str">
        <f>IF(P$1="","",IF(P$1&gt;0,YEAR(P8)&amp;"г.",""))</f>
        <v/>
      </c>
      <c r="Q6" s="96" t="str">
        <f t="shared" ref="Q6:AA6" si="1">IF(Q$1="","",IF(Q$1&gt;0,YEAR(Q8)&amp;"г.",""))</f>
        <v/>
      </c>
      <c r="R6" s="96" t="str">
        <f t="shared" si="1"/>
        <v/>
      </c>
      <c r="S6" s="96" t="str">
        <f t="shared" si="1"/>
        <v/>
      </c>
      <c r="T6" s="96" t="str">
        <f t="shared" si="1"/>
        <v/>
      </c>
      <c r="U6" s="96" t="str">
        <f t="shared" si="1"/>
        <v/>
      </c>
      <c r="V6" s="96" t="str">
        <f t="shared" si="1"/>
        <v/>
      </c>
      <c r="W6" s="96" t="str">
        <f t="shared" si="1"/>
        <v/>
      </c>
      <c r="X6" s="96" t="str">
        <f t="shared" si="1"/>
        <v/>
      </c>
      <c r="Y6" s="96" t="str">
        <f t="shared" si="1"/>
        <v/>
      </c>
      <c r="Z6" s="96" t="str">
        <f t="shared" si="1"/>
        <v/>
      </c>
      <c r="AA6" s="96" t="str">
        <f t="shared" si="1"/>
        <v/>
      </c>
      <c r="AB6" s="2"/>
    </row>
    <row r="7" spans="1:28" x14ac:dyDescent="0.25">
      <c r="A7" s="2"/>
      <c r="B7" s="2"/>
      <c r="C7" s="2"/>
      <c r="D7" s="2"/>
      <c r="E7" s="2" t="s">
        <v>166</v>
      </c>
      <c r="F7" s="2"/>
      <c r="G7" s="2"/>
      <c r="H7" s="2"/>
      <c r="I7" s="28"/>
      <c r="J7" s="2"/>
      <c r="K7" s="28"/>
      <c r="L7" s="2"/>
      <c r="M7" s="52"/>
      <c r="N7" s="2"/>
      <c r="O7" s="2"/>
      <c r="P7" s="94">
        <f>IF($J$13="","",$J$13)</f>
        <v>32</v>
      </c>
      <c r="Q7" s="94" t="str">
        <f>IF(Q$1="","",P8+1)</f>
        <v/>
      </c>
      <c r="R7" s="94" t="str">
        <f t="shared" ref="R7:AA7" si="2">IF(R$1="","",Q8+1)</f>
        <v/>
      </c>
      <c r="S7" s="94" t="str">
        <f t="shared" si="2"/>
        <v/>
      </c>
      <c r="T7" s="94" t="str">
        <f t="shared" si="2"/>
        <v/>
      </c>
      <c r="U7" s="94" t="str">
        <f t="shared" si="2"/>
        <v/>
      </c>
      <c r="V7" s="94" t="str">
        <f t="shared" si="2"/>
        <v/>
      </c>
      <c r="W7" s="94" t="str">
        <f t="shared" si="2"/>
        <v/>
      </c>
      <c r="X7" s="94" t="str">
        <f t="shared" si="2"/>
        <v/>
      </c>
      <c r="Y7" s="94" t="str">
        <f t="shared" si="2"/>
        <v/>
      </c>
      <c r="Z7" s="94" t="str">
        <f t="shared" si="2"/>
        <v/>
      </c>
      <c r="AA7" s="94" t="str">
        <f t="shared" si="2"/>
        <v/>
      </c>
      <c r="AB7" s="2"/>
    </row>
    <row r="8" spans="1:28" s="5" customFormat="1" x14ac:dyDescent="0.25">
      <c r="A8" s="3"/>
      <c r="B8" s="3"/>
      <c r="C8" s="3"/>
      <c r="D8" s="3"/>
      <c r="E8" s="3" t="str">
        <f>KPI!$E$8</f>
        <v>KPI</v>
      </c>
      <c r="F8" s="3"/>
      <c r="G8" s="28" t="str">
        <f>KPI!$G$8</f>
        <v>ед.изм.</v>
      </c>
      <c r="H8" s="3"/>
      <c r="I8" s="28"/>
      <c r="J8" s="3"/>
      <c r="K8" s="28"/>
      <c r="L8" s="3"/>
      <c r="M8" s="53" t="s">
        <v>8</v>
      </c>
      <c r="N8" s="3"/>
      <c r="O8" s="3"/>
      <c r="P8" s="95">
        <f>IF(P7="","",EOMONTH(P7,12-MONTH(P7)))</f>
        <v>366</v>
      </c>
      <c r="Q8" s="95" t="str">
        <f>IF(Q$1="","",EOMONTH(Q$7,11))</f>
        <v/>
      </c>
      <c r="R8" s="95" t="str">
        <f t="shared" ref="R8:AA8" si="3">IF(R$1="","",EOMONTH(R$7,11))</f>
        <v/>
      </c>
      <c r="S8" s="95" t="str">
        <f t="shared" si="3"/>
        <v/>
      </c>
      <c r="T8" s="95" t="str">
        <f t="shared" si="3"/>
        <v/>
      </c>
      <c r="U8" s="95" t="str">
        <f t="shared" si="3"/>
        <v/>
      </c>
      <c r="V8" s="95" t="str">
        <f t="shared" si="3"/>
        <v/>
      </c>
      <c r="W8" s="95" t="str">
        <f t="shared" si="3"/>
        <v/>
      </c>
      <c r="X8" s="95" t="str">
        <f t="shared" si="3"/>
        <v/>
      </c>
      <c r="Y8" s="95" t="str">
        <f t="shared" si="3"/>
        <v/>
      </c>
      <c r="Z8" s="95" t="str">
        <f t="shared" si="3"/>
        <v/>
      </c>
      <c r="AA8" s="95" t="str">
        <f t="shared" si="3"/>
        <v/>
      </c>
      <c r="AB8" s="3"/>
    </row>
    <row r="9" spans="1:28" ht="3.9" customHeight="1" x14ac:dyDescent="0.25">
      <c r="A9" s="2"/>
      <c r="B9" s="2"/>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2"/>
      <c r="B10" s="2"/>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3"/>
      <c r="B11" s="3"/>
      <c r="C11" s="3"/>
      <c r="D11" s="3"/>
      <c r="E11" s="3" t="str">
        <f>структура!$S$8</f>
        <v>операционный период</v>
      </c>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2"/>
      <c r="B12" s="2"/>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3"/>
      <c r="B13" s="3"/>
      <c r="C13" s="3"/>
      <c r="D13" s="3"/>
      <c r="E13" s="3" t="str">
        <f>KPI!$E$29</f>
        <v>месяц начала операционной деятельности</v>
      </c>
      <c r="F13" s="3"/>
      <c r="G13" s="3"/>
      <c r="H13" s="3"/>
      <c r="I13" s="3"/>
      <c r="J13" s="44">
        <f>EOMONTH(капитал!$J$15,0)+1</f>
        <v>32</v>
      </c>
      <c r="K13" s="3"/>
      <c r="L13" s="3"/>
      <c r="M13" s="55"/>
      <c r="N13" s="3"/>
      <c r="O13" s="3"/>
      <c r="P13" s="46"/>
      <c r="Q13" s="46"/>
      <c r="R13" s="46"/>
      <c r="S13" s="46"/>
      <c r="T13" s="46"/>
      <c r="U13" s="46"/>
      <c r="V13" s="46"/>
      <c r="W13" s="46"/>
      <c r="X13" s="46"/>
      <c r="Y13" s="46"/>
      <c r="Z13" s="46"/>
      <c r="AA13" s="46"/>
      <c r="AB13" s="3"/>
    </row>
    <row r="14" spans="1:28" ht="3.9" customHeight="1" x14ac:dyDescent="0.25">
      <c r="A14" s="2"/>
      <c r="B14" s="2"/>
      <c r="C14" s="2"/>
      <c r="D14" s="2"/>
      <c r="E14" s="21"/>
      <c r="F14" s="2"/>
      <c r="G14" s="2"/>
      <c r="H14" s="2"/>
      <c r="I14" s="28"/>
      <c r="J14" s="21"/>
      <c r="K14" s="28"/>
      <c r="L14" s="3"/>
      <c r="M14" s="52"/>
      <c r="N14" s="2"/>
      <c r="O14" s="2"/>
      <c r="P14" s="36"/>
      <c r="Q14" s="36"/>
      <c r="R14" s="36"/>
      <c r="S14" s="36"/>
      <c r="T14" s="36"/>
      <c r="U14" s="36"/>
      <c r="V14" s="36"/>
      <c r="W14" s="36"/>
      <c r="X14" s="36"/>
      <c r="Y14" s="36"/>
      <c r="Z14" s="36"/>
      <c r="AA14" s="36"/>
      <c r="AB14" s="2"/>
    </row>
    <row r="15" spans="1:28" ht="3.9" customHeight="1" x14ac:dyDescent="0.25">
      <c r="A15" s="2"/>
      <c r="B15" s="2"/>
      <c r="C15" s="2"/>
      <c r="D15" s="2"/>
      <c r="E15" s="2"/>
      <c r="F15" s="2"/>
      <c r="G15" s="2"/>
      <c r="H15" s="2"/>
      <c r="I15" s="28"/>
      <c r="J15" s="2"/>
      <c r="K15" s="28"/>
      <c r="L15" s="3"/>
      <c r="M15" s="52"/>
      <c r="N15" s="2"/>
      <c r="O15" s="2"/>
      <c r="P15" s="36"/>
      <c r="Q15" s="36"/>
      <c r="R15" s="36"/>
      <c r="S15" s="36"/>
      <c r="T15" s="36"/>
      <c r="U15" s="36"/>
      <c r="V15" s="36"/>
      <c r="W15" s="36"/>
      <c r="X15" s="36"/>
      <c r="Y15" s="36"/>
      <c r="Z15" s="36"/>
      <c r="AA15" s="36"/>
      <c r="AB15" s="2"/>
    </row>
    <row r="16" spans="1:28" s="5" customFormat="1" x14ac:dyDescent="0.25">
      <c r="A16" s="3"/>
      <c r="B16" s="3"/>
      <c r="C16" s="3"/>
      <c r="D16" s="3"/>
      <c r="E16" s="3" t="str">
        <f>KPI!$E$30</f>
        <v>горизонт моделирования</v>
      </c>
      <c r="F16" s="3"/>
      <c r="G16" s="3" t="str">
        <f>IF($E16="","",INDEX(KPI!$G:$G,SUMIFS(KPI!$B:$B,KPI!$E:$E,$E16)))</f>
        <v>к-во лет</v>
      </c>
      <c r="H16" s="3"/>
      <c r="I16" s="6" t="s">
        <v>0</v>
      </c>
      <c r="J16" s="203"/>
      <c r="K16" s="30" t="s">
        <v>9</v>
      </c>
      <c r="L16" s="3"/>
      <c r="M16" s="55"/>
      <c r="N16" s="3"/>
      <c r="O16" s="3"/>
      <c r="P16" s="46"/>
      <c r="Q16" s="46"/>
      <c r="R16" s="46"/>
      <c r="S16" s="46"/>
      <c r="T16" s="46"/>
      <c r="U16" s="46"/>
      <c r="V16" s="46"/>
      <c r="W16" s="46"/>
      <c r="X16" s="46"/>
      <c r="Y16" s="46"/>
      <c r="Z16" s="46"/>
      <c r="AA16" s="46"/>
      <c r="AB16" s="3"/>
    </row>
    <row r="17" spans="1:28" ht="3.9" customHeight="1" x14ac:dyDescent="0.25">
      <c r="A17" s="2"/>
      <c r="B17" s="2"/>
      <c r="C17" s="2"/>
      <c r="D17" s="2"/>
      <c r="E17" s="21"/>
      <c r="F17" s="2"/>
      <c r="G17" s="21"/>
      <c r="H17" s="2"/>
      <c r="I17" s="28"/>
      <c r="J17" s="21"/>
      <c r="K17" s="28"/>
      <c r="L17" s="2"/>
      <c r="M17" s="52"/>
      <c r="N17" s="2"/>
      <c r="O17" s="2"/>
      <c r="P17" s="36"/>
      <c r="Q17" s="36"/>
      <c r="R17" s="36"/>
      <c r="S17" s="36"/>
      <c r="T17" s="36"/>
      <c r="U17" s="36"/>
      <c r="V17" s="36"/>
      <c r="W17" s="36"/>
      <c r="X17" s="36"/>
      <c r="Y17" s="36"/>
      <c r="Z17" s="36"/>
      <c r="AA17" s="36"/>
      <c r="AB17" s="2"/>
    </row>
    <row r="18" spans="1:28" ht="8.1" customHeight="1" x14ac:dyDescent="0.25">
      <c r="A18" s="2"/>
      <c r="B18" s="2"/>
      <c r="C18" s="2"/>
      <c r="D18" s="2"/>
      <c r="E18" s="2"/>
      <c r="F18" s="2"/>
      <c r="G18" s="2"/>
      <c r="H18" s="2"/>
      <c r="I18" s="28"/>
      <c r="J18" s="2"/>
      <c r="K18" s="28"/>
      <c r="L18" s="2"/>
      <c r="M18" s="52"/>
      <c r="N18" s="2"/>
      <c r="O18" s="2"/>
      <c r="P18" s="36"/>
      <c r="Q18" s="36"/>
      <c r="R18" s="36"/>
      <c r="S18" s="36"/>
      <c r="T18" s="36"/>
      <c r="U18" s="36"/>
      <c r="V18" s="36"/>
      <c r="W18" s="36"/>
      <c r="X18" s="36"/>
      <c r="Y18" s="36"/>
      <c r="Z18" s="36"/>
      <c r="AA18" s="36"/>
      <c r="AB18" s="2"/>
    </row>
    <row r="19" spans="1:28" s="5" customFormat="1" x14ac:dyDescent="0.25">
      <c r="A19" s="3"/>
      <c r="B19" s="3"/>
      <c r="C19" s="3"/>
      <c r="D19" s="3"/>
      <c r="E19" s="3" t="str">
        <f>KPI!$E$31</f>
        <v>наполняемость арендаторами</v>
      </c>
      <c r="F19" s="3"/>
      <c r="G19" s="3" t="str">
        <f>IF($E19="","",INDEX(KPI!$G:$G,SUMIFS(KPI!$B:$B,KPI!$E:$E,$E19)))</f>
        <v>%</v>
      </c>
      <c r="H19" s="3"/>
      <c r="I19" s="28"/>
      <c r="J19" s="44"/>
      <c r="K19" s="28"/>
      <c r="L19" s="3"/>
      <c r="M19" s="55"/>
      <c r="N19" s="3"/>
      <c r="O19" s="3"/>
      <c r="P19" s="104" t="str">
        <f>сценарии!$J$7</f>
        <v>сценарий-1</v>
      </c>
      <c r="Q19" s="46"/>
      <c r="R19" s="46"/>
      <c r="S19" s="46"/>
      <c r="T19" s="46"/>
      <c r="U19" s="46"/>
      <c r="V19" s="46"/>
      <c r="W19" s="46"/>
      <c r="X19" s="46"/>
      <c r="Y19" s="46"/>
      <c r="Z19" s="46"/>
      <c r="AA19" s="46"/>
      <c r="AB19" s="3"/>
    </row>
    <row r="20" spans="1:28" s="23" customFormat="1" ht="10.199999999999999" x14ac:dyDescent="0.2">
      <c r="A20" s="22"/>
      <c r="B20" s="22"/>
      <c r="C20" s="22"/>
      <c r="D20" s="22"/>
      <c r="E20" s="22" t="str">
        <f>E19</f>
        <v>наполняемость арендаторами</v>
      </c>
      <c r="F20" s="22"/>
      <c r="G20" s="22" t="str">
        <f>IF($E20="","",INDEX(KPI!$G:$G,SUMIFS(KPI!$B:$B,KPI!$E:$E,$E20)))</f>
        <v>%</v>
      </c>
      <c r="H20" s="100">
        <f>структура!$V$12</f>
        <v>1</v>
      </c>
      <c r="I20" s="31"/>
      <c r="J20" s="98" t="str">
        <f>структура!$X$12</f>
        <v>янв</v>
      </c>
      <c r="K20" s="99"/>
      <c r="L20" s="22"/>
      <c r="M20" s="58"/>
      <c r="N20" s="22"/>
      <c r="O20" s="22"/>
      <c r="P20" s="102">
        <f>IF(P$1="",0,SUMIFS(сценарии!P:P,сценарии!$E:$E,$E20,сценарии!$J:$J,$J20,сценарии!$M:$M,$P$19))</f>
        <v>0</v>
      </c>
      <c r="Q20" s="102">
        <f>IF(Q$1="",0,SUMIFS(сценарии!Q:Q,сценарии!$E:$E,$E20,сценарии!$J:$J,$J20,сценарии!$M:$M,$P$19))</f>
        <v>0</v>
      </c>
      <c r="R20" s="102">
        <f>IF(R$1="",0,SUMIFS(сценарии!R:R,сценарии!$E:$E,$E20,сценарии!$J:$J,$J20,сценарии!$M:$M,$P$19))</f>
        <v>0</v>
      </c>
      <c r="S20" s="102">
        <f>IF(S$1="",0,SUMIFS(сценарии!S:S,сценарии!$E:$E,$E20,сценарии!$J:$J,$J20,сценарии!$M:$M,$P$19))</f>
        <v>0</v>
      </c>
      <c r="T20" s="102">
        <f>IF(T$1="",0,SUMIFS(сценарии!T:T,сценарии!$E:$E,$E20,сценарии!$J:$J,$J20,сценарии!$M:$M,$P$19))</f>
        <v>0</v>
      </c>
      <c r="U20" s="102">
        <f>IF(U$1="",0,SUMIFS(сценарии!U:U,сценарии!$E:$E,$E20,сценарии!$J:$J,$J20,сценарии!$M:$M,$P$19))</f>
        <v>0</v>
      </c>
      <c r="V20" s="102">
        <f>IF(V$1="",0,SUMIFS(сценарии!V:V,сценарии!$E:$E,$E20,сценарии!$J:$J,$J20,сценарии!$M:$M,$P$19))</f>
        <v>0</v>
      </c>
      <c r="W20" s="102">
        <f>IF(W$1="",0,SUMIFS(сценарии!W:W,сценарии!$E:$E,$E20,сценарии!$J:$J,$J20,сценарии!$M:$M,$P$19))</f>
        <v>0</v>
      </c>
      <c r="X20" s="102">
        <f>IF(X$1="",0,SUMIFS(сценарии!X:X,сценарии!$E:$E,$E20,сценарии!$J:$J,$J20,сценарии!$M:$M,$P$19))</f>
        <v>0</v>
      </c>
      <c r="Y20" s="102">
        <f>IF(Y$1="",0,SUMIFS(сценарии!Y:Y,сценарии!$E:$E,$E20,сценарии!$J:$J,$J20,сценарии!$M:$M,$P$19))</f>
        <v>0</v>
      </c>
      <c r="Z20" s="102">
        <f>IF(Z$1="",0,SUMIFS(сценарии!Z:Z,сценарии!$E:$E,$E20,сценарии!$J:$J,$J20,сценарии!$M:$M,$P$19))</f>
        <v>0</v>
      </c>
      <c r="AA20" s="102">
        <f>IF(AA$1="",0,SUMIFS(сценарии!AA:AA,сценарии!$E:$E,$E20,сценарии!$J:$J,$J20,сценарии!$M:$M,$P$19))</f>
        <v>0</v>
      </c>
      <c r="AB20" s="22"/>
    </row>
    <row r="21" spans="1:28" s="23" customFormat="1" ht="10.199999999999999" x14ac:dyDescent="0.2">
      <c r="A21" s="22"/>
      <c r="B21" s="22"/>
      <c r="C21" s="22"/>
      <c r="D21" s="22"/>
      <c r="E21" s="22" t="str">
        <f>E19</f>
        <v>наполняемость арендаторами</v>
      </c>
      <c r="F21" s="22"/>
      <c r="G21" s="22" t="str">
        <f>IF($E21="","",INDEX(KPI!$G:$G,SUMIFS(KPI!$B:$B,KPI!$E:$E,$E21)))</f>
        <v>%</v>
      </c>
      <c r="H21" s="100">
        <f>структура!$V$13</f>
        <v>2</v>
      </c>
      <c r="I21" s="31"/>
      <c r="J21" s="98" t="str">
        <f>структура!$X$13</f>
        <v>фев</v>
      </c>
      <c r="K21" s="99"/>
      <c r="L21" s="22"/>
      <c r="M21" s="58"/>
      <c r="N21" s="22"/>
      <c r="O21" s="22"/>
      <c r="P21" s="102">
        <f>IF(P$1="",0,SUMIFS(сценарии!P:P,сценарии!$E:$E,$E21,сценарии!$J:$J,$J21,сценарии!$M:$M,$P$19))</f>
        <v>0</v>
      </c>
      <c r="Q21" s="102">
        <f>IF(Q$1="",0,SUMIFS(сценарии!Q:Q,сценарии!$E:$E,$E21,сценарии!$J:$J,$J21,сценарии!$M:$M,$P$19))</f>
        <v>0</v>
      </c>
      <c r="R21" s="102">
        <f>IF(R$1="",0,SUMIFS(сценарии!R:R,сценарии!$E:$E,$E21,сценарии!$J:$J,$J21,сценарии!$M:$M,$P$19))</f>
        <v>0</v>
      </c>
      <c r="S21" s="102">
        <f>IF(S$1="",0,SUMIFS(сценарии!S:S,сценарии!$E:$E,$E21,сценарии!$J:$J,$J21,сценарии!$M:$M,$P$19))</f>
        <v>0</v>
      </c>
      <c r="T21" s="102">
        <f>IF(T$1="",0,SUMIFS(сценарии!T:T,сценарии!$E:$E,$E21,сценарии!$J:$J,$J21,сценарии!$M:$M,$P$19))</f>
        <v>0</v>
      </c>
      <c r="U21" s="102">
        <f>IF(U$1="",0,SUMIFS(сценарии!U:U,сценарии!$E:$E,$E21,сценарии!$J:$J,$J21,сценарии!$M:$M,$P$19))</f>
        <v>0</v>
      </c>
      <c r="V21" s="102">
        <f>IF(V$1="",0,SUMIFS(сценарии!V:V,сценарии!$E:$E,$E21,сценарии!$J:$J,$J21,сценарии!$M:$M,$P$19))</f>
        <v>0</v>
      </c>
      <c r="W21" s="102">
        <f>IF(W$1="",0,SUMIFS(сценарии!W:W,сценарии!$E:$E,$E21,сценарии!$J:$J,$J21,сценарии!$M:$M,$P$19))</f>
        <v>0</v>
      </c>
      <c r="X21" s="102">
        <f>IF(X$1="",0,SUMIFS(сценарии!X:X,сценарии!$E:$E,$E21,сценарии!$J:$J,$J21,сценарии!$M:$M,$P$19))</f>
        <v>0</v>
      </c>
      <c r="Y21" s="102">
        <f>IF(Y$1="",0,SUMIFS(сценарии!Y:Y,сценарии!$E:$E,$E21,сценарии!$J:$J,$J21,сценарии!$M:$M,$P$19))</f>
        <v>0</v>
      </c>
      <c r="Z21" s="102">
        <f>IF(Z$1="",0,SUMIFS(сценарии!Z:Z,сценарии!$E:$E,$E21,сценарии!$J:$J,$J21,сценарии!$M:$M,$P$19))</f>
        <v>0</v>
      </c>
      <c r="AA21" s="102">
        <f>IF(AA$1="",0,SUMIFS(сценарии!AA:AA,сценарии!$E:$E,$E21,сценарии!$J:$J,$J21,сценарии!$M:$M,$P$19))</f>
        <v>0</v>
      </c>
      <c r="AB21" s="22"/>
    </row>
    <row r="22" spans="1:28" s="23" customFormat="1" ht="10.199999999999999" x14ac:dyDescent="0.2">
      <c r="A22" s="22"/>
      <c r="B22" s="22"/>
      <c r="C22" s="22"/>
      <c r="D22" s="22"/>
      <c r="E22" s="22" t="str">
        <f>E19</f>
        <v>наполняемость арендаторами</v>
      </c>
      <c r="F22" s="22"/>
      <c r="G22" s="22" t="str">
        <f>IF($E22="","",INDEX(KPI!$G:$G,SUMIFS(KPI!$B:$B,KPI!$E:$E,$E22)))</f>
        <v>%</v>
      </c>
      <c r="H22" s="100">
        <f>структура!$V$14</f>
        <v>3</v>
      </c>
      <c r="I22" s="31"/>
      <c r="J22" s="98" t="str">
        <f>структура!$X$14</f>
        <v>мар</v>
      </c>
      <c r="K22" s="99"/>
      <c r="L22" s="22"/>
      <c r="M22" s="58"/>
      <c r="N22" s="22"/>
      <c r="O22" s="22"/>
      <c r="P22" s="102">
        <f>IF(P$1="",0,SUMIFS(сценарии!P:P,сценарии!$E:$E,$E22,сценарии!$J:$J,$J22,сценарии!$M:$M,$P$19))</f>
        <v>0</v>
      </c>
      <c r="Q22" s="102">
        <f>IF(Q$1="",0,SUMIFS(сценарии!Q:Q,сценарии!$E:$E,$E22,сценарии!$J:$J,$J22,сценарии!$M:$M,$P$19))</f>
        <v>0</v>
      </c>
      <c r="R22" s="102">
        <f>IF(R$1="",0,SUMIFS(сценарии!R:R,сценарии!$E:$E,$E22,сценарии!$J:$J,$J22,сценарии!$M:$M,$P$19))</f>
        <v>0</v>
      </c>
      <c r="S22" s="102">
        <f>IF(S$1="",0,SUMIFS(сценарии!S:S,сценарии!$E:$E,$E22,сценарии!$J:$J,$J22,сценарии!$M:$M,$P$19))</f>
        <v>0</v>
      </c>
      <c r="T22" s="102">
        <f>IF(T$1="",0,SUMIFS(сценарии!T:T,сценарии!$E:$E,$E22,сценарии!$J:$J,$J22,сценарии!$M:$M,$P$19))</f>
        <v>0</v>
      </c>
      <c r="U22" s="102">
        <f>IF(U$1="",0,SUMIFS(сценарии!U:U,сценарии!$E:$E,$E22,сценарии!$J:$J,$J22,сценарии!$M:$M,$P$19))</f>
        <v>0</v>
      </c>
      <c r="V22" s="102">
        <f>IF(V$1="",0,SUMIFS(сценарии!V:V,сценарии!$E:$E,$E22,сценарии!$J:$J,$J22,сценарии!$M:$M,$P$19))</f>
        <v>0</v>
      </c>
      <c r="W22" s="102">
        <f>IF(W$1="",0,SUMIFS(сценарии!W:W,сценарии!$E:$E,$E22,сценарии!$J:$J,$J22,сценарии!$M:$M,$P$19))</f>
        <v>0</v>
      </c>
      <c r="X22" s="102">
        <f>IF(X$1="",0,SUMIFS(сценарии!X:X,сценарии!$E:$E,$E22,сценарии!$J:$J,$J22,сценарии!$M:$M,$P$19))</f>
        <v>0</v>
      </c>
      <c r="Y22" s="102">
        <f>IF(Y$1="",0,SUMIFS(сценарии!Y:Y,сценарии!$E:$E,$E22,сценарии!$J:$J,$J22,сценарии!$M:$M,$P$19))</f>
        <v>0</v>
      </c>
      <c r="Z22" s="102">
        <f>IF(Z$1="",0,SUMIFS(сценарии!Z:Z,сценарии!$E:$E,$E22,сценарии!$J:$J,$J22,сценарии!$M:$M,$P$19))</f>
        <v>0</v>
      </c>
      <c r="AA22" s="102">
        <f>IF(AA$1="",0,SUMIFS(сценарии!AA:AA,сценарии!$E:$E,$E22,сценарии!$J:$J,$J22,сценарии!$M:$M,$P$19))</f>
        <v>0</v>
      </c>
      <c r="AB22" s="22"/>
    </row>
    <row r="23" spans="1:28" s="23" customFormat="1" ht="10.199999999999999" x14ac:dyDescent="0.2">
      <c r="A23" s="22"/>
      <c r="B23" s="22"/>
      <c r="C23" s="22"/>
      <c r="D23" s="22"/>
      <c r="E23" s="22" t="str">
        <f>E19</f>
        <v>наполняемость арендаторами</v>
      </c>
      <c r="F23" s="22"/>
      <c r="G23" s="22" t="str">
        <f>IF($E23="","",INDEX(KPI!$G:$G,SUMIFS(KPI!$B:$B,KPI!$E:$E,$E23)))</f>
        <v>%</v>
      </c>
      <c r="H23" s="100">
        <f>структура!$V$15</f>
        <v>4</v>
      </c>
      <c r="I23" s="31"/>
      <c r="J23" s="98" t="str">
        <f>структура!$X$15</f>
        <v>апр</v>
      </c>
      <c r="K23" s="99"/>
      <c r="L23" s="22"/>
      <c r="M23" s="58"/>
      <c r="N23" s="22"/>
      <c r="O23" s="22"/>
      <c r="P23" s="102">
        <f>IF(P$1="",0,SUMIFS(сценарии!P:P,сценарии!$E:$E,$E23,сценарии!$J:$J,$J23,сценарии!$M:$M,$P$19))</f>
        <v>0</v>
      </c>
      <c r="Q23" s="102">
        <f>IF(Q$1="",0,SUMIFS(сценарии!Q:Q,сценарии!$E:$E,$E23,сценарии!$J:$J,$J23,сценарии!$M:$M,$P$19))</f>
        <v>0</v>
      </c>
      <c r="R23" s="102">
        <f>IF(R$1="",0,SUMIFS(сценарии!R:R,сценарии!$E:$E,$E23,сценарии!$J:$J,$J23,сценарии!$M:$M,$P$19))</f>
        <v>0</v>
      </c>
      <c r="S23" s="102">
        <f>IF(S$1="",0,SUMIFS(сценарии!S:S,сценарии!$E:$E,$E23,сценарии!$J:$J,$J23,сценарии!$M:$M,$P$19))</f>
        <v>0</v>
      </c>
      <c r="T23" s="102">
        <f>IF(T$1="",0,SUMIFS(сценарии!T:T,сценарии!$E:$E,$E23,сценарии!$J:$J,$J23,сценарии!$M:$M,$P$19))</f>
        <v>0</v>
      </c>
      <c r="U23" s="102">
        <f>IF(U$1="",0,SUMIFS(сценарии!U:U,сценарии!$E:$E,$E23,сценарии!$J:$J,$J23,сценарии!$M:$M,$P$19))</f>
        <v>0</v>
      </c>
      <c r="V23" s="102">
        <f>IF(V$1="",0,SUMIFS(сценарии!V:V,сценарии!$E:$E,$E23,сценарии!$J:$J,$J23,сценарии!$M:$M,$P$19))</f>
        <v>0</v>
      </c>
      <c r="W23" s="102">
        <f>IF(W$1="",0,SUMIFS(сценарии!W:W,сценарии!$E:$E,$E23,сценарии!$J:$J,$J23,сценарии!$M:$M,$P$19))</f>
        <v>0</v>
      </c>
      <c r="X23" s="102">
        <f>IF(X$1="",0,SUMIFS(сценарии!X:X,сценарии!$E:$E,$E23,сценарии!$J:$J,$J23,сценарии!$M:$M,$P$19))</f>
        <v>0</v>
      </c>
      <c r="Y23" s="102">
        <f>IF(Y$1="",0,SUMIFS(сценарии!Y:Y,сценарии!$E:$E,$E23,сценарии!$J:$J,$J23,сценарии!$M:$M,$P$19))</f>
        <v>0</v>
      </c>
      <c r="Z23" s="102">
        <f>IF(Z$1="",0,SUMIFS(сценарии!Z:Z,сценарии!$E:$E,$E23,сценарии!$J:$J,$J23,сценарии!$M:$M,$P$19))</f>
        <v>0</v>
      </c>
      <c r="AA23" s="102">
        <f>IF(AA$1="",0,SUMIFS(сценарии!AA:AA,сценарии!$E:$E,$E23,сценарии!$J:$J,$J23,сценарии!$M:$M,$P$19))</f>
        <v>0</v>
      </c>
      <c r="AB23" s="22"/>
    </row>
    <row r="24" spans="1:28" s="23" customFormat="1" ht="10.199999999999999" x14ac:dyDescent="0.2">
      <c r="A24" s="22"/>
      <c r="B24" s="22"/>
      <c r="C24" s="22"/>
      <c r="D24" s="22"/>
      <c r="E24" s="22" t="str">
        <f>E19</f>
        <v>наполняемость арендаторами</v>
      </c>
      <c r="F24" s="22"/>
      <c r="G24" s="22" t="str">
        <f>IF($E24="","",INDEX(KPI!$G:$G,SUMIFS(KPI!$B:$B,KPI!$E:$E,$E24)))</f>
        <v>%</v>
      </c>
      <c r="H24" s="100">
        <f>структура!$V$16</f>
        <v>5</v>
      </c>
      <c r="I24" s="31"/>
      <c r="J24" s="98" t="str">
        <f>структура!$X$16</f>
        <v>май</v>
      </c>
      <c r="K24" s="99"/>
      <c r="L24" s="22"/>
      <c r="M24" s="58"/>
      <c r="N24" s="22"/>
      <c r="O24" s="22"/>
      <c r="P24" s="102">
        <f>IF(P$1="",0,SUMIFS(сценарии!P:P,сценарии!$E:$E,$E24,сценарии!$J:$J,$J24,сценарии!$M:$M,$P$19))</f>
        <v>0</v>
      </c>
      <c r="Q24" s="102">
        <f>IF(Q$1="",0,SUMIFS(сценарии!Q:Q,сценарии!$E:$E,$E24,сценарии!$J:$J,$J24,сценарии!$M:$M,$P$19))</f>
        <v>0</v>
      </c>
      <c r="R24" s="102">
        <f>IF(R$1="",0,SUMIFS(сценарии!R:R,сценарии!$E:$E,$E24,сценарии!$J:$J,$J24,сценарии!$M:$M,$P$19))</f>
        <v>0</v>
      </c>
      <c r="S24" s="102">
        <f>IF(S$1="",0,SUMIFS(сценарии!S:S,сценарии!$E:$E,$E24,сценарии!$J:$J,$J24,сценарии!$M:$M,$P$19))</f>
        <v>0</v>
      </c>
      <c r="T24" s="102">
        <f>IF(T$1="",0,SUMIFS(сценарии!T:T,сценарии!$E:$E,$E24,сценарии!$J:$J,$J24,сценарии!$M:$M,$P$19))</f>
        <v>0</v>
      </c>
      <c r="U24" s="102">
        <f>IF(U$1="",0,SUMIFS(сценарии!U:U,сценарии!$E:$E,$E24,сценарии!$J:$J,$J24,сценарии!$M:$M,$P$19))</f>
        <v>0</v>
      </c>
      <c r="V24" s="102">
        <f>IF(V$1="",0,SUMIFS(сценарии!V:V,сценарии!$E:$E,$E24,сценарии!$J:$J,$J24,сценарии!$M:$M,$P$19))</f>
        <v>0</v>
      </c>
      <c r="W24" s="102">
        <f>IF(W$1="",0,SUMIFS(сценарии!W:W,сценарии!$E:$E,$E24,сценарии!$J:$J,$J24,сценарии!$M:$M,$P$19))</f>
        <v>0</v>
      </c>
      <c r="X24" s="102">
        <f>IF(X$1="",0,SUMIFS(сценарии!X:X,сценарии!$E:$E,$E24,сценарии!$J:$J,$J24,сценарии!$M:$M,$P$19))</f>
        <v>0</v>
      </c>
      <c r="Y24" s="102">
        <f>IF(Y$1="",0,SUMIFS(сценарии!Y:Y,сценарии!$E:$E,$E24,сценарии!$J:$J,$J24,сценарии!$M:$M,$P$19))</f>
        <v>0</v>
      </c>
      <c r="Z24" s="102">
        <f>IF(Z$1="",0,SUMIFS(сценарии!Z:Z,сценарии!$E:$E,$E24,сценарии!$J:$J,$J24,сценарии!$M:$M,$P$19))</f>
        <v>0</v>
      </c>
      <c r="AA24" s="102">
        <f>IF(AA$1="",0,SUMIFS(сценарии!AA:AA,сценарии!$E:$E,$E24,сценарии!$J:$J,$J24,сценарии!$M:$M,$P$19))</f>
        <v>0</v>
      </c>
      <c r="AB24" s="22"/>
    </row>
    <row r="25" spans="1:28" s="23" customFormat="1" ht="10.199999999999999" x14ac:dyDescent="0.2">
      <c r="A25" s="22"/>
      <c r="B25" s="22"/>
      <c r="C25" s="22"/>
      <c r="D25" s="22"/>
      <c r="E25" s="22" t="str">
        <f>E19</f>
        <v>наполняемость арендаторами</v>
      </c>
      <c r="F25" s="22"/>
      <c r="G25" s="22" t="str">
        <f>IF($E25="","",INDEX(KPI!$G:$G,SUMIFS(KPI!$B:$B,KPI!$E:$E,$E25)))</f>
        <v>%</v>
      </c>
      <c r="H25" s="100">
        <f>структура!$V$17</f>
        <v>6</v>
      </c>
      <c r="I25" s="31"/>
      <c r="J25" s="98" t="str">
        <f>структура!$X$17</f>
        <v>июн</v>
      </c>
      <c r="K25" s="99"/>
      <c r="L25" s="22"/>
      <c r="M25" s="58"/>
      <c r="N25" s="22"/>
      <c r="O25" s="22"/>
      <c r="P25" s="102">
        <f>IF(P$1="",0,SUMIFS(сценарии!P:P,сценарии!$E:$E,$E25,сценарии!$J:$J,$J25,сценарии!$M:$M,$P$19))</f>
        <v>0</v>
      </c>
      <c r="Q25" s="102">
        <f>IF(Q$1="",0,SUMIFS(сценарии!Q:Q,сценарии!$E:$E,$E25,сценарии!$J:$J,$J25,сценарии!$M:$M,$P$19))</f>
        <v>0</v>
      </c>
      <c r="R25" s="102">
        <f>IF(R$1="",0,SUMIFS(сценарии!R:R,сценарии!$E:$E,$E25,сценарии!$J:$J,$J25,сценарии!$M:$M,$P$19))</f>
        <v>0</v>
      </c>
      <c r="S25" s="102">
        <f>IF(S$1="",0,SUMIFS(сценарии!S:S,сценарии!$E:$E,$E25,сценарии!$J:$J,$J25,сценарии!$M:$M,$P$19))</f>
        <v>0</v>
      </c>
      <c r="T25" s="102">
        <f>IF(T$1="",0,SUMIFS(сценарии!T:T,сценарии!$E:$E,$E25,сценарии!$J:$J,$J25,сценарии!$M:$M,$P$19))</f>
        <v>0</v>
      </c>
      <c r="U25" s="102">
        <f>IF(U$1="",0,SUMIFS(сценарии!U:U,сценарии!$E:$E,$E25,сценарии!$J:$J,$J25,сценарии!$M:$M,$P$19))</f>
        <v>0</v>
      </c>
      <c r="V25" s="102">
        <f>IF(V$1="",0,SUMIFS(сценарии!V:V,сценарии!$E:$E,$E25,сценарии!$J:$J,$J25,сценарии!$M:$M,$P$19))</f>
        <v>0</v>
      </c>
      <c r="W25" s="102">
        <f>IF(W$1="",0,SUMIFS(сценарии!W:W,сценарии!$E:$E,$E25,сценарии!$J:$J,$J25,сценарии!$M:$M,$P$19))</f>
        <v>0</v>
      </c>
      <c r="X25" s="102">
        <f>IF(X$1="",0,SUMIFS(сценарии!X:X,сценарии!$E:$E,$E25,сценарии!$J:$J,$J25,сценарии!$M:$M,$P$19))</f>
        <v>0</v>
      </c>
      <c r="Y25" s="102">
        <f>IF(Y$1="",0,SUMIFS(сценарии!Y:Y,сценарии!$E:$E,$E25,сценарии!$J:$J,$J25,сценарии!$M:$M,$P$19))</f>
        <v>0</v>
      </c>
      <c r="Z25" s="102">
        <f>IF(Z$1="",0,SUMIFS(сценарии!Z:Z,сценарии!$E:$E,$E25,сценарии!$J:$J,$J25,сценарии!$M:$M,$P$19))</f>
        <v>0</v>
      </c>
      <c r="AA25" s="102">
        <f>IF(AA$1="",0,SUMIFS(сценарии!AA:AA,сценарии!$E:$E,$E25,сценарии!$J:$J,$J25,сценарии!$M:$M,$P$19))</f>
        <v>0</v>
      </c>
      <c r="AB25" s="22"/>
    </row>
    <row r="26" spans="1:28" s="23" customFormat="1" ht="10.199999999999999" x14ac:dyDescent="0.2">
      <c r="A26" s="22"/>
      <c r="B26" s="22"/>
      <c r="C26" s="22"/>
      <c r="D26" s="22"/>
      <c r="E26" s="22" t="str">
        <f>E19</f>
        <v>наполняемость арендаторами</v>
      </c>
      <c r="F26" s="22"/>
      <c r="G26" s="22" t="str">
        <f>IF($E26="","",INDEX(KPI!$G:$G,SUMIFS(KPI!$B:$B,KPI!$E:$E,$E26)))</f>
        <v>%</v>
      </c>
      <c r="H26" s="100">
        <f>структура!$V$18</f>
        <v>7</v>
      </c>
      <c r="I26" s="31"/>
      <c r="J26" s="98" t="str">
        <f>структура!$X$18</f>
        <v>июл</v>
      </c>
      <c r="K26" s="99"/>
      <c r="L26" s="22"/>
      <c r="M26" s="58"/>
      <c r="N26" s="22"/>
      <c r="O26" s="22"/>
      <c r="P26" s="102">
        <f>IF(P$1="",0,SUMIFS(сценарии!P:P,сценарии!$E:$E,$E26,сценарии!$J:$J,$J26,сценарии!$M:$M,$P$19))</f>
        <v>0</v>
      </c>
      <c r="Q26" s="102">
        <f>IF(Q$1="",0,SUMIFS(сценарии!Q:Q,сценарии!$E:$E,$E26,сценарии!$J:$J,$J26,сценарии!$M:$M,$P$19))</f>
        <v>0</v>
      </c>
      <c r="R26" s="102">
        <f>IF(R$1="",0,SUMIFS(сценарии!R:R,сценарии!$E:$E,$E26,сценарии!$J:$J,$J26,сценарии!$M:$M,$P$19))</f>
        <v>0</v>
      </c>
      <c r="S26" s="102">
        <f>IF(S$1="",0,SUMIFS(сценарии!S:S,сценарии!$E:$E,$E26,сценарии!$J:$J,$J26,сценарии!$M:$M,$P$19))</f>
        <v>0</v>
      </c>
      <c r="T26" s="102">
        <f>IF(T$1="",0,SUMIFS(сценарии!T:T,сценарии!$E:$E,$E26,сценарии!$J:$J,$J26,сценарии!$M:$M,$P$19))</f>
        <v>0</v>
      </c>
      <c r="U26" s="102">
        <f>IF(U$1="",0,SUMIFS(сценарии!U:U,сценарии!$E:$E,$E26,сценарии!$J:$J,$J26,сценарии!$M:$M,$P$19))</f>
        <v>0</v>
      </c>
      <c r="V26" s="102">
        <f>IF(V$1="",0,SUMIFS(сценарии!V:V,сценарии!$E:$E,$E26,сценарии!$J:$J,$J26,сценарии!$M:$M,$P$19))</f>
        <v>0</v>
      </c>
      <c r="W26" s="102">
        <f>IF(W$1="",0,SUMIFS(сценарии!W:W,сценарии!$E:$E,$E26,сценарии!$J:$J,$J26,сценарии!$M:$M,$P$19))</f>
        <v>0</v>
      </c>
      <c r="X26" s="102">
        <f>IF(X$1="",0,SUMIFS(сценарии!X:X,сценарии!$E:$E,$E26,сценарии!$J:$J,$J26,сценарии!$M:$M,$P$19))</f>
        <v>0</v>
      </c>
      <c r="Y26" s="102">
        <f>IF(Y$1="",0,SUMIFS(сценарии!Y:Y,сценарии!$E:$E,$E26,сценарии!$J:$J,$J26,сценарии!$M:$M,$P$19))</f>
        <v>0</v>
      </c>
      <c r="Z26" s="102">
        <f>IF(Z$1="",0,SUMIFS(сценарии!Z:Z,сценарии!$E:$E,$E26,сценарии!$J:$J,$J26,сценарии!$M:$M,$P$19))</f>
        <v>0</v>
      </c>
      <c r="AA26" s="102">
        <f>IF(AA$1="",0,SUMIFS(сценарии!AA:AA,сценарии!$E:$E,$E26,сценарии!$J:$J,$J26,сценарии!$M:$M,$P$19))</f>
        <v>0</v>
      </c>
      <c r="AB26" s="22"/>
    </row>
    <row r="27" spans="1:28" s="23" customFormat="1" ht="10.199999999999999" x14ac:dyDescent="0.2">
      <c r="A27" s="22"/>
      <c r="B27" s="22"/>
      <c r="C27" s="22"/>
      <c r="D27" s="22"/>
      <c r="E27" s="22" t="str">
        <f>E19</f>
        <v>наполняемость арендаторами</v>
      </c>
      <c r="F27" s="22"/>
      <c r="G27" s="22" t="str">
        <f>IF($E27="","",INDEX(KPI!$G:$G,SUMIFS(KPI!$B:$B,KPI!$E:$E,$E27)))</f>
        <v>%</v>
      </c>
      <c r="H27" s="100">
        <f>структура!$V$19</f>
        <v>8</v>
      </c>
      <c r="I27" s="31"/>
      <c r="J27" s="98" t="str">
        <f>структура!$X$19</f>
        <v>авг</v>
      </c>
      <c r="K27" s="99"/>
      <c r="L27" s="22"/>
      <c r="M27" s="58"/>
      <c r="N27" s="22"/>
      <c r="O27" s="22"/>
      <c r="P27" s="102">
        <f>IF(P$1="",0,SUMIFS(сценарии!P:P,сценарии!$E:$E,$E27,сценарии!$J:$J,$J27,сценарии!$M:$M,$P$19))</f>
        <v>0</v>
      </c>
      <c r="Q27" s="102">
        <f>IF(Q$1="",0,SUMIFS(сценарии!Q:Q,сценарии!$E:$E,$E27,сценарии!$J:$J,$J27,сценарии!$M:$M,$P$19))</f>
        <v>0</v>
      </c>
      <c r="R27" s="102">
        <f>IF(R$1="",0,SUMIFS(сценарии!R:R,сценарии!$E:$E,$E27,сценарии!$J:$J,$J27,сценарии!$M:$M,$P$19))</f>
        <v>0</v>
      </c>
      <c r="S27" s="102">
        <f>IF(S$1="",0,SUMIFS(сценарии!S:S,сценарии!$E:$E,$E27,сценарии!$J:$J,$J27,сценарии!$M:$M,$P$19))</f>
        <v>0</v>
      </c>
      <c r="T27" s="102">
        <f>IF(T$1="",0,SUMIFS(сценарии!T:T,сценарии!$E:$E,$E27,сценарии!$J:$J,$J27,сценарии!$M:$M,$P$19))</f>
        <v>0</v>
      </c>
      <c r="U27" s="102">
        <f>IF(U$1="",0,SUMIFS(сценарии!U:U,сценарии!$E:$E,$E27,сценарии!$J:$J,$J27,сценарии!$M:$M,$P$19))</f>
        <v>0</v>
      </c>
      <c r="V27" s="102">
        <f>IF(V$1="",0,SUMIFS(сценарии!V:V,сценарии!$E:$E,$E27,сценарии!$J:$J,$J27,сценарии!$M:$M,$P$19))</f>
        <v>0</v>
      </c>
      <c r="W27" s="102">
        <f>IF(W$1="",0,SUMIFS(сценарии!W:W,сценарии!$E:$E,$E27,сценарии!$J:$J,$J27,сценарии!$M:$M,$P$19))</f>
        <v>0</v>
      </c>
      <c r="X27" s="102">
        <f>IF(X$1="",0,SUMIFS(сценарии!X:X,сценарии!$E:$E,$E27,сценарии!$J:$J,$J27,сценарии!$M:$M,$P$19))</f>
        <v>0</v>
      </c>
      <c r="Y27" s="102">
        <f>IF(Y$1="",0,SUMIFS(сценарии!Y:Y,сценарии!$E:$E,$E27,сценарии!$J:$J,$J27,сценарии!$M:$M,$P$19))</f>
        <v>0</v>
      </c>
      <c r="Z27" s="102">
        <f>IF(Z$1="",0,SUMIFS(сценарии!Z:Z,сценарии!$E:$E,$E27,сценарии!$J:$J,$J27,сценарии!$M:$M,$P$19))</f>
        <v>0</v>
      </c>
      <c r="AA27" s="102">
        <f>IF(AA$1="",0,SUMIFS(сценарии!AA:AA,сценарии!$E:$E,$E27,сценарии!$J:$J,$J27,сценарии!$M:$M,$P$19))</f>
        <v>0</v>
      </c>
      <c r="AB27" s="22"/>
    </row>
    <row r="28" spans="1:28" s="23" customFormat="1" ht="10.199999999999999" x14ac:dyDescent="0.2">
      <c r="A28" s="22"/>
      <c r="B28" s="22"/>
      <c r="C28" s="22"/>
      <c r="D28" s="22"/>
      <c r="E28" s="22" t="str">
        <f>E19</f>
        <v>наполняемость арендаторами</v>
      </c>
      <c r="F28" s="22"/>
      <c r="G28" s="22" t="str">
        <f>IF($E28="","",INDEX(KPI!$G:$G,SUMIFS(KPI!$B:$B,KPI!$E:$E,$E28)))</f>
        <v>%</v>
      </c>
      <c r="H28" s="100">
        <f>структура!$V$20</f>
        <v>9</v>
      </c>
      <c r="I28" s="31"/>
      <c r="J28" s="98" t="str">
        <f>структура!$X$20</f>
        <v>сен</v>
      </c>
      <c r="K28" s="99"/>
      <c r="L28" s="22"/>
      <c r="M28" s="58"/>
      <c r="N28" s="22"/>
      <c r="O28" s="22"/>
      <c r="P28" s="102">
        <f>IF(P$1="",0,SUMIFS(сценарии!P:P,сценарии!$E:$E,$E28,сценарии!$J:$J,$J28,сценарии!$M:$M,$P$19))</f>
        <v>0</v>
      </c>
      <c r="Q28" s="102">
        <f>IF(Q$1="",0,SUMIFS(сценарии!Q:Q,сценарии!$E:$E,$E28,сценарии!$J:$J,$J28,сценарии!$M:$M,$P$19))</f>
        <v>0</v>
      </c>
      <c r="R28" s="102">
        <f>IF(R$1="",0,SUMIFS(сценарии!R:R,сценарии!$E:$E,$E28,сценарии!$J:$J,$J28,сценарии!$M:$M,$P$19))</f>
        <v>0</v>
      </c>
      <c r="S28" s="102">
        <f>IF(S$1="",0,SUMIFS(сценарии!S:S,сценарии!$E:$E,$E28,сценарии!$J:$J,$J28,сценарии!$M:$M,$P$19))</f>
        <v>0</v>
      </c>
      <c r="T28" s="102">
        <f>IF(T$1="",0,SUMIFS(сценарии!T:T,сценарии!$E:$E,$E28,сценарии!$J:$J,$J28,сценарии!$M:$M,$P$19))</f>
        <v>0</v>
      </c>
      <c r="U28" s="102">
        <f>IF(U$1="",0,SUMIFS(сценарии!U:U,сценарии!$E:$E,$E28,сценарии!$J:$J,$J28,сценарии!$M:$M,$P$19))</f>
        <v>0</v>
      </c>
      <c r="V28" s="102">
        <f>IF(V$1="",0,SUMIFS(сценарии!V:V,сценарии!$E:$E,$E28,сценарии!$J:$J,$J28,сценарии!$M:$M,$P$19))</f>
        <v>0</v>
      </c>
      <c r="W28" s="102">
        <f>IF(W$1="",0,SUMIFS(сценарии!W:W,сценарии!$E:$E,$E28,сценарии!$J:$J,$J28,сценарии!$M:$M,$P$19))</f>
        <v>0</v>
      </c>
      <c r="X28" s="102">
        <f>IF(X$1="",0,SUMIFS(сценарии!X:X,сценарии!$E:$E,$E28,сценарии!$J:$J,$J28,сценарии!$M:$M,$P$19))</f>
        <v>0</v>
      </c>
      <c r="Y28" s="102">
        <f>IF(Y$1="",0,SUMIFS(сценарии!Y:Y,сценарии!$E:$E,$E28,сценарии!$J:$J,$J28,сценарии!$M:$M,$P$19))</f>
        <v>0</v>
      </c>
      <c r="Z28" s="102">
        <f>IF(Z$1="",0,SUMIFS(сценарии!Z:Z,сценарии!$E:$E,$E28,сценарии!$J:$J,$J28,сценарии!$M:$M,$P$19))</f>
        <v>0</v>
      </c>
      <c r="AA28" s="102">
        <f>IF(AA$1="",0,SUMIFS(сценарии!AA:AA,сценарии!$E:$E,$E28,сценарии!$J:$J,$J28,сценарии!$M:$M,$P$19))</f>
        <v>0</v>
      </c>
      <c r="AB28" s="22"/>
    </row>
    <row r="29" spans="1:28" s="23" customFormat="1" ht="10.199999999999999" x14ac:dyDescent="0.2">
      <c r="A29" s="22"/>
      <c r="B29" s="22"/>
      <c r="C29" s="22"/>
      <c r="D29" s="22"/>
      <c r="E29" s="22" t="str">
        <f>E19</f>
        <v>наполняемость арендаторами</v>
      </c>
      <c r="F29" s="22"/>
      <c r="G29" s="22" t="str">
        <f>IF($E29="","",INDEX(KPI!$G:$G,SUMIFS(KPI!$B:$B,KPI!$E:$E,$E29)))</f>
        <v>%</v>
      </c>
      <c r="H29" s="100">
        <f>структура!$V$21</f>
        <v>10</v>
      </c>
      <c r="I29" s="31"/>
      <c r="J29" s="98" t="str">
        <f>структура!$X$21</f>
        <v>окт</v>
      </c>
      <c r="K29" s="99"/>
      <c r="L29" s="22"/>
      <c r="M29" s="58"/>
      <c r="N29" s="22"/>
      <c r="O29" s="22"/>
      <c r="P29" s="102">
        <f>IF(P$1="",0,SUMIFS(сценарии!P:P,сценарии!$E:$E,$E29,сценарии!$J:$J,$J29,сценарии!$M:$M,$P$19))</f>
        <v>0</v>
      </c>
      <c r="Q29" s="102">
        <f>IF(Q$1="",0,SUMIFS(сценарии!Q:Q,сценарии!$E:$E,$E29,сценарии!$J:$J,$J29,сценарии!$M:$M,$P$19))</f>
        <v>0</v>
      </c>
      <c r="R29" s="102">
        <f>IF(R$1="",0,SUMIFS(сценарии!R:R,сценарии!$E:$E,$E29,сценарии!$J:$J,$J29,сценарии!$M:$M,$P$19))</f>
        <v>0</v>
      </c>
      <c r="S29" s="102">
        <f>IF(S$1="",0,SUMIFS(сценарии!S:S,сценарии!$E:$E,$E29,сценарии!$J:$J,$J29,сценарии!$M:$M,$P$19))</f>
        <v>0</v>
      </c>
      <c r="T29" s="102">
        <f>IF(T$1="",0,SUMIFS(сценарии!T:T,сценарии!$E:$E,$E29,сценарии!$J:$J,$J29,сценарии!$M:$M,$P$19))</f>
        <v>0</v>
      </c>
      <c r="U29" s="102">
        <f>IF(U$1="",0,SUMIFS(сценарии!U:U,сценарии!$E:$E,$E29,сценарии!$J:$J,$J29,сценарии!$M:$M,$P$19))</f>
        <v>0</v>
      </c>
      <c r="V29" s="102">
        <f>IF(V$1="",0,SUMIFS(сценарии!V:V,сценарии!$E:$E,$E29,сценарии!$J:$J,$J29,сценарии!$M:$M,$P$19))</f>
        <v>0</v>
      </c>
      <c r="W29" s="102">
        <f>IF(W$1="",0,SUMIFS(сценарии!W:W,сценарии!$E:$E,$E29,сценарии!$J:$J,$J29,сценарии!$M:$M,$P$19))</f>
        <v>0</v>
      </c>
      <c r="X29" s="102">
        <f>IF(X$1="",0,SUMIFS(сценарии!X:X,сценарии!$E:$E,$E29,сценарии!$J:$J,$J29,сценарии!$M:$M,$P$19))</f>
        <v>0</v>
      </c>
      <c r="Y29" s="102">
        <f>IF(Y$1="",0,SUMIFS(сценарии!Y:Y,сценарии!$E:$E,$E29,сценарии!$J:$J,$J29,сценарии!$M:$M,$P$19))</f>
        <v>0</v>
      </c>
      <c r="Z29" s="102">
        <f>IF(Z$1="",0,SUMIFS(сценарии!Z:Z,сценарии!$E:$E,$E29,сценарии!$J:$J,$J29,сценарии!$M:$M,$P$19))</f>
        <v>0</v>
      </c>
      <c r="AA29" s="102">
        <f>IF(AA$1="",0,SUMIFS(сценарии!AA:AA,сценарии!$E:$E,$E29,сценарии!$J:$J,$J29,сценарии!$M:$M,$P$19))</f>
        <v>0</v>
      </c>
      <c r="AB29" s="22"/>
    </row>
    <row r="30" spans="1:28" s="23" customFormat="1" ht="10.199999999999999" x14ac:dyDescent="0.2">
      <c r="A30" s="22"/>
      <c r="B30" s="22"/>
      <c r="C30" s="22"/>
      <c r="D30" s="22"/>
      <c r="E30" s="22" t="str">
        <f>E19</f>
        <v>наполняемость арендаторами</v>
      </c>
      <c r="F30" s="22"/>
      <c r="G30" s="22" t="str">
        <f>IF($E30="","",INDEX(KPI!$G:$G,SUMIFS(KPI!$B:$B,KPI!$E:$E,$E30)))</f>
        <v>%</v>
      </c>
      <c r="H30" s="100">
        <f>структура!$V$22</f>
        <v>11</v>
      </c>
      <c r="I30" s="31"/>
      <c r="J30" s="98" t="str">
        <f>структура!$X$22</f>
        <v>ноя</v>
      </c>
      <c r="K30" s="99"/>
      <c r="L30" s="22"/>
      <c r="M30" s="58"/>
      <c r="N30" s="22"/>
      <c r="O30" s="22"/>
      <c r="P30" s="102">
        <f>IF(P$1="",0,SUMIFS(сценарии!P:P,сценарии!$E:$E,$E30,сценарии!$J:$J,$J30,сценарии!$M:$M,$P$19))</f>
        <v>0</v>
      </c>
      <c r="Q30" s="102">
        <f>IF(Q$1="",0,SUMIFS(сценарии!Q:Q,сценарии!$E:$E,$E30,сценарии!$J:$J,$J30,сценарии!$M:$M,$P$19))</f>
        <v>0</v>
      </c>
      <c r="R30" s="102">
        <f>IF(R$1="",0,SUMIFS(сценарии!R:R,сценарии!$E:$E,$E30,сценарии!$J:$J,$J30,сценарии!$M:$M,$P$19))</f>
        <v>0</v>
      </c>
      <c r="S30" s="102">
        <f>IF(S$1="",0,SUMIFS(сценарии!S:S,сценарии!$E:$E,$E30,сценарии!$J:$J,$J30,сценарии!$M:$M,$P$19))</f>
        <v>0</v>
      </c>
      <c r="T30" s="102">
        <f>IF(T$1="",0,SUMIFS(сценарии!T:T,сценарии!$E:$E,$E30,сценарии!$J:$J,$J30,сценарии!$M:$M,$P$19))</f>
        <v>0</v>
      </c>
      <c r="U30" s="102">
        <f>IF(U$1="",0,SUMIFS(сценарии!U:U,сценарии!$E:$E,$E30,сценарии!$J:$J,$J30,сценарии!$M:$M,$P$19))</f>
        <v>0</v>
      </c>
      <c r="V30" s="102">
        <f>IF(V$1="",0,SUMIFS(сценарии!V:V,сценарии!$E:$E,$E30,сценарии!$J:$J,$J30,сценарии!$M:$M,$P$19))</f>
        <v>0</v>
      </c>
      <c r="W30" s="102">
        <f>IF(W$1="",0,SUMIFS(сценарии!W:W,сценарии!$E:$E,$E30,сценарии!$J:$J,$J30,сценарии!$M:$M,$P$19))</f>
        <v>0</v>
      </c>
      <c r="X30" s="102">
        <f>IF(X$1="",0,SUMIFS(сценарии!X:X,сценарии!$E:$E,$E30,сценарии!$J:$J,$J30,сценарии!$M:$M,$P$19))</f>
        <v>0</v>
      </c>
      <c r="Y30" s="102">
        <f>IF(Y$1="",0,SUMIFS(сценарии!Y:Y,сценарии!$E:$E,$E30,сценарии!$J:$J,$J30,сценарии!$M:$M,$P$19))</f>
        <v>0</v>
      </c>
      <c r="Z30" s="102">
        <f>IF(Z$1="",0,SUMIFS(сценарии!Z:Z,сценарии!$E:$E,$E30,сценарии!$J:$J,$J30,сценарии!$M:$M,$P$19))</f>
        <v>0</v>
      </c>
      <c r="AA30" s="102">
        <f>IF(AA$1="",0,SUMIFS(сценарии!AA:AA,сценарии!$E:$E,$E30,сценарии!$J:$J,$J30,сценарии!$M:$M,$P$19))</f>
        <v>0</v>
      </c>
      <c r="AB30" s="22"/>
    </row>
    <row r="31" spans="1:28" s="23" customFormat="1" ht="10.199999999999999" x14ac:dyDescent="0.2">
      <c r="A31" s="22"/>
      <c r="B31" s="22"/>
      <c r="C31" s="22"/>
      <c r="D31" s="22"/>
      <c r="E31" s="22" t="str">
        <f>E19</f>
        <v>наполняемость арендаторами</v>
      </c>
      <c r="F31" s="22"/>
      <c r="G31" s="22" t="str">
        <f>IF($E31="","",INDEX(KPI!$G:$G,SUMIFS(KPI!$B:$B,KPI!$E:$E,$E31)))</f>
        <v>%</v>
      </c>
      <c r="H31" s="100">
        <f>структура!$V$23</f>
        <v>12</v>
      </c>
      <c r="I31" s="31"/>
      <c r="J31" s="98" t="str">
        <f>структура!$X$23</f>
        <v>дек</v>
      </c>
      <c r="K31" s="99"/>
      <c r="L31" s="22"/>
      <c r="M31" s="58"/>
      <c r="N31" s="22"/>
      <c r="O31" s="22"/>
      <c r="P31" s="102">
        <f>IF(P$1="",0,SUMIFS(сценарии!P:P,сценарии!$E:$E,$E31,сценарии!$J:$J,$J31,сценарии!$M:$M,$P$19))</f>
        <v>0</v>
      </c>
      <c r="Q31" s="102">
        <f>IF(Q$1="",0,SUMIFS(сценарии!Q:Q,сценарии!$E:$E,$E31,сценарии!$J:$J,$J31,сценарии!$M:$M,$P$19))</f>
        <v>0</v>
      </c>
      <c r="R31" s="102">
        <f>IF(R$1="",0,SUMIFS(сценарии!R:R,сценарии!$E:$E,$E31,сценарии!$J:$J,$J31,сценарии!$M:$M,$P$19))</f>
        <v>0</v>
      </c>
      <c r="S31" s="102">
        <f>IF(S$1="",0,SUMIFS(сценарии!S:S,сценарии!$E:$E,$E31,сценарии!$J:$J,$J31,сценарии!$M:$M,$P$19))</f>
        <v>0</v>
      </c>
      <c r="T31" s="102">
        <f>IF(T$1="",0,SUMIFS(сценарии!T:T,сценарии!$E:$E,$E31,сценарии!$J:$J,$J31,сценарии!$M:$M,$P$19))</f>
        <v>0</v>
      </c>
      <c r="U31" s="102">
        <f>IF(U$1="",0,SUMIFS(сценарии!U:U,сценарии!$E:$E,$E31,сценарии!$J:$J,$J31,сценарии!$M:$M,$P$19))</f>
        <v>0</v>
      </c>
      <c r="V31" s="102">
        <f>IF(V$1="",0,SUMIFS(сценарии!V:V,сценарии!$E:$E,$E31,сценарии!$J:$J,$J31,сценарии!$M:$M,$P$19))</f>
        <v>0</v>
      </c>
      <c r="W31" s="102">
        <f>IF(W$1="",0,SUMIFS(сценарии!W:W,сценарии!$E:$E,$E31,сценарии!$J:$J,$J31,сценарии!$M:$M,$P$19))</f>
        <v>0</v>
      </c>
      <c r="X31" s="102">
        <f>IF(X$1="",0,SUMIFS(сценарии!X:X,сценарии!$E:$E,$E31,сценарии!$J:$J,$J31,сценарии!$M:$M,$P$19))</f>
        <v>0</v>
      </c>
      <c r="Y31" s="102">
        <f>IF(Y$1="",0,SUMIFS(сценарии!Y:Y,сценарии!$E:$E,$E31,сценарии!$J:$J,$J31,сценарии!$M:$M,$P$19))</f>
        <v>0</v>
      </c>
      <c r="Z31" s="102">
        <f>IF(Z$1="",0,SUMIFS(сценарии!Z:Z,сценарии!$E:$E,$E31,сценарии!$J:$J,$J31,сценарии!$M:$M,$P$19))</f>
        <v>0</v>
      </c>
      <c r="AA31" s="102">
        <f>IF(AA$1="",0,SUMIFS(сценарии!AA:AA,сценарии!$E:$E,$E31,сценарии!$J:$J,$J31,сценарии!$M:$M,$P$19))</f>
        <v>0</v>
      </c>
      <c r="AB31" s="22"/>
    </row>
    <row r="32" spans="1:28" ht="3.9" customHeight="1" x14ac:dyDescent="0.25">
      <c r="A32" s="2"/>
      <c r="B32" s="2"/>
      <c r="C32" s="2"/>
      <c r="D32" s="2"/>
      <c r="E32" s="21"/>
      <c r="F32" s="2"/>
      <c r="G32" s="21"/>
      <c r="H32" s="2"/>
      <c r="I32" s="28"/>
      <c r="J32" s="21"/>
      <c r="K32" s="28"/>
      <c r="L32" s="2"/>
      <c r="M32" s="52"/>
      <c r="N32" s="2"/>
      <c r="O32" s="2"/>
      <c r="P32" s="36"/>
      <c r="Q32" s="36"/>
      <c r="R32" s="36"/>
      <c r="S32" s="36"/>
      <c r="T32" s="36"/>
      <c r="U32" s="36"/>
      <c r="V32" s="36"/>
      <c r="W32" s="36"/>
      <c r="X32" s="36"/>
      <c r="Y32" s="36"/>
      <c r="Z32" s="36"/>
      <c r="AA32" s="36"/>
      <c r="AB32" s="2"/>
    </row>
    <row r="33" spans="1:28" ht="8.1" customHeight="1" x14ac:dyDescent="0.25">
      <c r="A33" s="2"/>
      <c r="B33" s="2"/>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s="5" customFormat="1" x14ac:dyDescent="0.25">
      <c r="A34" s="3"/>
      <c r="B34" s="3"/>
      <c r="C34" s="3"/>
      <c r="D34" s="3"/>
      <c r="E34" s="3" t="str">
        <f>KPI!$E$32</f>
        <v>стоимость аренды в сутки</v>
      </c>
      <c r="F34" s="3"/>
      <c r="G34" s="3" t="str">
        <f>IF($E34="","",INDEX(KPI!$G:$G,SUMIFS(KPI!$B:$B,KPI!$E:$E,$E34)))</f>
        <v>руб.</v>
      </c>
      <c r="H34" s="3"/>
      <c r="I34" s="28"/>
      <c r="J34" s="3"/>
      <c r="K34" s="28"/>
      <c r="L34" s="3"/>
      <c r="M34" s="55" t="s">
        <v>400</v>
      </c>
      <c r="N34" s="3"/>
      <c r="O34" s="3"/>
      <c r="P34" s="46"/>
      <c r="Q34" s="46"/>
      <c r="R34" s="46"/>
      <c r="S34" s="46"/>
      <c r="T34" s="46"/>
      <c r="U34" s="46"/>
      <c r="V34" s="46"/>
      <c r="W34" s="46"/>
      <c r="X34" s="46"/>
      <c r="Y34" s="46"/>
      <c r="Z34" s="46"/>
      <c r="AA34" s="46"/>
      <c r="AB34" s="3"/>
    </row>
    <row r="35" spans="1:28" ht="3.9" customHeight="1" x14ac:dyDescent="0.25">
      <c r="A35" s="2"/>
      <c r="B35" s="2"/>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x14ac:dyDescent="0.25">
      <c r="A36" s="2"/>
      <c r="B36" s="2"/>
      <c r="C36" s="2"/>
      <c r="D36" s="2"/>
      <c r="E36" s="48" t="str">
        <f>структура!$AF$12</f>
        <v>беседка большая</v>
      </c>
      <c r="F36" s="2"/>
      <c r="G36" s="2" t="str">
        <f>G34</f>
        <v>руб.</v>
      </c>
      <c r="H36" s="2"/>
      <c r="I36" s="6" t="s">
        <v>0</v>
      </c>
      <c r="J36" s="45"/>
      <c r="K36" s="28"/>
      <c r="L36" s="2"/>
      <c r="M36" s="52">
        <f>J36/20</f>
        <v>0</v>
      </c>
      <c r="N36" s="2"/>
      <c r="O36" s="2"/>
      <c r="P36" s="36"/>
      <c r="Q36" s="36"/>
      <c r="R36" s="36"/>
      <c r="S36" s="36"/>
      <c r="T36" s="36"/>
      <c r="U36" s="36"/>
      <c r="V36" s="36"/>
      <c r="W36" s="36"/>
      <c r="X36" s="36"/>
      <c r="Y36" s="36"/>
      <c r="Z36" s="36"/>
      <c r="AA36" s="36"/>
      <c r="AB36" s="2"/>
    </row>
    <row r="37" spans="1:28" x14ac:dyDescent="0.25">
      <c r="A37" s="2"/>
      <c r="B37" s="2"/>
      <c r="C37" s="2"/>
      <c r="D37" s="2"/>
      <c r="E37" s="49" t="str">
        <f>структура!$AF$13</f>
        <v>беседка малая</v>
      </c>
      <c r="F37" s="2"/>
      <c r="G37" s="2" t="str">
        <f>G34</f>
        <v>руб.</v>
      </c>
      <c r="H37" s="2"/>
      <c r="I37" s="6" t="s">
        <v>0</v>
      </c>
      <c r="J37" s="45"/>
      <c r="K37" s="28"/>
      <c r="L37" s="2"/>
      <c r="M37" s="52">
        <f>J37/10</f>
        <v>0</v>
      </c>
      <c r="N37" s="2"/>
      <c r="O37" s="2"/>
      <c r="P37" s="36"/>
      <c r="Q37" s="36"/>
      <c r="R37" s="36"/>
      <c r="S37" s="36"/>
      <c r="T37" s="36"/>
      <c r="U37" s="36"/>
      <c r="V37" s="36"/>
      <c r="W37" s="36"/>
      <c r="X37" s="36"/>
      <c r="Y37" s="36"/>
      <c r="Z37" s="36"/>
      <c r="AA37" s="36"/>
      <c r="AB37" s="2"/>
    </row>
    <row r="38" spans="1:28" x14ac:dyDescent="0.25">
      <c r="A38" s="2"/>
      <c r="B38" s="2"/>
      <c r="C38" s="2"/>
      <c r="D38" s="2"/>
      <c r="E38" s="49" t="str">
        <f>структура!$AF$14</f>
        <v>прочие для сдачи в аренду</v>
      </c>
      <c r="F38" s="2"/>
      <c r="G38" s="2" t="str">
        <f>G34</f>
        <v>руб.</v>
      </c>
      <c r="H38" s="2"/>
      <c r="I38" s="6" t="s">
        <v>0</v>
      </c>
      <c r="J38" s="45"/>
      <c r="K38" s="28"/>
      <c r="L38" s="2"/>
      <c r="M38" s="52"/>
      <c r="N38" s="2"/>
      <c r="O38" s="2"/>
      <c r="P38" s="36"/>
      <c r="Q38" s="36"/>
      <c r="R38" s="36"/>
      <c r="S38" s="36"/>
      <c r="T38" s="36"/>
      <c r="U38" s="36"/>
      <c r="V38" s="36"/>
      <c r="W38" s="36"/>
      <c r="X38" s="36"/>
      <c r="Y38" s="36"/>
      <c r="Z38" s="36"/>
      <c r="AA38" s="36"/>
      <c r="AB38" s="2"/>
    </row>
    <row r="39" spans="1:28" ht="3.9" customHeight="1" x14ac:dyDescent="0.25">
      <c r="A39" s="2"/>
      <c r="B39" s="2"/>
      <c r="C39" s="2"/>
      <c r="D39" s="2"/>
      <c r="E39" s="50"/>
      <c r="F39" s="2"/>
      <c r="G39" s="2"/>
      <c r="H39" s="2"/>
      <c r="I39" s="28"/>
      <c r="J39" s="2"/>
      <c r="K39" s="28"/>
      <c r="L39" s="2"/>
      <c r="M39" s="52"/>
      <c r="N39" s="2"/>
      <c r="O39" s="2"/>
      <c r="P39" s="36"/>
      <c r="Q39" s="36"/>
      <c r="R39" s="36"/>
      <c r="S39" s="36"/>
      <c r="T39" s="36"/>
      <c r="U39" s="36"/>
      <c r="V39" s="36"/>
      <c r="W39" s="36"/>
      <c r="X39" s="36"/>
      <c r="Y39" s="36"/>
      <c r="Z39" s="36"/>
      <c r="AA39" s="36"/>
      <c r="AB39" s="2"/>
    </row>
    <row r="40" spans="1:28" ht="3.9" customHeight="1" x14ac:dyDescent="0.25">
      <c r="A40" s="2"/>
      <c r="B40" s="2"/>
      <c r="C40" s="2"/>
      <c r="D40" s="2"/>
      <c r="E40" s="2"/>
      <c r="F40" s="2"/>
      <c r="G40" s="2"/>
      <c r="H40" s="2"/>
      <c r="I40" s="28"/>
      <c r="J40" s="2"/>
      <c r="K40" s="28"/>
      <c r="L40" s="2"/>
      <c r="M40" s="52"/>
      <c r="N40" s="2"/>
      <c r="O40" s="2"/>
      <c r="P40" s="36"/>
      <c r="Q40" s="36"/>
      <c r="R40" s="36"/>
      <c r="S40" s="36"/>
      <c r="T40" s="36"/>
      <c r="U40" s="36"/>
      <c r="V40" s="36"/>
      <c r="W40" s="36"/>
      <c r="X40" s="36"/>
      <c r="Y40" s="36"/>
      <c r="Z40" s="36"/>
      <c r="AA40" s="36"/>
      <c r="AB40" s="2"/>
    </row>
    <row r="41" spans="1:28" s="5" customFormat="1" x14ac:dyDescent="0.25">
      <c r="A41" s="3"/>
      <c r="B41" s="3"/>
      <c r="C41" s="3"/>
      <c r="D41" s="3"/>
      <c r="E41" s="89" t="str">
        <f>KPI!$E$33</f>
        <v>средний арендный чек</v>
      </c>
      <c r="F41" s="89"/>
      <c r="G41" s="89" t="str">
        <f>IF($E41="","",INDEX(KPI!$G:$G,SUMIFS(KPI!$B:$B,KPI!$E:$E,$E41)))</f>
        <v>руб.</v>
      </c>
      <c r="H41" s="89"/>
      <c r="I41" s="90"/>
      <c r="J41" s="91" t="str">
        <f>структура!$AL$18</f>
        <v>одинаковая наполняемость</v>
      </c>
      <c r="K41" s="90"/>
      <c r="L41" s="89"/>
      <c r="M41" s="92">
        <f>IF(SUM(капитал!$J$67:$J$70)=0,0,SUMPRODUCT(капитал!$J$67:$J$70,$J$36:$J$39)/SUM(капитал!$J$67:$J$70))</f>
        <v>0</v>
      </c>
      <c r="N41" s="3"/>
      <c r="O41" s="3"/>
      <c r="P41" s="93">
        <f>IF(P1="",0,IF(SUM(капитал!$J$67:$J$70)=0,0,SUMPRODUCT(капитал!$J$67:$J$70,$J$36:$J$39)/SUM(капитал!$J$67:$J$70)))</f>
        <v>0</v>
      </c>
      <c r="Q41" s="93">
        <f>IF(Q1="",0,IF(SUM(капитал!$J$67:$J$70)=0,0,SUMPRODUCT(капитал!$J$67:$J$70,$J$36:$J$39)/SUM(капитал!$J$67:$J$70)))</f>
        <v>0</v>
      </c>
      <c r="R41" s="93">
        <f>IF(R1="",0,IF(SUM(капитал!$J$67:$J$70)=0,0,SUMPRODUCT(капитал!$J$67:$J$70,$J$36:$J$39)/SUM(капитал!$J$67:$J$70)))</f>
        <v>0</v>
      </c>
      <c r="S41" s="93">
        <f>IF(S1="",0,IF(SUM(капитал!$J$67:$J$70)=0,0,SUMPRODUCT(капитал!$J$67:$J$70,$J$36:$J$39)/SUM(капитал!$J$67:$J$70)))</f>
        <v>0</v>
      </c>
      <c r="T41" s="93">
        <f>IF(T1="",0,IF(SUM(капитал!$J$67:$J$70)=0,0,SUMPRODUCT(капитал!$J$67:$J$70,$J$36:$J$39)/SUM(капитал!$J$67:$J$70)))</f>
        <v>0</v>
      </c>
      <c r="U41" s="93">
        <f>IF(U1="",0,IF(SUM(капитал!$J$67:$J$70)=0,0,SUMPRODUCT(капитал!$J$67:$J$70,$J$36:$J$39)/SUM(капитал!$J$67:$J$70)))</f>
        <v>0</v>
      </c>
      <c r="V41" s="93">
        <f>IF(V1="",0,IF(SUM(капитал!$J$67:$J$70)=0,0,SUMPRODUCT(капитал!$J$67:$J$70,$J$36:$J$39)/SUM(капитал!$J$67:$J$70)))</f>
        <v>0</v>
      </c>
      <c r="W41" s="93">
        <f>IF(W1="",0,IF(SUM(капитал!$J$67:$J$70)=0,0,SUMPRODUCT(капитал!$J$67:$J$70,$J$36:$J$39)/SUM(капитал!$J$67:$J$70)))</f>
        <v>0</v>
      </c>
      <c r="X41" s="93">
        <f>IF(X1="",0,IF(SUM(капитал!$J$67:$J$70)=0,0,SUMPRODUCT(капитал!$J$67:$J$70,$J$36:$J$39)/SUM(капитал!$J$67:$J$70)))</f>
        <v>0</v>
      </c>
      <c r="Y41" s="93">
        <f>IF(Y1="",0,IF(SUM(капитал!$J$67:$J$70)=0,0,SUMPRODUCT(капитал!$J$67:$J$70,$J$36:$J$39)/SUM(капитал!$J$67:$J$70)))</f>
        <v>0</v>
      </c>
      <c r="Z41" s="93">
        <f>IF(Z1="",0,IF(SUM(капитал!$J$67:$J$70)=0,0,SUMPRODUCT(капитал!$J$67:$J$70,$J$36:$J$39)/SUM(капитал!$J$67:$J$70)))</f>
        <v>0</v>
      </c>
      <c r="AA41" s="93">
        <f>IF(AA1="",0,IF(SUM(капитал!$J$67:$J$70)=0,0,SUMPRODUCT(капитал!$J$67:$J$70,$J$36:$J$39)/SUM(капитал!$J$67:$J$70)))</f>
        <v>0</v>
      </c>
      <c r="AB41" s="3"/>
    </row>
    <row r="42" spans="1:28" ht="8.1" customHeight="1" x14ac:dyDescent="0.25">
      <c r="A42" s="2"/>
      <c r="B42" s="2"/>
      <c r="C42" s="2"/>
      <c r="D42" s="2"/>
      <c r="E42" s="2"/>
      <c r="F42" s="2"/>
      <c r="G42" s="2"/>
      <c r="H42" s="2"/>
      <c r="I42" s="28"/>
      <c r="J42" s="2"/>
      <c r="K42" s="28"/>
      <c r="L42" s="2"/>
      <c r="M42" s="52"/>
      <c r="N42" s="2"/>
      <c r="O42" s="2"/>
      <c r="P42" s="36"/>
      <c r="Q42" s="36"/>
      <c r="R42" s="36"/>
      <c r="S42" s="36"/>
      <c r="T42" s="36"/>
      <c r="U42" s="36"/>
      <c r="V42" s="36"/>
      <c r="W42" s="36"/>
      <c r="X42" s="36"/>
      <c r="Y42" s="36"/>
      <c r="Z42" s="36"/>
      <c r="AA42" s="36"/>
      <c r="AB42" s="2"/>
    </row>
    <row r="43" spans="1:28" s="5" customFormat="1" x14ac:dyDescent="0.25">
      <c r="A43" s="3"/>
      <c r="B43" s="3"/>
      <c r="C43" s="3"/>
      <c r="D43" s="3"/>
      <c r="E43" s="3" t="str">
        <f>KPI!$E$34</f>
        <v>количество арендных сделок</v>
      </c>
      <c r="F43" s="3"/>
      <c r="G43" s="3" t="str">
        <f>IF($E43="","",INDEX(KPI!$G:$G,SUMIFS(KPI!$B:$B,KPI!$E:$E,$E43)))</f>
        <v>шт</v>
      </c>
      <c r="H43" s="3"/>
      <c r="I43" s="28"/>
      <c r="J43" s="44"/>
      <c r="K43" s="28"/>
      <c r="L43" s="3"/>
      <c r="M43" s="55"/>
      <c r="N43" s="3"/>
      <c r="O43" s="3"/>
      <c r="P43" s="46">
        <f>IF(P$1="",0,IF(P$1=0,SUMIFS(P44:P55,H44:H55,"&gt;="&amp;MONTH($J$13)),SUM(P44:P55)))</f>
        <v>0</v>
      </c>
      <c r="Q43" s="46">
        <f t="shared" ref="Q43:AA43" si="4">IF(Q$1="",0,SUM(Q44:Q55))</f>
        <v>0</v>
      </c>
      <c r="R43" s="46">
        <f t="shared" si="4"/>
        <v>0</v>
      </c>
      <c r="S43" s="46">
        <f t="shared" si="4"/>
        <v>0</v>
      </c>
      <c r="T43" s="46">
        <f t="shared" si="4"/>
        <v>0</v>
      </c>
      <c r="U43" s="46">
        <f t="shared" si="4"/>
        <v>0</v>
      </c>
      <c r="V43" s="46">
        <f t="shared" si="4"/>
        <v>0</v>
      </c>
      <c r="W43" s="46">
        <f t="shared" si="4"/>
        <v>0</v>
      </c>
      <c r="X43" s="46">
        <f t="shared" si="4"/>
        <v>0</v>
      </c>
      <c r="Y43" s="46">
        <f t="shared" si="4"/>
        <v>0</v>
      </c>
      <c r="Z43" s="46">
        <f t="shared" si="4"/>
        <v>0</v>
      </c>
      <c r="AA43" s="46">
        <f t="shared" si="4"/>
        <v>0</v>
      </c>
      <c r="AB43" s="3"/>
    </row>
    <row r="44" spans="1:28" s="23" customFormat="1" ht="10.199999999999999" x14ac:dyDescent="0.2">
      <c r="A44" s="22"/>
      <c r="B44" s="22"/>
      <c r="C44" s="22"/>
      <c r="D44" s="22"/>
      <c r="E44" s="22" t="str">
        <f t="shared" ref="E44:E55" si="5">$E$43</f>
        <v>количество арендных сделок</v>
      </c>
      <c r="F44" s="22"/>
      <c r="G44" s="22" t="str">
        <f>IF($E44="","",INDEX(KPI!$G:$G,SUMIFS(KPI!$B:$B,KPI!$E:$E,$E44)))</f>
        <v>шт</v>
      </c>
      <c r="H44" s="100">
        <f>структура!$V$12</f>
        <v>1</v>
      </c>
      <c r="I44" s="31"/>
      <c r="J44" s="98" t="str">
        <f>структура!$X$12</f>
        <v>янв</v>
      </c>
      <c r="K44" s="99"/>
      <c r="L44" s="22"/>
      <c r="M44" s="58"/>
      <c r="N44" s="22"/>
      <c r="O44" s="22"/>
      <c r="P44" s="101">
        <f>IF(P$1="",0,INT(SUM(капитал!$J$67:$J$70)*DAY(EOMONTH(P$8,$H44-MONTH(P$8)))*P20))</f>
        <v>0</v>
      </c>
      <c r="Q44" s="101">
        <f>IF(Q$1="",0,INT(SUM(капитал!$J$67:$J$70)*DAY(EOMONTH(Q$8,$H44-MONTH(Q$8)))*Q20))</f>
        <v>0</v>
      </c>
      <c r="R44" s="101">
        <f>IF(R$1="",0,INT(SUM(капитал!$J$67:$J$70)*DAY(EOMONTH(R$8,$H44-MONTH(R$8)))*R20))</f>
        <v>0</v>
      </c>
      <c r="S44" s="101">
        <f>IF(S$1="",0,INT(SUM(капитал!$J$67:$J$70)*DAY(EOMONTH(S$8,$H44-MONTH(S$8)))*S20))</f>
        <v>0</v>
      </c>
      <c r="T44" s="101">
        <f>IF(T$1="",0,INT(SUM(капитал!$J$67:$J$70)*DAY(EOMONTH(T$8,$H44-MONTH(T$8)))*T20))</f>
        <v>0</v>
      </c>
      <c r="U44" s="101">
        <f>IF(U$1="",0,INT(SUM(капитал!$J$67:$J$70)*DAY(EOMONTH(U$8,$H44-MONTH(U$8)))*U20))</f>
        <v>0</v>
      </c>
      <c r="V44" s="101">
        <f>IF(V$1="",0,INT(SUM(капитал!$J$67:$J$70)*DAY(EOMONTH(V$8,$H44-MONTH(V$8)))*V20))</f>
        <v>0</v>
      </c>
      <c r="W44" s="101">
        <f>IF(W$1="",0,INT(SUM(капитал!$J$67:$J$70)*DAY(EOMONTH(W$8,$H44-MONTH(W$8)))*W20))</f>
        <v>0</v>
      </c>
      <c r="X44" s="101">
        <f>IF(X$1="",0,INT(SUM(капитал!$J$67:$J$70)*DAY(EOMONTH(X$8,$H44-MONTH(X$8)))*X20))</f>
        <v>0</v>
      </c>
      <c r="Y44" s="101">
        <f>IF(Y$1="",0,INT(SUM(капитал!$J$67:$J$70)*DAY(EOMONTH(Y$8,$H44-MONTH(Y$8)))*Y20))</f>
        <v>0</v>
      </c>
      <c r="Z44" s="101">
        <f>IF(Z$1="",0,INT(SUM(капитал!$J$67:$J$70)*DAY(EOMONTH(Z$8,$H44-MONTH(Z$8)))*Z20))</f>
        <v>0</v>
      </c>
      <c r="AA44" s="101">
        <f>IF(AA$1="",0,INT(SUM(капитал!$J$67:$J$70)*DAY(EOMONTH(AA$8,$H44-MONTH(AA$8)))*AA20))</f>
        <v>0</v>
      </c>
      <c r="AB44" s="22"/>
    </row>
    <row r="45" spans="1:28" s="23" customFormat="1" ht="10.199999999999999" x14ac:dyDescent="0.2">
      <c r="A45" s="22"/>
      <c r="B45" s="22"/>
      <c r="C45" s="22"/>
      <c r="D45" s="22"/>
      <c r="E45" s="22" t="str">
        <f t="shared" si="5"/>
        <v>количество арендных сделок</v>
      </c>
      <c r="F45" s="22"/>
      <c r="G45" s="22" t="str">
        <f>IF($E45="","",INDEX(KPI!$G:$G,SUMIFS(KPI!$B:$B,KPI!$E:$E,$E45)))</f>
        <v>шт</v>
      </c>
      <c r="H45" s="100">
        <f>структура!$V$13</f>
        <v>2</v>
      </c>
      <c r="I45" s="31"/>
      <c r="J45" s="98" t="str">
        <f>структура!$X$13</f>
        <v>фев</v>
      </c>
      <c r="K45" s="99"/>
      <c r="L45" s="22"/>
      <c r="M45" s="58"/>
      <c r="N45" s="22"/>
      <c r="O45" s="22"/>
      <c r="P45" s="101">
        <f>IF(P$1="",0,INT(SUM(капитал!$J$67:$J$70)*DAY(EOMONTH(P$8,$H45-MONTH(P$8)))*P21))</f>
        <v>0</v>
      </c>
      <c r="Q45" s="101">
        <f>IF(Q$1="",0,INT(SUM(капитал!$J$67:$J$70)*DAY(EOMONTH(Q$8,$H45-MONTH(Q$8)))*Q21))</f>
        <v>0</v>
      </c>
      <c r="R45" s="101">
        <f>IF(R$1="",0,INT(SUM(капитал!$J$67:$J$70)*DAY(EOMONTH(R$8,$H45-MONTH(R$8)))*R21))</f>
        <v>0</v>
      </c>
      <c r="S45" s="101">
        <f>IF(S$1="",0,INT(SUM(капитал!$J$67:$J$70)*DAY(EOMONTH(S$8,$H45-MONTH(S$8)))*S21))</f>
        <v>0</v>
      </c>
      <c r="T45" s="101">
        <f>IF(T$1="",0,INT(SUM(капитал!$J$67:$J$70)*DAY(EOMONTH(T$8,$H45-MONTH(T$8)))*T21))</f>
        <v>0</v>
      </c>
      <c r="U45" s="101">
        <f>IF(U$1="",0,INT(SUM(капитал!$J$67:$J$70)*DAY(EOMONTH(U$8,$H45-MONTH(U$8)))*U21))</f>
        <v>0</v>
      </c>
      <c r="V45" s="101">
        <f>IF(V$1="",0,INT(SUM(капитал!$J$67:$J$70)*DAY(EOMONTH(V$8,$H45-MONTH(V$8)))*V21))</f>
        <v>0</v>
      </c>
      <c r="W45" s="101">
        <f>IF(W$1="",0,INT(SUM(капитал!$J$67:$J$70)*DAY(EOMONTH(W$8,$H45-MONTH(W$8)))*W21))</f>
        <v>0</v>
      </c>
      <c r="X45" s="101">
        <f>IF(X$1="",0,INT(SUM(капитал!$J$67:$J$70)*DAY(EOMONTH(X$8,$H45-MONTH(X$8)))*X21))</f>
        <v>0</v>
      </c>
      <c r="Y45" s="101">
        <f>IF(Y$1="",0,INT(SUM(капитал!$J$67:$J$70)*DAY(EOMONTH(Y$8,$H45-MONTH(Y$8)))*Y21))</f>
        <v>0</v>
      </c>
      <c r="Z45" s="101">
        <f>IF(Z$1="",0,INT(SUM(капитал!$J$67:$J$70)*DAY(EOMONTH(Z$8,$H45-MONTH(Z$8)))*Z21))</f>
        <v>0</v>
      </c>
      <c r="AA45" s="101">
        <f>IF(AA$1="",0,INT(SUM(капитал!$J$67:$J$70)*DAY(EOMONTH(AA$8,$H45-MONTH(AA$8)))*AA21))</f>
        <v>0</v>
      </c>
      <c r="AB45" s="22"/>
    </row>
    <row r="46" spans="1:28" s="23" customFormat="1" ht="10.199999999999999" x14ac:dyDescent="0.2">
      <c r="A46" s="22"/>
      <c r="B46" s="22"/>
      <c r="C46" s="22"/>
      <c r="D46" s="22"/>
      <c r="E46" s="22" t="str">
        <f t="shared" si="5"/>
        <v>количество арендных сделок</v>
      </c>
      <c r="F46" s="22"/>
      <c r="G46" s="22" t="str">
        <f>IF($E46="","",INDEX(KPI!$G:$G,SUMIFS(KPI!$B:$B,KPI!$E:$E,$E46)))</f>
        <v>шт</v>
      </c>
      <c r="H46" s="100">
        <f>структура!$V$14</f>
        <v>3</v>
      </c>
      <c r="I46" s="31"/>
      <c r="J46" s="98" t="str">
        <f>структура!$X$14</f>
        <v>мар</v>
      </c>
      <c r="K46" s="99"/>
      <c r="L46" s="22"/>
      <c r="M46" s="58"/>
      <c r="N46" s="22"/>
      <c r="O46" s="22"/>
      <c r="P46" s="101">
        <f>IF(P$1="",0,INT(SUM(капитал!$J$67:$J$70)*DAY(EOMONTH(P$8,$H46-MONTH(P$8)))*P22))</f>
        <v>0</v>
      </c>
      <c r="Q46" s="101">
        <f>IF(Q$1="",0,INT(SUM(капитал!$J$67:$J$70)*DAY(EOMONTH(Q$8,$H46-MONTH(Q$8)))*Q22))</f>
        <v>0</v>
      </c>
      <c r="R46" s="101">
        <f>IF(R$1="",0,INT(SUM(капитал!$J$67:$J$70)*DAY(EOMONTH(R$8,$H46-MONTH(R$8)))*R22))</f>
        <v>0</v>
      </c>
      <c r="S46" s="101">
        <f>IF(S$1="",0,INT(SUM(капитал!$J$67:$J$70)*DAY(EOMONTH(S$8,$H46-MONTH(S$8)))*S22))</f>
        <v>0</v>
      </c>
      <c r="T46" s="101">
        <f>IF(T$1="",0,INT(SUM(капитал!$J$67:$J$70)*DAY(EOMONTH(T$8,$H46-MONTH(T$8)))*T22))</f>
        <v>0</v>
      </c>
      <c r="U46" s="101">
        <f>IF(U$1="",0,INT(SUM(капитал!$J$67:$J$70)*DAY(EOMONTH(U$8,$H46-MONTH(U$8)))*U22))</f>
        <v>0</v>
      </c>
      <c r="V46" s="101">
        <f>IF(V$1="",0,INT(SUM(капитал!$J$67:$J$70)*DAY(EOMONTH(V$8,$H46-MONTH(V$8)))*V22))</f>
        <v>0</v>
      </c>
      <c r="W46" s="101">
        <f>IF(W$1="",0,INT(SUM(капитал!$J$67:$J$70)*DAY(EOMONTH(W$8,$H46-MONTH(W$8)))*W22))</f>
        <v>0</v>
      </c>
      <c r="X46" s="101">
        <f>IF(X$1="",0,INT(SUM(капитал!$J$67:$J$70)*DAY(EOMONTH(X$8,$H46-MONTH(X$8)))*X22))</f>
        <v>0</v>
      </c>
      <c r="Y46" s="101">
        <f>IF(Y$1="",0,INT(SUM(капитал!$J$67:$J$70)*DAY(EOMONTH(Y$8,$H46-MONTH(Y$8)))*Y22))</f>
        <v>0</v>
      </c>
      <c r="Z46" s="101">
        <f>IF(Z$1="",0,INT(SUM(капитал!$J$67:$J$70)*DAY(EOMONTH(Z$8,$H46-MONTH(Z$8)))*Z22))</f>
        <v>0</v>
      </c>
      <c r="AA46" s="101">
        <f>IF(AA$1="",0,INT(SUM(капитал!$J$67:$J$70)*DAY(EOMONTH(AA$8,$H46-MONTH(AA$8)))*AA22))</f>
        <v>0</v>
      </c>
      <c r="AB46" s="22"/>
    </row>
    <row r="47" spans="1:28" s="23" customFormat="1" ht="10.199999999999999" x14ac:dyDescent="0.2">
      <c r="A47" s="22"/>
      <c r="B47" s="22"/>
      <c r="C47" s="22"/>
      <c r="D47" s="22"/>
      <c r="E47" s="22" t="str">
        <f t="shared" si="5"/>
        <v>количество арендных сделок</v>
      </c>
      <c r="F47" s="22"/>
      <c r="G47" s="22" t="str">
        <f>IF($E47="","",INDEX(KPI!$G:$G,SUMIFS(KPI!$B:$B,KPI!$E:$E,$E47)))</f>
        <v>шт</v>
      </c>
      <c r="H47" s="100">
        <f>структура!$V$15</f>
        <v>4</v>
      </c>
      <c r="I47" s="31"/>
      <c r="J47" s="98" t="str">
        <f>структура!$X$15</f>
        <v>апр</v>
      </c>
      <c r="K47" s="99"/>
      <c r="L47" s="22"/>
      <c r="M47" s="58"/>
      <c r="N47" s="22"/>
      <c r="O47" s="22"/>
      <c r="P47" s="101">
        <f>IF(P$1="",0,INT(SUM(капитал!$J$67:$J$70)*DAY(EOMONTH(P$8,$H47-MONTH(P$8)))*P23))</f>
        <v>0</v>
      </c>
      <c r="Q47" s="101">
        <f>IF(Q$1="",0,INT(SUM(капитал!$J$67:$J$70)*DAY(EOMONTH(Q$8,$H47-MONTH(Q$8)))*Q23))</f>
        <v>0</v>
      </c>
      <c r="R47" s="101">
        <f>IF(R$1="",0,INT(SUM(капитал!$J$67:$J$70)*DAY(EOMONTH(R$8,$H47-MONTH(R$8)))*R23))</f>
        <v>0</v>
      </c>
      <c r="S47" s="101">
        <f>IF(S$1="",0,INT(SUM(капитал!$J$67:$J$70)*DAY(EOMONTH(S$8,$H47-MONTH(S$8)))*S23))</f>
        <v>0</v>
      </c>
      <c r="T47" s="101">
        <f>IF(T$1="",0,INT(SUM(капитал!$J$67:$J$70)*DAY(EOMONTH(T$8,$H47-MONTH(T$8)))*T23))</f>
        <v>0</v>
      </c>
      <c r="U47" s="101">
        <f>IF(U$1="",0,INT(SUM(капитал!$J$67:$J$70)*DAY(EOMONTH(U$8,$H47-MONTH(U$8)))*U23))</f>
        <v>0</v>
      </c>
      <c r="V47" s="101">
        <f>IF(V$1="",0,INT(SUM(капитал!$J$67:$J$70)*DAY(EOMONTH(V$8,$H47-MONTH(V$8)))*V23))</f>
        <v>0</v>
      </c>
      <c r="W47" s="101">
        <f>IF(W$1="",0,INT(SUM(капитал!$J$67:$J$70)*DAY(EOMONTH(W$8,$H47-MONTH(W$8)))*W23))</f>
        <v>0</v>
      </c>
      <c r="X47" s="101">
        <f>IF(X$1="",0,INT(SUM(капитал!$J$67:$J$70)*DAY(EOMONTH(X$8,$H47-MONTH(X$8)))*X23))</f>
        <v>0</v>
      </c>
      <c r="Y47" s="101">
        <f>IF(Y$1="",0,INT(SUM(капитал!$J$67:$J$70)*DAY(EOMONTH(Y$8,$H47-MONTH(Y$8)))*Y23))</f>
        <v>0</v>
      </c>
      <c r="Z47" s="101">
        <f>IF(Z$1="",0,INT(SUM(капитал!$J$67:$J$70)*DAY(EOMONTH(Z$8,$H47-MONTH(Z$8)))*Z23))</f>
        <v>0</v>
      </c>
      <c r="AA47" s="101">
        <f>IF(AA$1="",0,INT(SUM(капитал!$J$67:$J$70)*DAY(EOMONTH(AA$8,$H47-MONTH(AA$8)))*AA23))</f>
        <v>0</v>
      </c>
      <c r="AB47" s="22"/>
    </row>
    <row r="48" spans="1:28" s="23" customFormat="1" ht="10.199999999999999" x14ac:dyDescent="0.2">
      <c r="A48" s="22"/>
      <c r="B48" s="22"/>
      <c r="C48" s="22"/>
      <c r="D48" s="22"/>
      <c r="E48" s="22" t="str">
        <f t="shared" si="5"/>
        <v>количество арендных сделок</v>
      </c>
      <c r="F48" s="22"/>
      <c r="G48" s="22" t="str">
        <f>IF($E48="","",INDEX(KPI!$G:$G,SUMIFS(KPI!$B:$B,KPI!$E:$E,$E48)))</f>
        <v>шт</v>
      </c>
      <c r="H48" s="100">
        <f>структура!$V$16</f>
        <v>5</v>
      </c>
      <c r="I48" s="31"/>
      <c r="J48" s="98" t="str">
        <f>структура!$X$16</f>
        <v>май</v>
      </c>
      <c r="K48" s="99"/>
      <c r="L48" s="22"/>
      <c r="M48" s="58"/>
      <c r="N48" s="22"/>
      <c r="O48" s="22"/>
      <c r="P48" s="101">
        <f>IF(P$1="",0,INT(SUM(капитал!$J$67:$J$70)*DAY(EOMONTH(P$8,$H48-MONTH(P$8)))*P24))</f>
        <v>0</v>
      </c>
      <c r="Q48" s="101">
        <f>IF(Q$1="",0,INT(SUM(капитал!$J$67:$J$70)*DAY(EOMONTH(Q$8,$H48-MONTH(Q$8)))*Q24))</f>
        <v>0</v>
      </c>
      <c r="R48" s="101">
        <f>IF(R$1="",0,INT(SUM(капитал!$J$67:$J$70)*DAY(EOMONTH(R$8,$H48-MONTH(R$8)))*R24))</f>
        <v>0</v>
      </c>
      <c r="S48" s="101">
        <f>IF(S$1="",0,INT(SUM(капитал!$J$67:$J$70)*DAY(EOMONTH(S$8,$H48-MONTH(S$8)))*S24))</f>
        <v>0</v>
      </c>
      <c r="T48" s="101">
        <f>IF(T$1="",0,INT(SUM(капитал!$J$67:$J$70)*DAY(EOMONTH(T$8,$H48-MONTH(T$8)))*T24))</f>
        <v>0</v>
      </c>
      <c r="U48" s="101">
        <f>IF(U$1="",0,INT(SUM(капитал!$J$67:$J$70)*DAY(EOMONTH(U$8,$H48-MONTH(U$8)))*U24))</f>
        <v>0</v>
      </c>
      <c r="V48" s="101">
        <f>IF(V$1="",0,INT(SUM(капитал!$J$67:$J$70)*DAY(EOMONTH(V$8,$H48-MONTH(V$8)))*V24))</f>
        <v>0</v>
      </c>
      <c r="W48" s="101">
        <f>IF(W$1="",0,INT(SUM(капитал!$J$67:$J$70)*DAY(EOMONTH(W$8,$H48-MONTH(W$8)))*W24))</f>
        <v>0</v>
      </c>
      <c r="X48" s="101">
        <f>IF(X$1="",0,INT(SUM(капитал!$J$67:$J$70)*DAY(EOMONTH(X$8,$H48-MONTH(X$8)))*X24))</f>
        <v>0</v>
      </c>
      <c r="Y48" s="101">
        <f>IF(Y$1="",0,INT(SUM(капитал!$J$67:$J$70)*DAY(EOMONTH(Y$8,$H48-MONTH(Y$8)))*Y24))</f>
        <v>0</v>
      </c>
      <c r="Z48" s="101">
        <f>IF(Z$1="",0,INT(SUM(капитал!$J$67:$J$70)*DAY(EOMONTH(Z$8,$H48-MONTH(Z$8)))*Z24))</f>
        <v>0</v>
      </c>
      <c r="AA48" s="101">
        <f>IF(AA$1="",0,INT(SUM(капитал!$J$67:$J$70)*DAY(EOMONTH(AA$8,$H48-MONTH(AA$8)))*AA24))</f>
        <v>0</v>
      </c>
      <c r="AB48" s="22"/>
    </row>
    <row r="49" spans="1:28" s="23" customFormat="1" ht="10.199999999999999" x14ac:dyDescent="0.2">
      <c r="A49" s="22"/>
      <c r="B49" s="22"/>
      <c r="C49" s="22"/>
      <c r="D49" s="22"/>
      <c r="E49" s="22" t="str">
        <f t="shared" si="5"/>
        <v>количество арендных сделок</v>
      </c>
      <c r="F49" s="22"/>
      <c r="G49" s="22" t="str">
        <f>IF($E49="","",INDEX(KPI!$G:$G,SUMIFS(KPI!$B:$B,KPI!$E:$E,$E49)))</f>
        <v>шт</v>
      </c>
      <c r="H49" s="100">
        <f>структура!$V$17</f>
        <v>6</v>
      </c>
      <c r="I49" s="31"/>
      <c r="J49" s="98" t="str">
        <f>структура!$X$17</f>
        <v>июн</v>
      </c>
      <c r="K49" s="99"/>
      <c r="L49" s="22"/>
      <c r="M49" s="58"/>
      <c r="N49" s="22"/>
      <c r="O49" s="22"/>
      <c r="P49" s="101">
        <f>IF(P$1="",0,INT(SUM(капитал!$J$67:$J$70)*DAY(EOMONTH(P$8,$H49-MONTH(P$8)))*P25))</f>
        <v>0</v>
      </c>
      <c r="Q49" s="101">
        <f>IF(Q$1="",0,INT(SUM(капитал!$J$67:$J$70)*DAY(EOMONTH(Q$8,$H49-MONTH(Q$8)))*Q25))</f>
        <v>0</v>
      </c>
      <c r="R49" s="101">
        <f>IF(R$1="",0,INT(SUM(капитал!$J$67:$J$70)*DAY(EOMONTH(R$8,$H49-MONTH(R$8)))*R25))</f>
        <v>0</v>
      </c>
      <c r="S49" s="101">
        <f>IF(S$1="",0,INT(SUM(капитал!$J$67:$J$70)*DAY(EOMONTH(S$8,$H49-MONTH(S$8)))*S25))</f>
        <v>0</v>
      </c>
      <c r="T49" s="101">
        <f>IF(T$1="",0,INT(SUM(капитал!$J$67:$J$70)*DAY(EOMONTH(T$8,$H49-MONTH(T$8)))*T25))</f>
        <v>0</v>
      </c>
      <c r="U49" s="101">
        <f>IF(U$1="",0,INT(SUM(капитал!$J$67:$J$70)*DAY(EOMONTH(U$8,$H49-MONTH(U$8)))*U25))</f>
        <v>0</v>
      </c>
      <c r="V49" s="101">
        <f>IF(V$1="",0,INT(SUM(капитал!$J$67:$J$70)*DAY(EOMONTH(V$8,$H49-MONTH(V$8)))*V25))</f>
        <v>0</v>
      </c>
      <c r="W49" s="101">
        <f>IF(W$1="",0,INT(SUM(капитал!$J$67:$J$70)*DAY(EOMONTH(W$8,$H49-MONTH(W$8)))*W25))</f>
        <v>0</v>
      </c>
      <c r="X49" s="101">
        <f>IF(X$1="",0,INT(SUM(капитал!$J$67:$J$70)*DAY(EOMONTH(X$8,$H49-MONTH(X$8)))*X25))</f>
        <v>0</v>
      </c>
      <c r="Y49" s="101">
        <f>IF(Y$1="",0,INT(SUM(капитал!$J$67:$J$70)*DAY(EOMONTH(Y$8,$H49-MONTH(Y$8)))*Y25))</f>
        <v>0</v>
      </c>
      <c r="Z49" s="101">
        <f>IF(Z$1="",0,INT(SUM(капитал!$J$67:$J$70)*DAY(EOMONTH(Z$8,$H49-MONTH(Z$8)))*Z25))</f>
        <v>0</v>
      </c>
      <c r="AA49" s="101">
        <f>IF(AA$1="",0,INT(SUM(капитал!$J$67:$J$70)*DAY(EOMONTH(AA$8,$H49-MONTH(AA$8)))*AA25))</f>
        <v>0</v>
      </c>
      <c r="AB49" s="22"/>
    </row>
    <row r="50" spans="1:28" s="23" customFormat="1" ht="10.199999999999999" x14ac:dyDescent="0.2">
      <c r="A50" s="22"/>
      <c r="B50" s="22"/>
      <c r="C50" s="22"/>
      <c r="D50" s="22"/>
      <c r="E50" s="22" t="str">
        <f t="shared" si="5"/>
        <v>количество арендных сделок</v>
      </c>
      <c r="F50" s="22"/>
      <c r="G50" s="22" t="str">
        <f>IF($E50="","",INDEX(KPI!$G:$G,SUMIFS(KPI!$B:$B,KPI!$E:$E,$E50)))</f>
        <v>шт</v>
      </c>
      <c r="H50" s="100">
        <f>структура!$V$18</f>
        <v>7</v>
      </c>
      <c r="I50" s="31"/>
      <c r="J50" s="98" t="str">
        <f>структура!$X$18</f>
        <v>июл</v>
      </c>
      <c r="K50" s="99"/>
      <c r="L50" s="22"/>
      <c r="M50" s="58"/>
      <c r="N50" s="22"/>
      <c r="O50" s="22"/>
      <c r="P50" s="101">
        <f>IF(P$1="",0,INT(SUM(капитал!$J$67:$J$70)*DAY(EOMONTH(P$8,$H50-MONTH(P$8)))*P26))</f>
        <v>0</v>
      </c>
      <c r="Q50" s="101">
        <f>IF(Q$1="",0,INT(SUM(капитал!$J$67:$J$70)*DAY(EOMONTH(Q$8,$H50-MONTH(Q$8)))*Q26))</f>
        <v>0</v>
      </c>
      <c r="R50" s="101">
        <f>IF(R$1="",0,INT(SUM(капитал!$J$67:$J$70)*DAY(EOMONTH(R$8,$H50-MONTH(R$8)))*R26))</f>
        <v>0</v>
      </c>
      <c r="S50" s="101">
        <f>IF(S$1="",0,INT(SUM(капитал!$J$67:$J$70)*DAY(EOMONTH(S$8,$H50-MONTH(S$8)))*S26))</f>
        <v>0</v>
      </c>
      <c r="T50" s="101">
        <f>IF(T$1="",0,INT(SUM(капитал!$J$67:$J$70)*DAY(EOMONTH(T$8,$H50-MONTH(T$8)))*T26))</f>
        <v>0</v>
      </c>
      <c r="U50" s="101">
        <f>IF(U$1="",0,INT(SUM(капитал!$J$67:$J$70)*DAY(EOMONTH(U$8,$H50-MONTH(U$8)))*U26))</f>
        <v>0</v>
      </c>
      <c r="V50" s="101">
        <f>IF(V$1="",0,INT(SUM(капитал!$J$67:$J$70)*DAY(EOMONTH(V$8,$H50-MONTH(V$8)))*V26))</f>
        <v>0</v>
      </c>
      <c r="W50" s="101">
        <f>IF(W$1="",0,INT(SUM(капитал!$J$67:$J$70)*DAY(EOMONTH(W$8,$H50-MONTH(W$8)))*W26))</f>
        <v>0</v>
      </c>
      <c r="X50" s="101">
        <f>IF(X$1="",0,INT(SUM(капитал!$J$67:$J$70)*DAY(EOMONTH(X$8,$H50-MONTH(X$8)))*X26))</f>
        <v>0</v>
      </c>
      <c r="Y50" s="101">
        <f>IF(Y$1="",0,INT(SUM(капитал!$J$67:$J$70)*DAY(EOMONTH(Y$8,$H50-MONTH(Y$8)))*Y26))</f>
        <v>0</v>
      </c>
      <c r="Z50" s="101">
        <f>IF(Z$1="",0,INT(SUM(капитал!$J$67:$J$70)*DAY(EOMONTH(Z$8,$H50-MONTH(Z$8)))*Z26))</f>
        <v>0</v>
      </c>
      <c r="AA50" s="101">
        <f>IF(AA$1="",0,INT(SUM(капитал!$J$67:$J$70)*DAY(EOMONTH(AA$8,$H50-MONTH(AA$8)))*AA26))</f>
        <v>0</v>
      </c>
      <c r="AB50" s="22"/>
    </row>
    <row r="51" spans="1:28" s="23" customFormat="1" ht="10.199999999999999" x14ac:dyDescent="0.2">
      <c r="A51" s="22"/>
      <c r="B51" s="22"/>
      <c r="C51" s="22"/>
      <c r="D51" s="22"/>
      <c r="E51" s="22" t="str">
        <f t="shared" si="5"/>
        <v>количество арендных сделок</v>
      </c>
      <c r="F51" s="22"/>
      <c r="G51" s="22" t="str">
        <f>IF($E51="","",INDEX(KPI!$G:$G,SUMIFS(KPI!$B:$B,KPI!$E:$E,$E51)))</f>
        <v>шт</v>
      </c>
      <c r="H51" s="100">
        <f>структура!$V$19</f>
        <v>8</v>
      </c>
      <c r="I51" s="31"/>
      <c r="J51" s="98" t="str">
        <f>структура!$X$19</f>
        <v>авг</v>
      </c>
      <c r="K51" s="99"/>
      <c r="L51" s="22"/>
      <c r="M51" s="58"/>
      <c r="N51" s="22"/>
      <c r="O51" s="22"/>
      <c r="P51" s="101">
        <f>IF(P$1="",0,INT(SUM(капитал!$J$67:$J$70)*DAY(EOMONTH(P$8,$H51-MONTH(P$8)))*P27))</f>
        <v>0</v>
      </c>
      <c r="Q51" s="101">
        <f>IF(Q$1="",0,INT(SUM(капитал!$J$67:$J$70)*DAY(EOMONTH(Q$8,$H51-MONTH(Q$8)))*Q27))</f>
        <v>0</v>
      </c>
      <c r="R51" s="101">
        <f>IF(R$1="",0,INT(SUM(капитал!$J$67:$J$70)*DAY(EOMONTH(R$8,$H51-MONTH(R$8)))*R27))</f>
        <v>0</v>
      </c>
      <c r="S51" s="101">
        <f>IF(S$1="",0,INT(SUM(капитал!$J$67:$J$70)*DAY(EOMONTH(S$8,$H51-MONTH(S$8)))*S27))</f>
        <v>0</v>
      </c>
      <c r="T51" s="101">
        <f>IF(T$1="",0,INT(SUM(капитал!$J$67:$J$70)*DAY(EOMONTH(T$8,$H51-MONTH(T$8)))*T27))</f>
        <v>0</v>
      </c>
      <c r="U51" s="101">
        <f>IF(U$1="",0,INT(SUM(капитал!$J$67:$J$70)*DAY(EOMONTH(U$8,$H51-MONTH(U$8)))*U27))</f>
        <v>0</v>
      </c>
      <c r="V51" s="101">
        <f>IF(V$1="",0,INT(SUM(капитал!$J$67:$J$70)*DAY(EOMONTH(V$8,$H51-MONTH(V$8)))*V27))</f>
        <v>0</v>
      </c>
      <c r="W51" s="101">
        <f>IF(W$1="",0,INT(SUM(капитал!$J$67:$J$70)*DAY(EOMONTH(W$8,$H51-MONTH(W$8)))*W27))</f>
        <v>0</v>
      </c>
      <c r="X51" s="101">
        <f>IF(X$1="",0,INT(SUM(капитал!$J$67:$J$70)*DAY(EOMONTH(X$8,$H51-MONTH(X$8)))*X27))</f>
        <v>0</v>
      </c>
      <c r="Y51" s="101">
        <f>IF(Y$1="",0,INT(SUM(капитал!$J$67:$J$70)*DAY(EOMONTH(Y$8,$H51-MONTH(Y$8)))*Y27))</f>
        <v>0</v>
      </c>
      <c r="Z51" s="101">
        <f>IF(Z$1="",0,INT(SUM(капитал!$J$67:$J$70)*DAY(EOMONTH(Z$8,$H51-MONTH(Z$8)))*Z27))</f>
        <v>0</v>
      </c>
      <c r="AA51" s="101">
        <f>IF(AA$1="",0,INT(SUM(капитал!$J$67:$J$70)*DAY(EOMONTH(AA$8,$H51-MONTH(AA$8)))*AA27))</f>
        <v>0</v>
      </c>
      <c r="AB51" s="22"/>
    </row>
    <row r="52" spans="1:28" s="23" customFormat="1" ht="10.199999999999999" x14ac:dyDescent="0.2">
      <c r="A52" s="22"/>
      <c r="B52" s="22"/>
      <c r="C52" s="22"/>
      <c r="D52" s="22"/>
      <c r="E52" s="22" t="str">
        <f t="shared" si="5"/>
        <v>количество арендных сделок</v>
      </c>
      <c r="F52" s="22"/>
      <c r="G52" s="22" t="str">
        <f>IF($E52="","",INDEX(KPI!$G:$G,SUMIFS(KPI!$B:$B,KPI!$E:$E,$E52)))</f>
        <v>шт</v>
      </c>
      <c r="H52" s="100">
        <f>структура!$V$20</f>
        <v>9</v>
      </c>
      <c r="I52" s="31"/>
      <c r="J52" s="98" t="str">
        <f>структура!$X$20</f>
        <v>сен</v>
      </c>
      <c r="K52" s="99"/>
      <c r="L52" s="22"/>
      <c r="M52" s="58"/>
      <c r="N52" s="22"/>
      <c r="O52" s="22"/>
      <c r="P52" s="101">
        <f>IF(P$1="",0,INT(SUM(капитал!$J$67:$J$70)*DAY(EOMONTH(P$8,$H52-MONTH(P$8)))*P28))</f>
        <v>0</v>
      </c>
      <c r="Q52" s="101">
        <f>IF(Q$1="",0,INT(SUM(капитал!$J$67:$J$70)*DAY(EOMONTH(Q$8,$H52-MONTH(Q$8)))*Q28))</f>
        <v>0</v>
      </c>
      <c r="R52" s="101">
        <f>IF(R$1="",0,INT(SUM(капитал!$J$67:$J$70)*DAY(EOMONTH(R$8,$H52-MONTH(R$8)))*R28))</f>
        <v>0</v>
      </c>
      <c r="S52" s="101">
        <f>IF(S$1="",0,INT(SUM(капитал!$J$67:$J$70)*DAY(EOMONTH(S$8,$H52-MONTH(S$8)))*S28))</f>
        <v>0</v>
      </c>
      <c r="T52" s="101">
        <f>IF(T$1="",0,INT(SUM(капитал!$J$67:$J$70)*DAY(EOMONTH(T$8,$H52-MONTH(T$8)))*T28))</f>
        <v>0</v>
      </c>
      <c r="U52" s="101">
        <f>IF(U$1="",0,INT(SUM(капитал!$J$67:$J$70)*DAY(EOMONTH(U$8,$H52-MONTH(U$8)))*U28))</f>
        <v>0</v>
      </c>
      <c r="V52" s="101">
        <f>IF(V$1="",0,INT(SUM(капитал!$J$67:$J$70)*DAY(EOMONTH(V$8,$H52-MONTH(V$8)))*V28))</f>
        <v>0</v>
      </c>
      <c r="W52" s="101">
        <f>IF(W$1="",0,INT(SUM(капитал!$J$67:$J$70)*DAY(EOMONTH(W$8,$H52-MONTH(W$8)))*W28))</f>
        <v>0</v>
      </c>
      <c r="X52" s="101">
        <f>IF(X$1="",0,INT(SUM(капитал!$J$67:$J$70)*DAY(EOMONTH(X$8,$H52-MONTH(X$8)))*X28))</f>
        <v>0</v>
      </c>
      <c r="Y52" s="101">
        <f>IF(Y$1="",0,INT(SUM(капитал!$J$67:$J$70)*DAY(EOMONTH(Y$8,$H52-MONTH(Y$8)))*Y28))</f>
        <v>0</v>
      </c>
      <c r="Z52" s="101">
        <f>IF(Z$1="",0,INT(SUM(капитал!$J$67:$J$70)*DAY(EOMONTH(Z$8,$H52-MONTH(Z$8)))*Z28))</f>
        <v>0</v>
      </c>
      <c r="AA52" s="101">
        <f>IF(AA$1="",0,INT(SUM(капитал!$J$67:$J$70)*DAY(EOMONTH(AA$8,$H52-MONTH(AA$8)))*AA28))</f>
        <v>0</v>
      </c>
      <c r="AB52" s="22"/>
    </row>
    <row r="53" spans="1:28" s="23" customFormat="1" ht="10.199999999999999" x14ac:dyDescent="0.2">
      <c r="A53" s="22"/>
      <c r="B53" s="22"/>
      <c r="C53" s="22"/>
      <c r="D53" s="22"/>
      <c r="E53" s="22" t="str">
        <f t="shared" si="5"/>
        <v>количество арендных сделок</v>
      </c>
      <c r="F53" s="22"/>
      <c r="G53" s="22" t="str">
        <f>IF($E53="","",INDEX(KPI!$G:$G,SUMIFS(KPI!$B:$B,KPI!$E:$E,$E53)))</f>
        <v>шт</v>
      </c>
      <c r="H53" s="100">
        <f>структура!$V$21</f>
        <v>10</v>
      </c>
      <c r="I53" s="31"/>
      <c r="J53" s="98" t="str">
        <f>структура!$X$21</f>
        <v>окт</v>
      </c>
      <c r="K53" s="99"/>
      <c r="L53" s="22"/>
      <c r="M53" s="58"/>
      <c r="N53" s="22"/>
      <c r="O53" s="22"/>
      <c r="P53" s="101">
        <f>IF(P$1="",0,INT(SUM(капитал!$J$67:$J$70)*DAY(EOMONTH(P$8,$H53-MONTH(P$8)))*P29))</f>
        <v>0</v>
      </c>
      <c r="Q53" s="101">
        <f>IF(Q$1="",0,INT(SUM(капитал!$J$67:$J$70)*DAY(EOMONTH(Q$8,$H53-MONTH(Q$8)))*Q29))</f>
        <v>0</v>
      </c>
      <c r="R53" s="101">
        <f>IF(R$1="",0,INT(SUM(капитал!$J$67:$J$70)*DAY(EOMONTH(R$8,$H53-MONTH(R$8)))*R29))</f>
        <v>0</v>
      </c>
      <c r="S53" s="101">
        <f>IF(S$1="",0,INT(SUM(капитал!$J$67:$J$70)*DAY(EOMONTH(S$8,$H53-MONTH(S$8)))*S29))</f>
        <v>0</v>
      </c>
      <c r="T53" s="101">
        <f>IF(T$1="",0,INT(SUM(капитал!$J$67:$J$70)*DAY(EOMONTH(T$8,$H53-MONTH(T$8)))*T29))</f>
        <v>0</v>
      </c>
      <c r="U53" s="101">
        <f>IF(U$1="",0,INT(SUM(капитал!$J$67:$J$70)*DAY(EOMONTH(U$8,$H53-MONTH(U$8)))*U29))</f>
        <v>0</v>
      </c>
      <c r="V53" s="101">
        <f>IF(V$1="",0,INT(SUM(капитал!$J$67:$J$70)*DAY(EOMONTH(V$8,$H53-MONTH(V$8)))*V29))</f>
        <v>0</v>
      </c>
      <c r="W53" s="101">
        <f>IF(W$1="",0,INT(SUM(капитал!$J$67:$J$70)*DAY(EOMONTH(W$8,$H53-MONTH(W$8)))*W29))</f>
        <v>0</v>
      </c>
      <c r="X53" s="101">
        <f>IF(X$1="",0,INT(SUM(капитал!$J$67:$J$70)*DAY(EOMONTH(X$8,$H53-MONTH(X$8)))*X29))</f>
        <v>0</v>
      </c>
      <c r="Y53" s="101">
        <f>IF(Y$1="",0,INT(SUM(капитал!$J$67:$J$70)*DAY(EOMONTH(Y$8,$H53-MONTH(Y$8)))*Y29))</f>
        <v>0</v>
      </c>
      <c r="Z53" s="101">
        <f>IF(Z$1="",0,INT(SUM(капитал!$J$67:$J$70)*DAY(EOMONTH(Z$8,$H53-MONTH(Z$8)))*Z29))</f>
        <v>0</v>
      </c>
      <c r="AA53" s="101">
        <f>IF(AA$1="",0,INT(SUM(капитал!$J$67:$J$70)*DAY(EOMONTH(AA$8,$H53-MONTH(AA$8)))*AA29))</f>
        <v>0</v>
      </c>
      <c r="AB53" s="22"/>
    </row>
    <row r="54" spans="1:28" s="23" customFormat="1" ht="10.199999999999999" x14ac:dyDescent="0.2">
      <c r="A54" s="22"/>
      <c r="B54" s="22"/>
      <c r="C54" s="22"/>
      <c r="D54" s="22"/>
      <c r="E54" s="22" t="str">
        <f t="shared" si="5"/>
        <v>количество арендных сделок</v>
      </c>
      <c r="F54" s="22"/>
      <c r="G54" s="22" t="str">
        <f>IF($E54="","",INDEX(KPI!$G:$G,SUMIFS(KPI!$B:$B,KPI!$E:$E,$E54)))</f>
        <v>шт</v>
      </c>
      <c r="H54" s="100">
        <f>структура!$V$22</f>
        <v>11</v>
      </c>
      <c r="I54" s="31"/>
      <c r="J54" s="98" t="str">
        <f>структура!$X$22</f>
        <v>ноя</v>
      </c>
      <c r="K54" s="99"/>
      <c r="L54" s="22"/>
      <c r="M54" s="58"/>
      <c r="N54" s="22"/>
      <c r="O54" s="22"/>
      <c r="P54" s="101">
        <f>IF(P$1="",0,INT(SUM(капитал!$J$67:$J$70)*DAY(EOMONTH(P$8,$H54-MONTH(P$8)))*P30))</f>
        <v>0</v>
      </c>
      <c r="Q54" s="101">
        <f>IF(Q$1="",0,INT(SUM(капитал!$J$67:$J$70)*DAY(EOMONTH(Q$8,$H54-MONTH(Q$8)))*Q30))</f>
        <v>0</v>
      </c>
      <c r="R54" s="101">
        <f>IF(R$1="",0,INT(SUM(капитал!$J$67:$J$70)*DAY(EOMONTH(R$8,$H54-MONTH(R$8)))*R30))</f>
        <v>0</v>
      </c>
      <c r="S54" s="101">
        <f>IF(S$1="",0,INT(SUM(капитал!$J$67:$J$70)*DAY(EOMONTH(S$8,$H54-MONTH(S$8)))*S30))</f>
        <v>0</v>
      </c>
      <c r="T54" s="101">
        <f>IF(T$1="",0,INT(SUM(капитал!$J$67:$J$70)*DAY(EOMONTH(T$8,$H54-MONTH(T$8)))*T30))</f>
        <v>0</v>
      </c>
      <c r="U54" s="101">
        <f>IF(U$1="",0,INT(SUM(капитал!$J$67:$J$70)*DAY(EOMONTH(U$8,$H54-MONTH(U$8)))*U30))</f>
        <v>0</v>
      </c>
      <c r="V54" s="101">
        <f>IF(V$1="",0,INT(SUM(капитал!$J$67:$J$70)*DAY(EOMONTH(V$8,$H54-MONTH(V$8)))*V30))</f>
        <v>0</v>
      </c>
      <c r="W54" s="101">
        <f>IF(W$1="",0,INT(SUM(капитал!$J$67:$J$70)*DAY(EOMONTH(W$8,$H54-MONTH(W$8)))*W30))</f>
        <v>0</v>
      </c>
      <c r="X54" s="101">
        <f>IF(X$1="",0,INT(SUM(капитал!$J$67:$J$70)*DAY(EOMONTH(X$8,$H54-MONTH(X$8)))*X30))</f>
        <v>0</v>
      </c>
      <c r="Y54" s="101">
        <f>IF(Y$1="",0,INT(SUM(капитал!$J$67:$J$70)*DAY(EOMONTH(Y$8,$H54-MONTH(Y$8)))*Y30))</f>
        <v>0</v>
      </c>
      <c r="Z54" s="101">
        <f>IF(Z$1="",0,INT(SUM(капитал!$J$67:$J$70)*DAY(EOMONTH(Z$8,$H54-MONTH(Z$8)))*Z30))</f>
        <v>0</v>
      </c>
      <c r="AA54" s="101">
        <f>IF(AA$1="",0,INT(SUM(капитал!$J$67:$J$70)*DAY(EOMONTH(AA$8,$H54-MONTH(AA$8)))*AA30))</f>
        <v>0</v>
      </c>
      <c r="AB54" s="22"/>
    </row>
    <row r="55" spans="1:28" s="23" customFormat="1" ht="10.199999999999999" x14ac:dyDescent="0.2">
      <c r="A55" s="22"/>
      <c r="B55" s="22"/>
      <c r="C55" s="22"/>
      <c r="D55" s="22"/>
      <c r="E55" s="22" t="str">
        <f t="shared" si="5"/>
        <v>количество арендных сделок</v>
      </c>
      <c r="F55" s="22"/>
      <c r="G55" s="22" t="str">
        <f>IF($E55="","",INDEX(KPI!$G:$G,SUMIFS(KPI!$B:$B,KPI!$E:$E,$E55)))</f>
        <v>шт</v>
      </c>
      <c r="H55" s="100">
        <f>структура!$V$23</f>
        <v>12</v>
      </c>
      <c r="I55" s="31"/>
      <c r="J55" s="98" t="str">
        <f>структура!$X$23</f>
        <v>дек</v>
      </c>
      <c r="K55" s="99"/>
      <c r="L55" s="22"/>
      <c r="M55" s="58"/>
      <c r="N55" s="22"/>
      <c r="O55" s="22"/>
      <c r="P55" s="101">
        <f>IF(P$1="",0,INT(SUM(капитал!$J$67:$J$70)*DAY(EOMONTH(P$8,$H55-MONTH(P$8)))*P31))</f>
        <v>0</v>
      </c>
      <c r="Q55" s="101">
        <f>IF(Q$1="",0,INT(SUM(капитал!$J$67:$J$70)*DAY(EOMONTH(Q$8,$H55-MONTH(Q$8)))*Q31))</f>
        <v>0</v>
      </c>
      <c r="R55" s="101">
        <f>IF(R$1="",0,INT(SUM(капитал!$J$67:$J$70)*DAY(EOMONTH(R$8,$H55-MONTH(R$8)))*R31))</f>
        <v>0</v>
      </c>
      <c r="S55" s="101">
        <f>IF(S$1="",0,INT(SUM(капитал!$J$67:$J$70)*DAY(EOMONTH(S$8,$H55-MONTH(S$8)))*S31))</f>
        <v>0</v>
      </c>
      <c r="T55" s="101">
        <f>IF(T$1="",0,INT(SUM(капитал!$J$67:$J$70)*DAY(EOMONTH(T$8,$H55-MONTH(T$8)))*T31))</f>
        <v>0</v>
      </c>
      <c r="U55" s="101">
        <f>IF(U$1="",0,INT(SUM(капитал!$J$67:$J$70)*DAY(EOMONTH(U$8,$H55-MONTH(U$8)))*U31))</f>
        <v>0</v>
      </c>
      <c r="V55" s="101">
        <f>IF(V$1="",0,INT(SUM(капитал!$J$67:$J$70)*DAY(EOMONTH(V$8,$H55-MONTH(V$8)))*V31))</f>
        <v>0</v>
      </c>
      <c r="W55" s="101">
        <f>IF(W$1="",0,INT(SUM(капитал!$J$67:$J$70)*DAY(EOMONTH(W$8,$H55-MONTH(W$8)))*W31))</f>
        <v>0</v>
      </c>
      <c r="X55" s="101">
        <f>IF(X$1="",0,INT(SUM(капитал!$J$67:$J$70)*DAY(EOMONTH(X$8,$H55-MONTH(X$8)))*X31))</f>
        <v>0</v>
      </c>
      <c r="Y55" s="101">
        <f>IF(Y$1="",0,INT(SUM(капитал!$J$67:$J$70)*DAY(EOMONTH(Y$8,$H55-MONTH(Y$8)))*Y31))</f>
        <v>0</v>
      </c>
      <c r="Z55" s="101">
        <f>IF(Z$1="",0,INT(SUM(капитал!$J$67:$J$70)*DAY(EOMONTH(Z$8,$H55-MONTH(Z$8)))*Z31))</f>
        <v>0</v>
      </c>
      <c r="AA55" s="101">
        <f>IF(AA$1="",0,INT(SUM(капитал!$J$67:$J$70)*DAY(EOMONTH(AA$8,$H55-MONTH(AA$8)))*AA31))</f>
        <v>0</v>
      </c>
      <c r="AB55" s="22"/>
    </row>
    <row r="56" spans="1:28" ht="3.9" customHeight="1" x14ac:dyDescent="0.25">
      <c r="A56" s="2"/>
      <c r="B56" s="2"/>
      <c r="C56" s="2"/>
      <c r="D56" s="2"/>
      <c r="E56" s="21"/>
      <c r="F56" s="2"/>
      <c r="G56" s="21"/>
      <c r="H56" s="2"/>
      <c r="I56" s="28"/>
      <c r="J56" s="21"/>
      <c r="K56" s="28"/>
      <c r="L56" s="2"/>
      <c r="M56" s="52"/>
      <c r="N56" s="2"/>
      <c r="O56" s="2"/>
      <c r="P56" s="36"/>
      <c r="Q56" s="36"/>
      <c r="R56" s="36"/>
      <c r="S56" s="36"/>
      <c r="T56" s="36"/>
      <c r="U56" s="36"/>
      <c r="V56" s="36"/>
      <c r="W56" s="36"/>
      <c r="X56" s="36"/>
      <c r="Y56" s="36"/>
      <c r="Z56" s="36"/>
      <c r="AA56" s="36"/>
      <c r="AB56" s="2"/>
    </row>
    <row r="57" spans="1:28" ht="8.1" customHeight="1" x14ac:dyDescent="0.25">
      <c r="A57" s="2"/>
      <c r="B57" s="2"/>
      <c r="C57" s="2"/>
      <c r="D57" s="2"/>
      <c r="E57" s="2"/>
      <c r="F57" s="2"/>
      <c r="G57" s="2"/>
      <c r="H57" s="2"/>
      <c r="I57" s="28"/>
      <c r="J57" s="2"/>
      <c r="K57" s="28"/>
      <c r="L57" s="2"/>
      <c r="M57" s="52"/>
      <c r="N57" s="2"/>
      <c r="O57" s="2"/>
      <c r="P57" s="36"/>
      <c r="Q57" s="36"/>
      <c r="R57" s="36"/>
      <c r="S57" s="36"/>
      <c r="T57" s="36"/>
      <c r="U57" s="36"/>
      <c r="V57" s="36"/>
      <c r="W57" s="36"/>
      <c r="X57" s="36"/>
      <c r="Y57" s="36"/>
      <c r="Z57" s="36"/>
      <c r="AA57" s="36"/>
      <c r="AB57" s="2"/>
    </row>
    <row r="58" spans="1:28" s="5" customFormat="1" x14ac:dyDescent="0.25">
      <c r="A58" s="3"/>
      <c r="B58" s="3"/>
      <c r="C58" s="3"/>
      <c r="D58" s="108"/>
      <c r="E58" s="3" t="str">
        <f>KPI!$E$35</f>
        <v>доход от сдачи в аренду</v>
      </c>
      <c r="F58" s="3"/>
      <c r="G58" s="3" t="str">
        <f>IF($E58="","",INDEX(KPI!$G:$G,SUMIFS(KPI!$B:$B,KPI!$E:$E,$E58)))</f>
        <v>тыс.руб.</v>
      </c>
      <c r="H58" s="3"/>
      <c r="I58" s="28"/>
      <c r="J58" s="44"/>
      <c r="K58" s="28"/>
      <c r="L58" s="3"/>
      <c r="M58" s="55">
        <f>SUM($O58:$AB58)</f>
        <v>0</v>
      </c>
      <c r="N58" s="3"/>
      <c r="O58" s="3"/>
      <c r="P58" s="46">
        <f>IF(P$1="",0,IF(P$1=0,SUMIFS(P59:P70,H59:H70,"&gt;="&amp;MONTH($J$13)),SUM(P59:P70)))</f>
        <v>0</v>
      </c>
      <c r="Q58" s="46">
        <f t="shared" ref="Q58" si="6">IF(Q$1="",0,SUM(Q59:Q70))</f>
        <v>0</v>
      </c>
      <c r="R58" s="46">
        <f t="shared" ref="R58" si="7">IF(R$1="",0,SUM(R59:R70))</f>
        <v>0</v>
      </c>
      <c r="S58" s="46">
        <f t="shared" ref="S58" si="8">IF(S$1="",0,SUM(S59:S70))</f>
        <v>0</v>
      </c>
      <c r="T58" s="46">
        <f t="shared" ref="T58" si="9">IF(T$1="",0,SUM(T59:T70))</f>
        <v>0</v>
      </c>
      <c r="U58" s="46">
        <f t="shared" ref="U58" si="10">IF(U$1="",0,SUM(U59:U70))</f>
        <v>0</v>
      </c>
      <c r="V58" s="46">
        <f t="shared" ref="V58" si="11">IF(V$1="",0,SUM(V59:V70))</f>
        <v>0</v>
      </c>
      <c r="W58" s="46">
        <f t="shared" ref="W58" si="12">IF(W$1="",0,SUM(W59:W70))</f>
        <v>0</v>
      </c>
      <c r="X58" s="46">
        <f t="shared" ref="X58" si="13">IF(X$1="",0,SUM(X59:X70))</f>
        <v>0</v>
      </c>
      <c r="Y58" s="46">
        <f t="shared" ref="Y58" si="14">IF(Y$1="",0,SUM(Y59:Y70))</f>
        <v>0</v>
      </c>
      <c r="Z58" s="46">
        <f t="shared" ref="Z58" si="15">IF(Z$1="",0,SUM(Z59:Z70))</f>
        <v>0</v>
      </c>
      <c r="AA58" s="46">
        <f t="shared" ref="AA58" si="16">IF(AA$1="",0,SUM(AA59:AA70))</f>
        <v>0</v>
      </c>
      <c r="AB58" s="3"/>
    </row>
    <row r="59" spans="1:28" s="23" customFormat="1" ht="10.199999999999999" x14ac:dyDescent="0.2">
      <c r="A59" s="22"/>
      <c r="B59" s="22"/>
      <c r="C59" s="22"/>
      <c r="D59" s="22"/>
      <c r="E59" s="22" t="str">
        <f t="shared" ref="E59:E70" si="17">$E$58</f>
        <v>доход от сдачи в аренду</v>
      </c>
      <c r="F59" s="22"/>
      <c r="G59" s="22" t="str">
        <f>IF($E59="","",INDEX(KPI!$G:$G,SUMIFS(KPI!$B:$B,KPI!$E:$E,$E59)))</f>
        <v>тыс.руб.</v>
      </c>
      <c r="H59" s="100">
        <f>структура!$V$12</f>
        <v>1</v>
      </c>
      <c r="I59" s="31"/>
      <c r="J59" s="98" t="str">
        <f>структура!$X$12</f>
        <v>янв</v>
      </c>
      <c r="K59" s="99"/>
      <c r="L59" s="22"/>
      <c r="M59" s="58"/>
      <c r="N59" s="22"/>
      <c r="O59" s="22"/>
      <c r="P59" s="101">
        <f t="shared" ref="P59:AA59" si="18">IF(P$1="",0,P$41*P44/1000)</f>
        <v>0</v>
      </c>
      <c r="Q59" s="101">
        <f t="shared" si="18"/>
        <v>0</v>
      </c>
      <c r="R59" s="101">
        <f t="shared" si="18"/>
        <v>0</v>
      </c>
      <c r="S59" s="101">
        <f t="shared" si="18"/>
        <v>0</v>
      </c>
      <c r="T59" s="101">
        <f t="shared" si="18"/>
        <v>0</v>
      </c>
      <c r="U59" s="101">
        <f t="shared" si="18"/>
        <v>0</v>
      </c>
      <c r="V59" s="101">
        <f t="shared" si="18"/>
        <v>0</v>
      </c>
      <c r="W59" s="101">
        <f t="shared" si="18"/>
        <v>0</v>
      </c>
      <c r="X59" s="101">
        <f t="shared" si="18"/>
        <v>0</v>
      </c>
      <c r="Y59" s="101">
        <f t="shared" si="18"/>
        <v>0</v>
      </c>
      <c r="Z59" s="101">
        <f t="shared" si="18"/>
        <v>0</v>
      </c>
      <c r="AA59" s="101">
        <f t="shared" si="18"/>
        <v>0</v>
      </c>
      <c r="AB59" s="22"/>
    </row>
    <row r="60" spans="1:28" s="23" customFormat="1" ht="10.199999999999999" x14ac:dyDescent="0.2">
      <c r="A60" s="22"/>
      <c r="B60" s="22"/>
      <c r="C60" s="22"/>
      <c r="D60" s="22"/>
      <c r="E60" s="22" t="str">
        <f t="shared" si="17"/>
        <v>доход от сдачи в аренду</v>
      </c>
      <c r="F60" s="22"/>
      <c r="G60" s="22" t="str">
        <f>IF($E60="","",INDEX(KPI!$G:$G,SUMIFS(KPI!$B:$B,KPI!$E:$E,$E60)))</f>
        <v>тыс.руб.</v>
      </c>
      <c r="H60" s="100">
        <f>структура!$V$13</f>
        <v>2</v>
      </c>
      <c r="I60" s="31"/>
      <c r="J60" s="98" t="str">
        <f>структура!$X$13</f>
        <v>фев</v>
      </c>
      <c r="K60" s="99"/>
      <c r="L60" s="22"/>
      <c r="M60" s="58"/>
      <c r="N60" s="22"/>
      <c r="O60" s="22"/>
      <c r="P60" s="101">
        <f t="shared" ref="P60:AA60" si="19">IF(P$1="",0,P$41*P45/1000)</f>
        <v>0</v>
      </c>
      <c r="Q60" s="101">
        <f t="shared" si="19"/>
        <v>0</v>
      </c>
      <c r="R60" s="101">
        <f t="shared" si="19"/>
        <v>0</v>
      </c>
      <c r="S60" s="101">
        <f t="shared" si="19"/>
        <v>0</v>
      </c>
      <c r="T60" s="101">
        <f t="shared" si="19"/>
        <v>0</v>
      </c>
      <c r="U60" s="101">
        <f t="shared" si="19"/>
        <v>0</v>
      </c>
      <c r="V60" s="101">
        <f t="shared" si="19"/>
        <v>0</v>
      </c>
      <c r="W60" s="101">
        <f t="shared" si="19"/>
        <v>0</v>
      </c>
      <c r="X60" s="101">
        <f t="shared" si="19"/>
        <v>0</v>
      </c>
      <c r="Y60" s="101">
        <f t="shared" si="19"/>
        <v>0</v>
      </c>
      <c r="Z60" s="101">
        <f t="shared" si="19"/>
        <v>0</v>
      </c>
      <c r="AA60" s="101">
        <f t="shared" si="19"/>
        <v>0</v>
      </c>
      <c r="AB60" s="22"/>
    </row>
    <row r="61" spans="1:28" s="23" customFormat="1" ht="10.199999999999999" x14ac:dyDescent="0.2">
      <c r="A61" s="22"/>
      <c r="B61" s="22"/>
      <c r="C61" s="22"/>
      <c r="D61" s="22"/>
      <c r="E61" s="22" t="str">
        <f t="shared" si="17"/>
        <v>доход от сдачи в аренду</v>
      </c>
      <c r="F61" s="22"/>
      <c r="G61" s="22" t="str">
        <f>IF($E61="","",INDEX(KPI!$G:$G,SUMIFS(KPI!$B:$B,KPI!$E:$E,$E61)))</f>
        <v>тыс.руб.</v>
      </c>
      <c r="H61" s="100">
        <f>структура!$V$14</f>
        <v>3</v>
      </c>
      <c r="I61" s="31"/>
      <c r="J61" s="98" t="str">
        <f>структура!$X$14</f>
        <v>мар</v>
      </c>
      <c r="K61" s="99"/>
      <c r="L61" s="22"/>
      <c r="M61" s="58"/>
      <c r="N61" s="22"/>
      <c r="O61" s="22"/>
      <c r="P61" s="101">
        <f t="shared" ref="P61:AA61" si="20">IF(P$1="",0,P$41*P46/1000)</f>
        <v>0</v>
      </c>
      <c r="Q61" s="101">
        <f t="shared" si="20"/>
        <v>0</v>
      </c>
      <c r="R61" s="101">
        <f t="shared" si="20"/>
        <v>0</v>
      </c>
      <c r="S61" s="101">
        <f t="shared" si="20"/>
        <v>0</v>
      </c>
      <c r="T61" s="101">
        <f t="shared" si="20"/>
        <v>0</v>
      </c>
      <c r="U61" s="101">
        <f t="shared" si="20"/>
        <v>0</v>
      </c>
      <c r="V61" s="101">
        <f t="shared" si="20"/>
        <v>0</v>
      </c>
      <c r="W61" s="101">
        <f t="shared" si="20"/>
        <v>0</v>
      </c>
      <c r="X61" s="101">
        <f t="shared" si="20"/>
        <v>0</v>
      </c>
      <c r="Y61" s="101">
        <f t="shared" si="20"/>
        <v>0</v>
      </c>
      <c r="Z61" s="101">
        <f t="shared" si="20"/>
        <v>0</v>
      </c>
      <c r="AA61" s="101">
        <f t="shared" si="20"/>
        <v>0</v>
      </c>
      <c r="AB61" s="22"/>
    </row>
    <row r="62" spans="1:28" s="23" customFormat="1" ht="10.199999999999999" x14ac:dyDescent="0.2">
      <c r="A62" s="22"/>
      <c r="B62" s="22"/>
      <c r="C62" s="22"/>
      <c r="D62" s="22"/>
      <c r="E62" s="22" t="str">
        <f t="shared" si="17"/>
        <v>доход от сдачи в аренду</v>
      </c>
      <c r="F62" s="22"/>
      <c r="G62" s="22" t="str">
        <f>IF($E62="","",INDEX(KPI!$G:$G,SUMIFS(KPI!$B:$B,KPI!$E:$E,$E62)))</f>
        <v>тыс.руб.</v>
      </c>
      <c r="H62" s="100">
        <f>структура!$V$15</f>
        <v>4</v>
      </c>
      <c r="I62" s="31"/>
      <c r="J62" s="98" t="str">
        <f>структура!$X$15</f>
        <v>апр</v>
      </c>
      <c r="K62" s="99"/>
      <c r="L62" s="22"/>
      <c r="M62" s="58"/>
      <c r="N62" s="22"/>
      <c r="O62" s="22"/>
      <c r="P62" s="101">
        <f t="shared" ref="P62:AA62" si="21">IF(P$1="",0,P$41*P47/1000)</f>
        <v>0</v>
      </c>
      <c r="Q62" s="101">
        <f t="shared" si="21"/>
        <v>0</v>
      </c>
      <c r="R62" s="101">
        <f t="shared" si="21"/>
        <v>0</v>
      </c>
      <c r="S62" s="101">
        <f t="shared" si="21"/>
        <v>0</v>
      </c>
      <c r="T62" s="101">
        <f t="shared" si="21"/>
        <v>0</v>
      </c>
      <c r="U62" s="101">
        <f t="shared" si="21"/>
        <v>0</v>
      </c>
      <c r="V62" s="101">
        <f t="shared" si="21"/>
        <v>0</v>
      </c>
      <c r="W62" s="101">
        <f t="shared" si="21"/>
        <v>0</v>
      </c>
      <c r="X62" s="101">
        <f t="shared" si="21"/>
        <v>0</v>
      </c>
      <c r="Y62" s="101">
        <f t="shared" si="21"/>
        <v>0</v>
      </c>
      <c r="Z62" s="101">
        <f t="shared" si="21"/>
        <v>0</v>
      </c>
      <c r="AA62" s="101">
        <f t="shared" si="21"/>
        <v>0</v>
      </c>
      <c r="AB62" s="22"/>
    </row>
    <row r="63" spans="1:28" s="23" customFormat="1" ht="10.199999999999999" x14ac:dyDescent="0.2">
      <c r="A63" s="22"/>
      <c r="B63" s="22"/>
      <c r="C63" s="22"/>
      <c r="D63" s="22"/>
      <c r="E63" s="22" t="str">
        <f t="shared" si="17"/>
        <v>доход от сдачи в аренду</v>
      </c>
      <c r="F63" s="22"/>
      <c r="G63" s="22" t="str">
        <f>IF($E63="","",INDEX(KPI!$G:$G,SUMIFS(KPI!$B:$B,KPI!$E:$E,$E63)))</f>
        <v>тыс.руб.</v>
      </c>
      <c r="H63" s="100">
        <f>структура!$V$16</f>
        <v>5</v>
      </c>
      <c r="I63" s="31"/>
      <c r="J63" s="98" t="str">
        <f>структура!$X$16</f>
        <v>май</v>
      </c>
      <c r="K63" s="99"/>
      <c r="L63" s="22"/>
      <c r="M63" s="58"/>
      <c r="N63" s="22"/>
      <c r="O63" s="22"/>
      <c r="P63" s="101">
        <f t="shared" ref="P63:AA63" si="22">IF(P$1="",0,P$41*P48/1000)</f>
        <v>0</v>
      </c>
      <c r="Q63" s="101">
        <f t="shared" si="22"/>
        <v>0</v>
      </c>
      <c r="R63" s="101">
        <f t="shared" si="22"/>
        <v>0</v>
      </c>
      <c r="S63" s="101">
        <f t="shared" si="22"/>
        <v>0</v>
      </c>
      <c r="T63" s="101">
        <f t="shared" si="22"/>
        <v>0</v>
      </c>
      <c r="U63" s="101">
        <f t="shared" si="22"/>
        <v>0</v>
      </c>
      <c r="V63" s="101">
        <f t="shared" si="22"/>
        <v>0</v>
      </c>
      <c r="W63" s="101">
        <f t="shared" si="22"/>
        <v>0</v>
      </c>
      <c r="X63" s="101">
        <f t="shared" si="22"/>
        <v>0</v>
      </c>
      <c r="Y63" s="101">
        <f t="shared" si="22"/>
        <v>0</v>
      </c>
      <c r="Z63" s="101">
        <f t="shared" si="22"/>
        <v>0</v>
      </c>
      <c r="AA63" s="101">
        <f t="shared" si="22"/>
        <v>0</v>
      </c>
      <c r="AB63" s="22"/>
    </row>
    <row r="64" spans="1:28" s="23" customFormat="1" ht="10.199999999999999" x14ac:dyDescent="0.2">
      <c r="A64" s="22"/>
      <c r="B64" s="22"/>
      <c r="C64" s="22"/>
      <c r="D64" s="22"/>
      <c r="E64" s="22" t="str">
        <f t="shared" si="17"/>
        <v>доход от сдачи в аренду</v>
      </c>
      <c r="F64" s="22"/>
      <c r="G64" s="22" t="str">
        <f>IF($E64="","",INDEX(KPI!$G:$G,SUMIFS(KPI!$B:$B,KPI!$E:$E,$E64)))</f>
        <v>тыс.руб.</v>
      </c>
      <c r="H64" s="100">
        <f>структура!$V$17</f>
        <v>6</v>
      </c>
      <c r="I64" s="31"/>
      <c r="J64" s="98" t="str">
        <f>структура!$X$17</f>
        <v>июн</v>
      </c>
      <c r="K64" s="99"/>
      <c r="L64" s="22"/>
      <c r="M64" s="58"/>
      <c r="N64" s="22"/>
      <c r="O64" s="22"/>
      <c r="P64" s="101">
        <f t="shared" ref="P64:AA64" si="23">IF(P$1="",0,P$41*P49/1000)</f>
        <v>0</v>
      </c>
      <c r="Q64" s="101">
        <f t="shared" si="23"/>
        <v>0</v>
      </c>
      <c r="R64" s="101">
        <f t="shared" si="23"/>
        <v>0</v>
      </c>
      <c r="S64" s="101">
        <f t="shared" si="23"/>
        <v>0</v>
      </c>
      <c r="T64" s="101">
        <f t="shared" si="23"/>
        <v>0</v>
      </c>
      <c r="U64" s="101">
        <f t="shared" si="23"/>
        <v>0</v>
      </c>
      <c r="V64" s="101">
        <f t="shared" si="23"/>
        <v>0</v>
      </c>
      <c r="W64" s="101">
        <f t="shared" si="23"/>
        <v>0</v>
      </c>
      <c r="X64" s="101">
        <f t="shared" si="23"/>
        <v>0</v>
      </c>
      <c r="Y64" s="101">
        <f t="shared" si="23"/>
        <v>0</v>
      </c>
      <c r="Z64" s="101">
        <f t="shared" si="23"/>
        <v>0</v>
      </c>
      <c r="AA64" s="101">
        <f t="shared" si="23"/>
        <v>0</v>
      </c>
      <c r="AB64" s="22"/>
    </row>
    <row r="65" spans="1:28" s="23" customFormat="1" ht="10.199999999999999" x14ac:dyDescent="0.2">
      <c r="A65" s="22"/>
      <c r="B65" s="22"/>
      <c r="C65" s="22"/>
      <c r="D65" s="22"/>
      <c r="E65" s="22" t="str">
        <f t="shared" si="17"/>
        <v>доход от сдачи в аренду</v>
      </c>
      <c r="F65" s="22"/>
      <c r="G65" s="22" t="str">
        <f>IF($E65="","",INDEX(KPI!$G:$G,SUMIFS(KPI!$B:$B,KPI!$E:$E,$E65)))</f>
        <v>тыс.руб.</v>
      </c>
      <c r="H65" s="100">
        <f>структура!$V$18</f>
        <v>7</v>
      </c>
      <c r="I65" s="31"/>
      <c r="J65" s="98" t="str">
        <f>структура!$X$18</f>
        <v>июл</v>
      </c>
      <c r="K65" s="99"/>
      <c r="L65" s="22"/>
      <c r="M65" s="58"/>
      <c r="N65" s="22"/>
      <c r="O65" s="22"/>
      <c r="P65" s="101">
        <f t="shared" ref="P65:AA65" si="24">IF(P$1="",0,P$41*P50/1000)</f>
        <v>0</v>
      </c>
      <c r="Q65" s="101">
        <f t="shared" si="24"/>
        <v>0</v>
      </c>
      <c r="R65" s="101">
        <f t="shared" si="24"/>
        <v>0</v>
      </c>
      <c r="S65" s="101">
        <f t="shared" si="24"/>
        <v>0</v>
      </c>
      <c r="T65" s="101">
        <f t="shared" si="24"/>
        <v>0</v>
      </c>
      <c r="U65" s="101">
        <f t="shared" si="24"/>
        <v>0</v>
      </c>
      <c r="V65" s="101">
        <f t="shared" si="24"/>
        <v>0</v>
      </c>
      <c r="W65" s="101">
        <f t="shared" si="24"/>
        <v>0</v>
      </c>
      <c r="X65" s="101">
        <f t="shared" si="24"/>
        <v>0</v>
      </c>
      <c r="Y65" s="101">
        <f t="shared" si="24"/>
        <v>0</v>
      </c>
      <c r="Z65" s="101">
        <f t="shared" si="24"/>
        <v>0</v>
      </c>
      <c r="AA65" s="101">
        <f t="shared" si="24"/>
        <v>0</v>
      </c>
      <c r="AB65" s="22"/>
    </row>
    <row r="66" spans="1:28" s="23" customFormat="1" ht="10.199999999999999" x14ac:dyDescent="0.2">
      <c r="A66" s="22"/>
      <c r="B66" s="22"/>
      <c r="C66" s="22"/>
      <c r="D66" s="22"/>
      <c r="E66" s="22" t="str">
        <f t="shared" si="17"/>
        <v>доход от сдачи в аренду</v>
      </c>
      <c r="F66" s="22"/>
      <c r="G66" s="22" t="str">
        <f>IF($E66="","",INDEX(KPI!$G:$G,SUMIFS(KPI!$B:$B,KPI!$E:$E,$E66)))</f>
        <v>тыс.руб.</v>
      </c>
      <c r="H66" s="100">
        <f>структура!$V$19</f>
        <v>8</v>
      </c>
      <c r="I66" s="31"/>
      <c r="J66" s="98" t="str">
        <f>структура!$X$19</f>
        <v>авг</v>
      </c>
      <c r="K66" s="99"/>
      <c r="L66" s="22"/>
      <c r="M66" s="58"/>
      <c r="N66" s="22"/>
      <c r="O66" s="22"/>
      <c r="P66" s="101">
        <f t="shared" ref="P66:AA66" si="25">IF(P$1="",0,P$41*P51/1000)</f>
        <v>0</v>
      </c>
      <c r="Q66" s="101">
        <f t="shared" si="25"/>
        <v>0</v>
      </c>
      <c r="R66" s="101">
        <f t="shared" si="25"/>
        <v>0</v>
      </c>
      <c r="S66" s="101">
        <f t="shared" si="25"/>
        <v>0</v>
      </c>
      <c r="T66" s="101">
        <f t="shared" si="25"/>
        <v>0</v>
      </c>
      <c r="U66" s="101">
        <f t="shared" si="25"/>
        <v>0</v>
      </c>
      <c r="V66" s="101">
        <f t="shared" si="25"/>
        <v>0</v>
      </c>
      <c r="W66" s="101">
        <f t="shared" si="25"/>
        <v>0</v>
      </c>
      <c r="X66" s="101">
        <f t="shared" si="25"/>
        <v>0</v>
      </c>
      <c r="Y66" s="101">
        <f t="shared" si="25"/>
        <v>0</v>
      </c>
      <c r="Z66" s="101">
        <f t="shared" si="25"/>
        <v>0</v>
      </c>
      <c r="AA66" s="101">
        <f t="shared" si="25"/>
        <v>0</v>
      </c>
      <c r="AB66" s="22"/>
    </row>
    <row r="67" spans="1:28" s="23" customFormat="1" ht="10.199999999999999" x14ac:dyDescent="0.2">
      <c r="A67" s="22"/>
      <c r="B67" s="22"/>
      <c r="C67" s="22"/>
      <c r="D67" s="22"/>
      <c r="E67" s="22" t="str">
        <f t="shared" si="17"/>
        <v>доход от сдачи в аренду</v>
      </c>
      <c r="F67" s="22"/>
      <c r="G67" s="22" t="str">
        <f>IF($E67="","",INDEX(KPI!$G:$G,SUMIFS(KPI!$B:$B,KPI!$E:$E,$E67)))</f>
        <v>тыс.руб.</v>
      </c>
      <c r="H67" s="100">
        <f>структура!$V$20</f>
        <v>9</v>
      </c>
      <c r="I67" s="31"/>
      <c r="J67" s="98" t="str">
        <f>структура!$X$20</f>
        <v>сен</v>
      </c>
      <c r="K67" s="99"/>
      <c r="L67" s="22"/>
      <c r="M67" s="58"/>
      <c r="N67" s="22"/>
      <c r="O67" s="22"/>
      <c r="P67" s="101">
        <f t="shared" ref="P67:AA67" si="26">IF(P$1="",0,P$41*P52/1000)</f>
        <v>0</v>
      </c>
      <c r="Q67" s="101">
        <f t="shared" si="26"/>
        <v>0</v>
      </c>
      <c r="R67" s="101">
        <f t="shared" si="26"/>
        <v>0</v>
      </c>
      <c r="S67" s="101">
        <f t="shared" si="26"/>
        <v>0</v>
      </c>
      <c r="T67" s="101">
        <f t="shared" si="26"/>
        <v>0</v>
      </c>
      <c r="U67" s="101">
        <f t="shared" si="26"/>
        <v>0</v>
      </c>
      <c r="V67" s="101">
        <f t="shared" si="26"/>
        <v>0</v>
      </c>
      <c r="W67" s="101">
        <f t="shared" si="26"/>
        <v>0</v>
      </c>
      <c r="X67" s="101">
        <f t="shared" si="26"/>
        <v>0</v>
      </c>
      <c r="Y67" s="101">
        <f t="shared" si="26"/>
        <v>0</v>
      </c>
      <c r="Z67" s="101">
        <f t="shared" si="26"/>
        <v>0</v>
      </c>
      <c r="AA67" s="101">
        <f t="shared" si="26"/>
        <v>0</v>
      </c>
      <c r="AB67" s="22"/>
    </row>
    <row r="68" spans="1:28" s="23" customFormat="1" ht="10.199999999999999" x14ac:dyDescent="0.2">
      <c r="A68" s="22"/>
      <c r="B68" s="22"/>
      <c r="C68" s="22"/>
      <c r="D68" s="22"/>
      <c r="E68" s="22" t="str">
        <f t="shared" si="17"/>
        <v>доход от сдачи в аренду</v>
      </c>
      <c r="F68" s="22"/>
      <c r="G68" s="22" t="str">
        <f>IF($E68="","",INDEX(KPI!$G:$G,SUMIFS(KPI!$B:$B,KPI!$E:$E,$E68)))</f>
        <v>тыс.руб.</v>
      </c>
      <c r="H68" s="100">
        <f>структура!$V$21</f>
        <v>10</v>
      </c>
      <c r="I68" s="31"/>
      <c r="J68" s="98" t="str">
        <f>структура!$X$21</f>
        <v>окт</v>
      </c>
      <c r="K68" s="99"/>
      <c r="L68" s="22"/>
      <c r="M68" s="58"/>
      <c r="N68" s="22"/>
      <c r="O68" s="22"/>
      <c r="P68" s="101">
        <f t="shared" ref="P68:AA68" si="27">IF(P$1="",0,P$41*P53/1000)</f>
        <v>0</v>
      </c>
      <c r="Q68" s="101">
        <f t="shared" si="27"/>
        <v>0</v>
      </c>
      <c r="R68" s="101">
        <f t="shared" si="27"/>
        <v>0</v>
      </c>
      <c r="S68" s="101">
        <f t="shared" si="27"/>
        <v>0</v>
      </c>
      <c r="T68" s="101">
        <f t="shared" si="27"/>
        <v>0</v>
      </c>
      <c r="U68" s="101">
        <f t="shared" si="27"/>
        <v>0</v>
      </c>
      <c r="V68" s="101">
        <f t="shared" si="27"/>
        <v>0</v>
      </c>
      <c r="W68" s="101">
        <f t="shared" si="27"/>
        <v>0</v>
      </c>
      <c r="X68" s="101">
        <f t="shared" si="27"/>
        <v>0</v>
      </c>
      <c r="Y68" s="101">
        <f t="shared" si="27"/>
        <v>0</v>
      </c>
      <c r="Z68" s="101">
        <f t="shared" si="27"/>
        <v>0</v>
      </c>
      <c r="AA68" s="101">
        <f t="shared" si="27"/>
        <v>0</v>
      </c>
      <c r="AB68" s="22"/>
    </row>
    <row r="69" spans="1:28" s="23" customFormat="1" ht="10.199999999999999" x14ac:dyDescent="0.2">
      <c r="A69" s="22"/>
      <c r="B69" s="22"/>
      <c r="C69" s="22"/>
      <c r="D69" s="22"/>
      <c r="E69" s="22" t="str">
        <f t="shared" si="17"/>
        <v>доход от сдачи в аренду</v>
      </c>
      <c r="F69" s="22"/>
      <c r="G69" s="22" t="str">
        <f>IF($E69="","",INDEX(KPI!$G:$G,SUMIFS(KPI!$B:$B,KPI!$E:$E,$E69)))</f>
        <v>тыс.руб.</v>
      </c>
      <c r="H69" s="100">
        <f>структура!$V$22</f>
        <v>11</v>
      </c>
      <c r="I69" s="31"/>
      <c r="J69" s="98" t="str">
        <f>структура!$X$22</f>
        <v>ноя</v>
      </c>
      <c r="K69" s="99"/>
      <c r="L69" s="22"/>
      <c r="M69" s="58"/>
      <c r="N69" s="22"/>
      <c r="O69" s="22"/>
      <c r="P69" s="101">
        <f t="shared" ref="P69:AA69" si="28">IF(P$1="",0,P$41*P54/1000)</f>
        <v>0</v>
      </c>
      <c r="Q69" s="101">
        <f t="shared" si="28"/>
        <v>0</v>
      </c>
      <c r="R69" s="101">
        <f t="shared" si="28"/>
        <v>0</v>
      </c>
      <c r="S69" s="101">
        <f t="shared" si="28"/>
        <v>0</v>
      </c>
      <c r="T69" s="101">
        <f t="shared" si="28"/>
        <v>0</v>
      </c>
      <c r="U69" s="101">
        <f t="shared" si="28"/>
        <v>0</v>
      </c>
      <c r="V69" s="101">
        <f t="shared" si="28"/>
        <v>0</v>
      </c>
      <c r="W69" s="101">
        <f t="shared" si="28"/>
        <v>0</v>
      </c>
      <c r="X69" s="101">
        <f t="shared" si="28"/>
        <v>0</v>
      </c>
      <c r="Y69" s="101">
        <f t="shared" si="28"/>
        <v>0</v>
      </c>
      <c r="Z69" s="101">
        <f t="shared" si="28"/>
        <v>0</v>
      </c>
      <c r="AA69" s="101">
        <f t="shared" si="28"/>
        <v>0</v>
      </c>
      <c r="AB69" s="22"/>
    </row>
    <row r="70" spans="1:28" s="23" customFormat="1" ht="10.199999999999999" x14ac:dyDescent="0.2">
      <c r="A70" s="22"/>
      <c r="B70" s="22"/>
      <c r="C70" s="22"/>
      <c r="D70" s="22"/>
      <c r="E70" s="22" t="str">
        <f t="shared" si="17"/>
        <v>доход от сдачи в аренду</v>
      </c>
      <c r="F70" s="22"/>
      <c r="G70" s="22" t="str">
        <f>IF($E70="","",INDEX(KPI!$G:$G,SUMIFS(KPI!$B:$B,KPI!$E:$E,$E70)))</f>
        <v>тыс.руб.</v>
      </c>
      <c r="H70" s="100">
        <f>структура!$V$23</f>
        <v>12</v>
      </c>
      <c r="I70" s="31"/>
      <c r="J70" s="98" t="str">
        <f>структура!$X$23</f>
        <v>дек</v>
      </c>
      <c r="K70" s="99"/>
      <c r="L70" s="22"/>
      <c r="M70" s="58"/>
      <c r="N70" s="22"/>
      <c r="O70" s="22"/>
      <c r="P70" s="101">
        <f t="shared" ref="P70:AA70" si="29">IF(P$1="",0,P$41*P55/1000)</f>
        <v>0</v>
      </c>
      <c r="Q70" s="101">
        <f t="shared" si="29"/>
        <v>0</v>
      </c>
      <c r="R70" s="101">
        <f t="shared" si="29"/>
        <v>0</v>
      </c>
      <c r="S70" s="101">
        <f t="shared" si="29"/>
        <v>0</v>
      </c>
      <c r="T70" s="101">
        <f t="shared" si="29"/>
        <v>0</v>
      </c>
      <c r="U70" s="101">
        <f t="shared" si="29"/>
        <v>0</v>
      </c>
      <c r="V70" s="101">
        <f t="shared" si="29"/>
        <v>0</v>
      </c>
      <c r="W70" s="101">
        <f t="shared" si="29"/>
        <v>0</v>
      </c>
      <c r="X70" s="101">
        <f t="shared" si="29"/>
        <v>0</v>
      </c>
      <c r="Y70" s="101">
        <f t="shared" si="29"/>
        <v>0</v>
      </c>
      <c r="Z70" s="101">
        <f t="shared" si="29"/>
        <v>0</v>
      </c>
      <c r="AA70" s="101">
        <f t="shared" si="29"/>
        <v>0</v>
      </c>
      <c r="AB70" s="22"/>
    </row>
    <row r="71" spans="1:28" ht="3.9" customHeight="1" x14ac:dyDescent="0.25">
      <c r="A71" s="2"/>
      <c r="B71" s="2"/>
      <c r="C71" s="2"/>
      <c r="D71" s="2"/>
      <c r="E71" s="21"/>
      <c r="F71" s="2"/>
      <c r="G71" s="21"/>
      <c r="H71" s="2"/>
      <c r="I71" s="28"/>
      <c r="J71" s="21"/>
      <c r="K71" s="28"/>
      <c r="L71" s="2"/>
      <c r="M71" s="52"/>
      <c r="N71" s="2"/>
      <c r="O71" s="2"/>
      <c r="P71" s="36"/>
      <c r="Q71" s="36"/>
      <c r="R71" s="36"/>
      <c r="S71" s="36"/>
      <c r="T71" s="36"/>
      <c r="U71" s="36"/>
      <c r="V71" s="36"/>
      <c r="W71" s="36"/>
      <c r="X71" s="36"/>
      <c r="Y71" s="36"/>
      <c r="Z71" s="36"/>
      <c r="AA71" s="36"/>
      <c r="AB71" s="2"/>
    </row>
    <row r="72" spans="1:28" ht="8.1" customHeight="1" x14ac:dyDescent="0.25">
      <c r="A72" s="2"/>
      <c r="B72" s="2"/>
      <c r="C72" s="2"/>
      <c r="D72" s="2"/>
      <c r="E72" s="2"/>
      <c r="F72" s="2"/>
      <c r="G72" s="2"/>
      <c r="H72" s="2"/>
      <c r="I72" s="28"/>
      <c r="J72" s="2"/>
      <c r="K72" s="28"/>
      <c r="L72" s="2"/>
      <c r="M72" s="52"/>
      <c r="N72" s="2"/>
      <c r="O72" s="2"/>
      <c r="P72" s="36"/>
      <c r="Q72" s="36"/>
      <c r="R72" s="36"/>
      <c r="S72" s="36"/>
      <c r="T72" s="36"/>
      <c r="U72" s="36"/>
      <c r="V72" s="36"/>
      <c r="W72" s="36"/>
      <c r="X72" s="36"/>
      <c r="Y72" s="36"/>
      <c r="Z72" s="36"/>
      <c r="AA72" s="36"/>
      <c r="AB72" s="2"/>
    </row>
    <row r="73" spans="1:28" s="5" customFormat="1" x14ac:dyDescent="0.25">
      <c r="A73" s="3"/>
      <c r="B73" s="3"/>
      <c r="C73" s="3"/>
      <c r="D73" s="3"/>
      <c r="E73" s="3" t="str">
        <f>KPI!$E$36</f>
        <v>максимальное кол-во человек на объект</v>
      </c>
      <c r="F73" s="3"/>
      <c r="G73" s="3" t="str">
        <f>IF($E73="","",INDEX(KPI!$G:$G,SUMIFS(KPI!$B:$B,KPI!$E:$E,$E73)))</f>
        <v>чел</v>
      </c>
      <c r="H73" s="3"/>
      <c r="I73" s="28"/>
      <c r="J73" s="3"/>
      <c r="K73" s="28"/>
      <c r="L73" s="3"/>
      <c r="M73" s="55"/>
      <c r="N73" s="3"/>
      <c r="O73" s="3"/>
      <c r="P73" s="46"/>
      <c r="Q73" s="46"/>
      <c r="R73" s="46"/>
      <c r="S73" s="46"/>
      <c r="T73" s="46"/>
      <c r="U73" s="46"/>
      <c r="V73" s="46"/>
      <c r="W73" s="46"/>
      <c r="X73" s="46"/>
      <c r="Y73" s="46"/>
      <c r="Z73" s="46"/>
      <c r="AA73" s="46"/>
      <c r="AB73" s="3"/>
    </row>
    <row r="74" spans="1:28" ht="3.9" customHeight="1" x14ac:dyDescent="0.25">
      <c r="A74" s="2"/>
      <c r="B74" s="2"/>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x14ac:dyDescent="0.25">
      <c r="A75" s="2"/>
      <c r="B75" s="2"/>
      <c r="C75" s="2"/>
      <c r="D75" s="2"/>
      <c r="E75" s="48" t="str">
        <f>структура!$AF$12</f>
        <v>беседка большая</v>
      </c>
      <c r="F75" s="2"/>
      <c r="G75" s="2" t="str">
        <f>G73</f>
        <v>чел</v>
      </c>
      <c r="H75" s="2"/>
      <c r="I75" s="6" t="s">
        <v>0</v>
      </c>
      <c r="J75" s="45"/>
      <c r="K75" s="28"/>
      <c r="L75" s="2"/>
      <c r="M75" s="52"/>
      <c r="N75" s="2"/>
      <c r="O75" s="2"/>
      <c r="P75" s="36"/>
      <c r="Q75" s="36"/>
      <c r="R75" s="36"/>
      <c r="S75" s="36"/>
      <c r="T75" s="36"/>
      <c r="U75" s="36"/>
      <c r="V75" s="36"/>
      <c r="W75" s="36"/>
      <c r="X75" s="36"/>
      <c r="Y75" s="36"/>
      <c r="Z75" s="36"/>
      <c r="AA75" s="36"/>
      <c r="AB75" s="2"/>
    </row>
    <row r="76" spans="1:28" x14ac:dyDescent="0.25">
      <c r="A76" s="2"/>
      <c r="B76" s="2"/>
      <c r="C76" s="2"/>
      <c r="D76" s="2"/>
      <c r="E76" s="49" t="str">
        <f>структура!$AF$13</f>
        <v>беседка малая</v>
      </c>
      <c r="F76" s="2"/>
      <c r="G76" s="2" t="str">
        <f>G73</f>
        <v>чел</v>
      </c>
      <c r="H76" s="2"/>
      <c r="I76" s="6" t="s">
        <v>0</v>
      </c>
      <c r="J76" s="45"/>
      <c r="K76" s="28"/>
      <c r="L76" s="2"/>
      <c r="M76" s="52"/>
      <c r="N76" s="2"/>
      <c r="O76" s="2"/>
      <c r="P76" s="36"/>
      <c r="Q76" s="36"/>
      <c r="R76" s="36"/>
      <c r="S76" s="36"/>
      <c r="T76" s="36"/>
      <c r="U76" s="36"/>
      <c r="V76" s="36"/>
      <c r="W76" s="36"/>
      <c r="X76" s="36"/>
      <c r="Y76" s="36"/>
      <c r="Z76" s="36"/>
      <c r="AA76" s="36"/>
      <c r="AB76" s="2"/>
    </row>
    <row r="77" spans="1:28" x14ac:dyDescent="0.25">
      <c r="A77" s="2"/>
      <c r="B77" s="2"/>
      <c r="C77" s="2"/>
      <c r="D77" s="2"/>
      <c r="E77" s="49" t="str">
        <f>структура!$AF$14</f>
        <v>прочие для сдачи в аренду</v>
      </c>
      <c r="F77" s="2"/>
      <c r="G77" s="2" t="str">
        <f>G73</f>
        <v>чел</v>
      </c>
      <c r="H77" s="2"/>
      <c r="I77" s="6" t="s">
        <v>0</v>
      </c>
      <c r="J77" s="45"/>
      <c r="K77" s="28"/>
      <c r="L77" s="2"/>
      <c r="M77" s="52"/>
      <c r="N77" s="2"/>
      <c r="O77" s="2"/>
      <c r="P77" s="36"/>
      <c r="Q77" s="36"/>
      <c r="R77" s="36"/>
      <c r="S77" s="36"/>
      <c r="T77" s="36"/>
      <c r="U77" s="36"/>
      <c r="V77" s="36"/>
      <c r="W77" s="36"/>
      <c r="X77" s="36"/>
      <c r="Y77" s="36"/>
      <c r="Z77" s="36"/>
      <c r="AA77" s="36"/>
      <c r="AB77" s="2"/>
    </row>
    <row r="78" spans="1:28" ht="3.9" customHeight="1" x14ac:dyDescent="0.25">
      <c r="A78" s="2"/>
      <c r="B78" s="2"/>
      <c r="C78" s="2"/>
      <c r="D78" s="2"/>
      <c r="E78" s="50"/>
      <c r="F78" s="2"/>
      <c r="G78" s="2"/>
      <c r="H78" s="2"/>
      <c r="I78" s="28"/>
      <c r="J78" s="2"/>
      <c r="K78" s="28"/>
      <c r="L78" s="2"/>
      <c r="M78" s="52"/>
      <c r="N78" s="2"/>
      <c r="O78" s="2"/>
      <c r="P78" s="36"/>
      <c r="Q78" s="36"/>
      <c r="R78" s="36"/>
      <c r="S78" s="36"/>
      <c r="T78" s="36"/>
      <c r="U78" s="36"/>
      <c r="V78" s="36"/>
      <c r="W78" s="36"/>
      <c r="X78" s="36"/>
      <c r="Y78" s="36"/>
      <c r="Z78" s="36"/>
      <c r="AA78" s="36"/>
      <c r="AB78" s="2"/>
    </row>
    <row r="79" spans="1:28" ht="8.1" customHeight="1" x14ac:dyDescent="0.25">
      <c r="A79" s="2"/>
      <c r="B79" s="2"/>
      <c r="C79" s="2"/>
      <c r="D79" s="2"/>
      <c r="E79" s="2"/>
      <c r="F79" s="2"/>
      <c r="G79" s="2"/>
      <c r="H79" s="2"/>
      <c r="I79" s="28"/>
      <c r="J79" s="2"/>
      <c r="K79" s="28"/>
      <c r="L79" s="2"/>
      <c r="M79" s="52"/>
      <c r="N79" s="2"/>
      <c r="O79" s="2"/>
      <c r="P79" s="36"/>
      <c r="Q79" s="36"/>
      <c r="R79" s="36"/>
      <c r="S79" s="36"/>
      <c r="T79" s="36"/>
      <c r="U79" s="36"/>
      <c r="V79" s="36"/>
      <c r="W79" s="36"/>
      <c r="X79" s="36"/>
      <c r="Y79" s="36"/>
      <c r="Z79" s="36"/>
      <c r="AA79" s="36"/>
      <c r="AB79" s="2"/>
    </row>
    <row r="80" spans="1:28" s="5" customFormat="1" x14ac:dyDescent="0.25">
      <c r="A80" s="3"/>
      <c r="B80" s="3"/>
      <c r="C80" s="3"/>
      <c r="D80" s="3"/>
      <c r="E80" s="3" t="str">
        <f>KPI!$E$37</f>
        <v>средняя наполняемость одного объекта</v>
      </c>
      <c r="F80" s="3"/>
      <c r="G80" s="3" t="str">
        <f>IF($E80="","",INDEX(KPI!$G:$G,SUMIFS(KPI!$B:$B,KPI!$E:$E,$E80)))</f>
        <v>чел</v>
      </c>
      <c r="H80" s="3"/>
      <c r="I80" s="28"/>
      <c r="J80" s="104" t="str">
        <f>сценарии!$J$7</f>
        <v>сценарий-1</v>
      </c>
      <c r="K80" s="28"/>
      <c r="L80" s="3"/>
      <c r="M80" s="55"/>
      <c r="N80" s="3"/>
      <c r="O80" s="3"/>
      <c r="P80" s="46"/>
      <c r="Q80" s="46"/>
      <c r="R80" s="46"/>
      <c r="S80" s="46"/>
      <c r="T80" s="46"/>
      <c r="U80" s="46"/>
      <c r="V80" s="46"/>
      <c r="W80" s="46"/>
      <c r="X80" s="46"/>
      <c r="Y80" s="46"/>
      <c r="Z80" s="46"/>
      <c r="AA80" s="46"/>
      <c r="AB80" s="3"/>
    </row>
    <row r="81" spans="1:28" ht="3.9" customHeight="1" x14ac:dyDescent="0.25">
      <c r="A81" s="2"/>
      <c r="B81" s="2"/>
      <c r="C81" s="2"/>
      <c r="D81" s="2"/>
      <c r="E81" s="2"/>
      <c r="F81" s="2"/>
      <c r="G81" s="2"/>
      <c r="H81" s="2"/>
      <c r="I81" s="28"/>
      <c r="J81" s="2"/>
      <c r="K81" s="28"/>
      <c r="L81" s="2"/>
      <c r="M81" s="52"/>
      <c r="N81" s="2"/>
      <c r="O81" s="2"/>
      <c r="P81" s="36"/>
      <c r="Q81" s="36"/>
      <c r="R81" s="36"/>
      <c r="S81" s="36"/>
      <c r="T81" s="36"/>
      <c r="U81" s="36"/>
      <c r="V81" s="36"/>
      <c r="W81" s="36"/>
      <c r="X81" s="36"/>
      <c r="Y81" s="36"/>
      <c r="Z81" s="36"/>
      <c r="AA81" s="36"/>
      <c r="AB81" s="2"/>
    </row>
    <row r="82" spans="1:28" x14ac:dyDescent="0.25">
      <c r="A82" s="2"/>
      <c r="B82" s="2"/>
      <c r="C82" s="2"/>
      <c r="D82" s="2"/>
      <c r="E82" s="48" t="str">
        <f>структура!$AF$12</f>
        <v>беседка большая</v>
      </c>
      <c r="F82" s="2"/>
      <c r="G82" s="2" t="str">
        <f>G80</f>
        <v>чел</v>
      </c>
      <c r="H82" s="2"/>
      <c r="I82" s="28"/>
      <c r="J82" s="219">
        <f>SUMIFS(сценарии!J:J,сценарии!$E:$E,$E82,сценарии!$M:$M,$J$80)</f>
        <v>0</v>
      </c>
      <c r="K82" s="105" t="str">
        <f>IF(J82&gt;J75,структура!$AL$19,"")</f>
        <v/>
      </c>
      <c r="L82" s="2"/>
      <c r="M82" s="52"/>
      <c r="N82" s="2"/>
      <c r="O82" s="2"/>
      <c r="P82" s="36"/>
      <c r="Q82" s="36"/>
      <c r="R82" s="36"/>
      <c r="S82" s="36"/>
      <c r="T82" s="36"/>
      <c r="U82" s="36"/>
      <c r="V82" s="36"/>
      <c r="W82" s="36"/>
      <c r="X82" s="36"/>
      <c r="Y82" s="36"/>
      <c r="Z82" s="36"/>
      <c r="AA82" s="36"/>
      <c r="AB82" s="2"/>
    </row>
    <row r="83" spans="1:28" x14ac:dyDescent="0.25">
      <c r="A83" s="2"/>
      <c r="B83" s="2"/>
      <c r="C83" s="2"/>
      <c r="D83" s="2"/>
      <c r="E83" s="49" t="str">
        <f>структура!$AF$13</f>
        <v>беседка малая</v>
      </c>
      <c r="F83" s="2"/>
      <c r="G83" s="2" t="str">
        <f>G80</f>
        <v>чел</v>
      </c>
      <c r="H83" s="2"/>
      <c r="I83" s="28"/>
      <c r="J83" s="219">
        <f>SUMIFS(сценарии!J:J,сценарии!$E:$E,$E83,сценарии!$M:$M,$J$80)</f>
        <v>0</v>
      </c>
      <c r="K83" s="105" t="str">
        <f>IF(J83&gt;J76,структура!$AL$19,"")</f>
        <v/>
      </c>
      <c r="L83" s="2"/>
      <c r="M83" s="52"/>
      <c r="N83" s="2"/>
      <c r="O83" s="2"/>
      <c r="P83" s="36"/>
      <c r="Q83" s="36"/>
      <c r="R83" s="36"/>
      <c r="S83" s="36"/>
      <c r="T83" s="36"/>
      <c r="U83" s="36"/>
      <c r="V83" s="36"/>
      <c r="W83" s="36"/>
      <c r="X83" s="36"/>
      <c r="Y83" s="36"/>
      <c r="Z83" s="36"/>
      <c r="AA83" s="36"/>
      <c r="AB83" s="2"/>
    </row>
    <row r="84" spans="1:28" x14ac:dyDescent="0.25">
      <c r="A84" s="2"/>
      <c r="B84" s="2"/>
      <c r="C84" s="2"/>
      <c r="D84" s="2"/>
      <c r="E84" s="49" t="str">
        <f>структура!$AF$14</f>
        <v>прочие для сдачи в аренду</v>
      </c>
      <c r="F84" s="2"/>
      <c r="G84" s="2" t="str">
        <f>G80</f>
        <v>чел</v>
      </c>
      <c r="H84" s="2"/>
      <c r="I84" s="28"/>
      <c r="J84" s="219">
        <f>SUMIFS(сценарии!J:J,сценарии!$E:$E,$E84,сценарии!$M:$M,$J$80)</f>
        <v>0</v>
      </c>
      <c r="K84" s="28"/>
      <c r="L84" s="2"/>
      <c r="M84" s="52"/>
      <c r="N84" s="2"/>
      <c r="O84" s="2"/>
      <c r="P84" s="36"/>
      <c r="Q84" s="36"/>
      <c r="R84" s="36"/>
      <c r="S84" s="36"/>
      <c r="T84" s="36"/>
      <c r="U84" s="36"/>
      <c r="V84" s="36"/>
      <c r="W84" s="36"/>
      <c r="X84" s="36"/>
      <c r="Y84" s="36"/>
      <c r="Z84" s="36"/>
      <c r="AA84" s="36"/>
      <c r="AB84" s="2"/>
    </row>
    <row r="85" spans="1:28" ht="3.9" customHeight="1" x14ac:dyDescent="0.25">
      <c r="A85" s="2"/>
      <c r="B85" s="2"/>
      <c r="C85" s="2"/>
      <c r="D85" s="2"/>
      <c r="E85" s="50"/>
      <c r="F85" s="2"/>
      <c r="G85" s="2"/>
      <c r="H85" s="2"/>
      <c r="I85" s="28"/>
      <c r="J85" s="2"/>
      <c r="K85" s="28"/>
      <c r="L85" s="2"/>
      <c r="M85" s="52"/>
      <c r="N85" s="2"/>
      <c r="O85" s="2"/>
      <c r="P85" s="36"/>
      <c r="Q85" s="36"/>
      <c r="R85" s="36"/>
      <c r="S85" s="36"/>
      <c r="T85" s="36"/>
      <c r="U85" s="36"/>
      <c r="V85" s="36"/>
      <c r="W85" s="36"/>
      <c r="X85" s="36"/>
      <c r="Y85" s="36"/>
      <c r="Z85" s="36"/>
      <c r="AA85" s="36"/>
      <c r="AB85" s="2"/>
    </row>
    <row r="86" spans="1:28" ht="3.9" customHeight="1" x14ac:dyDescent="0.25">
      <c r="A86" s="2"/>
      <c r="B86" s="2"/>
      <c r="C86" s="2"/>
      <c r="D86" s="2"/>
      <c r="E86" s="2"/>
      <c r="F86" s="2"/>
      <c r="G86" s="2"/>
      <c r="H86" s="2"/>
      <c r="I86" s="28"/>
      <c r="J86" s="2"/>
      <c r="K86" s="28"/>
      <c r="L86" s="2"/>
      <c r="M86" s="52"/>
      <c r="N86" s="2"/>
      <c r="O86" s="2"/>
      <c r="P86" s="36"/>
      <c r="Q86" s="36"/>
      <c r="R86" s="36"/>
      <c r="S86" s="36"/>
      <c r="T86" s="36"/>
      <c r="U86" s="36"/>
      <c r="V86" s="36"/>
      <c r="W86" s="36"/>
      <c r="X86" s="36"/>
      <c r="Y86" s="36"/>
      <c r="Z86" s="36"/>
      <c r="AA86" s="36"/>
      <c r="AB86" s="2"/>
    </row>
    <row r="87" spans="1:28" s="5" customFormat="1" x14ac:dyDescent="0.25">
      <c r="A87" s="3"/>
      <c r="B87" s="3"/>
      <c r="C87" s="3"/>
      <c r="D87" s="3"/>
      <c r="E87" s="89" t="str">
        <f>KPI!$E$37</f>
        <v>средняя наполняемость одного объекта</v>
      </c>
      <c r="F87" s="89"/>
      <c r="G87" s="89" t="str">
        <f>IF($E87="","",INDEX(KPI!$G:$G,SUMIFS(KPI!$B:$B,KPI!$E:$E,$E87)))</f>
        <v>чел</v>
      </c>
      <c r="H87" s="89"/>
      <c r="I87" s="90"/>
      <c r="J87" s="91" t="str">
        <f>структура!$AL$18</f>
        <v>одинаковая наполняемость</v>
      </c>
      <c r="K87" s="90"/>
      <c r="L87" s="89"/>
      <c r="M87" s="92">
        <f>IF(SUM(капитал!$J$67:$J$70)=0,0,INT(SUMPRODUCT(капитал!$J$67:$J$70,$J$82:$J$85)/SUM(капитал!$J$67:$J$70)))</f>
        <v>0</v>
      </c>
      <c r="N87" s="3"/>
      <c r="O87" s="3"/>
      <c r="P87" s="93">
        <f>IF(P$1="",0,IF(SUM(капитал!$J$67:$J$70)=0,0,INT(SUMPRODUCT(капитал!$J$67:$J$70,$J$82:$J$85)/SUM(капитал!$J$67:$J$70))))</f>
        <v>0</v>
      </c>
      <c r="Q87" s="93">
        <f>IF(Q$1="",0,IF(SUM(капитал!$J$67:$J$70)=0,0,INT(SUMPRODUCT(капитал!$J$67:$J$70,$J$82:$J$85)/SUM(капитал!$J$67:$J$70))))</f>
        <v>0</v>
      </c>
      <c r="R87" s="93">
        <f>IF(R$1="",0,IF(SUM(капитал!$J$67:$J$70)=0,0,INT(SUMPRODUCT(капитал!$J$67:$J$70,$J$82:$J$85)/SUM(капитал!$J$67:$J$70))))</f>
        <v>0</v>
      </c>
      <c r="S87" s="93">
        <f>IF(S$1="",0,IF(SUM(капитал!$J$67:$J$70)=0,0,INT(SUMPRODUCT(капитал!$J$67:$J$70,$J$82:$J$85)/SUM(капитал!$J$67:$J$70))))</f>
        <v>0</v>
      </c>
      <c r="T87" s="93">
        <f>IF(T$1="",0,IF(SUM(капитал!$J$67:$J$70)=0,0,INT(SUMPRODUCT(капитал!$J$67:$J$70,$J$82:$J$85)/SUM(капитал!$J$67:$J$70))))</f>
        <v>0</v>
      </c>
      <c r="U87" s="93">
        <f>IF(U$1="",0,IF(SUM(капитал!$J$67:$J$70)=0,0,INT(SUMPRODUCT(капитал!$J$67:$J$70,$J$82:$J$85)/SUM(капитал!$J$67:$J$70))))</f>
        <v>0</v>
      </c>
      <c r="V87" s="93">
        <f>IF(V$1="",0,IF(SUM(капитал!$J$67:$J$70)=0,0,INT(SUMPRODUCT(капитал!$J$67:$J$70,$J$82:$J$85)/SUM(капитал!$J$67:$J$70))))</f>
        <v>0</v>
      </c>
      <c r="W87" s="93">
        <f>IF(W$1="",0,IF(SUM(капитал!$J$67:$J$70)=0,0,INT(SUMPRODUCT(капитал!$J$67:$J$70,$J$82:$J$85)/SUM(капитал!$J$67:$J$70))))</f>
        <v>0</v>
      </c>
      <c r="X87" s="93">
        <f>IF(X$1="",0,IF(SUM(капитал!$J$67:$J$70)=0,0,INT(SUMPRODUCT(капитал!$J$67:$J$70,$J$82:$J$85)/SUM(капитал!$J$67:$J$70))))</f>
        <v>0</v>
      </c>
      <c r="Y87" s="93">
        <f>IF(Y$1="",0,IF(SUM(капитал!$J$67:$J$70)=0,0,INT(SUMPRODUCT(капитал!$J$67:$J$70,$J$82:$J$85)/SUM(капитал!$J$67:$J$70))))</f>
        <v>0</v>
      </c>
      <c r="Z87" s="93">
        <f>IF(Z$1="",0,IF(SUM(капитал!$J$67:$J$70)=0,0,INT(SUMPRODUCT(капитал!$J$67:$J$70,$J$82:$J$85)/SUM(капитал!$J$67:$J$70))))</f>
        <v>0</v>
      </c>
      <c r="AA87" s="93">
        <f>IF(AA$1="",0,IF(SUM(капитал!$J$67:$J$70)=0,0,INT(SUMPRODUCT(капитал!$J$67:$J$70,$J$82:$J$85)/SUM(капитал!$J$67:$J$70))))</f>
        <v>0</v>
      </c>
      <c r="AB87" s="3"/>
    </row>
    <row r="88" spans="1:28" ht="8.1" customHeight="1" x14ac:dyDescent="0.25">
      <c r="A88" s="2"/>
      <c r="B88" s="2"/>
      <c r="C88" s="2"/>
      <c r="D88" s="2"/>
      <c r="E88" s="2"/>
      <c r="F88" s="2"/>
      <c r="G88" s="2"/>
      <c r="H88" s="2"/>
      <c r="I88" s="28"/>
      <c r="J88" s="2"/>
      <c r="K88" s="28"/>
      <c r="L88" s="2"/>
      <c r="M88" s="52"/>
      <c r="N88" s="2"/>
      <c r="O88" s="2"/>
      <c r="P88" s="36"/>
      <c r="Q88" s="36"/>
      <c r="R88" s="36"/>
      <c r="S88" s="36"/>
      <c r="T88" s="36"/>
      <c r="U88" s="36"/>
      <c r="V88" s="36"/>
      <c r="W88" s="36"/>
      <c r="X88" s="36"/>
      <c r="Y88" s="36"/>
      <c r="Z88" s="36"/>
      <c r="AA88" s="36"/>
      <c r="AB88" s="2"/>
    </row>
    <row r="89" spans="1:28" s="5" customFormat="1" x14ac:dyDescent="0.25">
      <c r="A89" s="3"/>
      <c r="B89" s="3"/>
      <c r="C89" s="3"/>
      <c r="D89" s="3"/>
      <c r="E89" s="3" t="str">
        <f>KPI!$E$38</f>
        <v>траффик арендаторов</v>
      </c>
      <c r="F89" s="3"/>
      <c r="G89" s="3" t="str">
        <f>IF($E89="","",INDEX(KPI!$G:$G,SUMIFS(KPI!$B:$B,KPI!$E:$E,$E89)))</f>
        <v>чел</v>
      </c>
      <c r="H89" s="3"/>
      <c r="I89" s="28"/>
      <c r="J89" s="44"/>
      <c r="K89" s="28"/>
      <c r="L89" s="3"/>
      <c r="M89" s="55"/>
      <c r="N89" s="3"/>
      <c r="O89" s="3"/>
      <c r="P89" s="46">
        <f>IF(P$1="",0,IF(P$1=0,SUMIFS(P90:P101,H90:H101,"&gt;="&amp;MONTH($J$13)),SUM(P90:P101)))</f>
        <v>0</v>
      </c>
      <c r="Q89" s="46">
        <f t="shared" ref="Q89" si="30">IF(Q$1="",0,SUM(Q90:Q101))</f>
        <v>0</v>
      </c>
      <c r="R89" s="46">
        <f t="shared" ref="R89" si="31">IF(R$1="",0,SUM(R90:R101))</f>
        <v>0</v>
      </c>
      <c r="S89" s="46">
        <f t="shared" ref="S89" si="32">IF(S$1="",0,SUM(S90:S101))</f>
        <v>0</v>
      </c>
      <c r="T89" s="46">
        <f t="shared" ref="T89" si="33">IF(T$1="",0,SUM(T90:T101))</f>
        <v>0</v>
      </c>
      <c r="U89" s="46">
        <f t="shared" ref="U89" si="34">IF(U$1="",0,SUM(U90:U101))</f>
        <v>0</v>
      </c>
      <c r="V89" s="46">
        <f t="shared" ref="V89" si="35">IF(V$1="",0,SUM(V90:V101))</f>
        <v>0</v>
      </c>
      <c r="W89" s="46">
        <f t="shared" ref="W89" si="36">IF(W$1="",0,SUM(W90:W101))</f>
        <v>0</v>
      </c>
      <c r="X89" s="46">
        <f t="shared" ref="X89" si="37">IF(X$1="",0,SUM(X90:X101))</f>
        <v>0</v>
      </c>
      <c r="Y89" s="46">
        <f t="shared" ref="Y89" si="38">IF(Y$1="",0,SUM(Y90:Y101))</f>
        <v>0</v>
      </c>
      <c r="Z89" s="46">
        <f t="shared" ref="Z89" si="39">IF(Z$1="",0,SUM(Z90:Z101))</f>
        <v>0</v>
      </c>
      <c r="AA89" s="46">
        <f t="shared" ref="AA89" si="40">IF(AA$1="",0,SUM(AA90:AA101))</f>
        <v>0</v>
      </c>
      <c r="AB89" s="3"/>
    </row>
    <row r="90" spans="1:28" s="23" customFormat="1" ht="10.199999999999999" x14ac:dyDescent="0.2">
      <c r="A90" s="22"/>
      <c r="B90" s="22"/>
      <c r="C90" s="22"/>
      <c r="D90" s="22"/>
      <c r="E90" s="22" t="str">
        <f>E89</f>
        <v>траффик арендаторов</v>
      </c>
      <c r="F90" s="22"/>
      <c r="G90" s="22" t="str">
        <f>IF($E90="","",INDEX(KPI!$G:$G,SUMIFS(KPI!$B:$B,KPI!$E:$E,$E90)))</f>
        <v>чел</v>
      </c>
      <c r="H90" s="100">
        <f>структура!$V$12</f>
        <v>1</v>
      </c>
      <c r="I90" s="31"/>
      <c r="J90" s="98" t="str">
        <f>структура!$X$12</f>
        <v>янв</v>
      </c>
      <c r="K90" s="99"/>
      <c r="L90" s="22"/>
      <c r="M90" s="58"/>
      <c r="N90" s="22"/>
      <c r="O90" s="22"/>
      <c r="P90" s="101">
        <f>IF(P$1="",0,P44*P$87)</f>
        <v>0</v>
      </c>
      <c r="Q90" s="101">
        <f t="shared" ref="Q90:AA90" si="41">IF(Q$1="",0,Q44*Q$87)</f>
        <v>0</v>
      </c>
      <c r="R90" s="101">
        <f t="shared" si="41"/>
        <v>0</v>
      </c>
      <c r="S90" s="101">
        <f t="shared" si="41"/>
        <v>0</v>
      </c>
      <c r="T90" s="101">
        <f t="shared" si="41"/>
        <v>0</v>
      </c>
      <c r="U90" s="101">
        <f t="shared" si="41"/>
        <v>0</v>
      </c>
      <c r="V90" s="101">
        <f t="shared" si="41"/>
        <v>0</v>
      </c>
      <c r="W90" s="101">
        <f t="shared" si="41"/>
        <v>0</v>
      </c>
      <c r="X90" s="101">
        <f t="shared" si="41"/>
        <v>0</v>
      </c>
      <c r="Y90" s="101">
        <f t="shared" si="41"/>
        <v>0</v>
      </c>
      <c r="Z90" s="101">
        <f t="shared" si="41"/>
        <v>0</v>
      </c>
      <c r="AA90" s="101">
        <f t="shared" si="41"/>
        <v>0</v>
      </c>
      <c r="AB90" s="22"/>
    </row>
    <row r="91" spans="1:28" s="23" customFormat="1" ht="10.199999999999999" x14ac:dyDescent="0.2">
      <c r="A91" s="22"/>
      <c r="B91" s="22"/>
      <c r="C91" s="22"/>
      <c r="D91" s="22"/>
      <c r="E91" s="22" t="str">
        <f>E89</f>
        <v>траффик арендаторов</v>
      </c>
      <c r="F91" s="22"/>
      <c r="G91" s="22" t="str">
        <f>IF($E91="","",INDEX(KPI!$G:$G,SUMIFS(KPI!$B:$B,KPI!$E:$E,$E91)))</f>
        <v>чел</v>
      </c>
      <c r="H91" s="100">
        <f>структура!$V$13</f>
        <v>2</v>
      </c>
      <c r="I91" s="31"/>
      <c r="J91" s="98" t="str">
        <f>структура!$X$13</f>
        <v>фев</v>
      </c>
      <c r="K91" s="99"/>
      <c r="L91" s="22"/>
      <c r="M91" s="58"/>
      <c r="N91" s="22"/>
      <c r="O91" s="22"/>
      <c r="P91" s="101">
        <f t="shared" ref="P91:AA91" si="42">IF(P$1="",0,P45*P$87)</f>
        <v>0</v>
      </c>
      <c r="Q91" s="101">
        <f t="shared" si="42"/>
        <v>0</v>
      </c>
      <c r="R91" s="101">
        <f t="shared" si="42"/>
        <v>0</v>
      </c>
      <c r="S91" s="101">
        <f t="shared" si="42"/>
        <v>0</v>
      </c>
      <c r="T91" s="101">
        <f t="shared" si="42"/>
        <v>0</v>
      </c>
      <c r="U91" s="101">
        <f t="shared" si="42"/>
        <v>0</v>
      </c>
      <c r="V91" s="101">
        <f t="shared" si="42"/>
        <v>0</v>
      </c>
      <c r="W91" s="101">
        <f t="shared" si="42"/>
        <v>0</v>
      </c>
      <c r="X91" s="101">
        <f t="shared" si="42"/>
        <v>0</v>
      </c>
      <c r="Y91" s="101">
        <f t="shared" si="42"/>
        <v>0</v>
      </c>
      <c r="Z91" s="101">
        <f t="shared" si="42"/>
        <v>0</v>
      </c>
      <c r="AA91" s="101">
        <f t="shared" si="42"/>
        <v>0</v>
      </c>
      <c r="AB91" s="22"/>
    </row>
    <row r="92" spans="1:28" s="23" customFormat="1" ht="10.199999999999999" x14ac:dyDescent="0.2">
      <c r="A92" s="22"/>
      <c r="B92" s="22"/>
      <c r="C92" s="22"/>
      <c r="D92" s="22"/>
      <c r="E92" s="22" t="str">
        <f>E89</f>
        <v>траффик арендаторов</v>
      </c>
      <c r="F92" s="22"/>
      <c r="G92" s="22" t="str">
        <f>IF($E92="","",INDEX(KPI!$G:$G,SUMIFS(KPI!$B:$B,KPI!$E:$E,$E92)))</f>
        <v>чел</v>
      </c>
      <c r="H92" s="100">
        <f>структура!$V$14</f>
        <v>3</v>
      </c>
      <c r="I92" s="31"/>
      <c r="J92" s="98" t="str">
        <f>структура!$X$14</f>
        <v>мар</v>
      </c>
      <c r="K92" s="99"/>
      <c r="L92" s="22"/>
      <c r="M92" s="58"/>
      <c r="N92" s="22"/>
      <c r="O92" s="22"/>
      <c r="P92" s="101">
        <f t="shared" ref="P92:AA92" si="43">IF(P$1="",0,P46*P$87)</f>
        <v>0</v>
      </c>
      <c r="Q92" s="101">
        <f t="shared" si="43"/>
        <v>0</v>
      </c>
      <c r="R92" s="101">
        <f t="shared" si="43"/>
        <v>0</v>
      </c>
      <c r="S92" s="101">
        <f t="shared" si="43"/>
        <v>0</v>
      </c>
      <c r="T92" s="101">
        <f t="shared" si="43"/>
        <v>0</v>
      </c>
      <c r="U92" s="101">
        <f t="shared" si="43"/>
        <v>0</v>
      </c>
      <c r="V92" s="101">
        <f t="shared" si="43"/>
        <v>0</v>
      </c>
      <c r="W92" s="101">
        <f t="shared" si="43"/>
        <v>0</v>
      </c>
      <c r="X92" s="101">
        <f t="shared" si="43"/>
        <v>0</v>
      </c>
      <c r="Y92" s="101">
        <f t="shared" si="43"/>
        <v>0</v>
      </c>
      <c r="Z92" s="101">
        <f t="shared" si="43"/>
        <v>0</v>
      </c>
      <c r="AA92" s="101">
        <f t="shared" si="43"/>
        <v>0</v>
      </c>
      <c r="AB92" s="22"/>
    </row>
    <row r="93" spans="1:28" s="23" customFormat="1" ht="10.199999999999999" x14ac:dyDescent="0.2">
      <c r="A93" s="22"/>
      <c r="B93" s="22"/>
      <c r="C93" s="22"/>
      <c r="D93" s="22"/>
      <c r="E93" s="22" t="str">
        <f>E89</f>
        <v>траффик арендаторов</v>
      </c>
      <c r="F93" s="22"/>
      <c r="G93" s="22" t="str">
        <f>IF($E93="","",INDEX(KPI!$G:$G,SUMIFS(KPI!$B:$B,KPI!$E:$E,$E93)))</f>
        <v>чел</v>
      </c>
      <c r="H93" s="100">
        <f>структура!$V$15</f>
        <v>4</v>
      </c>
      <c r="I93" s="31"/>
      <c r="J93" s="98" t="str">
        <f>структура!$X$15</f>
        <v>апр</v>
      </c>
      <c r="K93" s="99"/>
      <c r="L93" s="22"/>
      <c r="M93" s="58"/>
      <c r="N93" s="22"/>
      <c r="O93" s="22"/>
      <c r="P93" s="101">
        <f t="shared" ref="P93:AA93" si="44">IF(P$1="",0,P47*P$87)</f>
        <v>0</v>
      </c>
      <c r="Q93" s="101">
        <f t="shared" si="44"/>
        <v>0</v>
      </c>
      <c r="R93" s="101">
        <f t="shared" si="44"/>
        <v>0</v>
      </c>
      <c r="S93" s="101">
        <f t="shared" si="44"/>
        <v>0</v>
      </c>
      <c r="T93" s="101">
        <f t="shared" si="44"/>
        <v>0</v>
      </c>
      <c r="U93" s="101">
        <f t="shared" si="44"/>
        <v>0</v>
      </c>
      <c r="V93" s="101">
        <f t="shared" si="44"/>
        <v>0</v>
      </c>
      <c r="W93" s="101">
        <f t="shared" si="44"/>
        <v>0</v>
      </c>
      <c r="X93" s="101">
        <f t="shared" si="44"/>
        <v>0</v>
      </c>
      <c r="Y93" s="101">
        <f t="shared" si="44"/>
        <v>0</v>
      </c>
      <c r="Z93" s="101">
        <f t="shared" si="44"/>
        <v>0</v>
      </c>
      <c r="AA93" s="101">
        <f t="shared" si="44"/>
        <v>0</v>
      </c>
      <c r="AB93" s="22"/>
    </row>
    <row r="94" spans="1:28" s="23" customFormat="1" ht="10.199999999999999" x14ac:dyDescent="0.2">
      <c r="A94" s="22"/>
      <c r="B94" s="22"/>
      <c r="C94" s="22"/>
      <c r="D94" s="22"/>
      <c r="E94" s="22" t="str">
        <f>E89</f>
        <v>траффик арендаторов</v>
      </c>
      <c r="F94" s="22"/>
      <c r="G94" s="22" t="str">
        <f>IF($E94="","",INDEX(KPI!$G:$G,SUMIFS(KPI!$B:$B,KPI!$E:$E,$E94)))</f>
        <v>чел</v>
      </c>
      <c r="H94" s="100">
        <f>структура!$V$16</f>
        <v>5</v>
      </c>
      <c r="I94" s="31"/>
      <c r="J94" s="98" t="str">
        <f>структура!$X$16</f>
        <v>май</v>
      </c>
      <c r="K94" s="99"/>
      <c r="L94" s="22"/>
      <c r="M94" s="58"/>
      <c r="N94" s="22"/>
      <c r="O94" s="22"/>
      <c r="P94" s="101">
        <f t="shared" ref="P94:AA94" si="45">IF(P$1="",0,P48*P$87)</f>
        <v>0</v>
      </c>
      <c r="Q94" s="101">
        <f t="shared" si="45"/>
        <v>0</v>
      </c>
      <c r="R94" s="101">
        <f t="shared" si="45"/>
        <v>0</v>
      </c>
      <c r="S94" s="101">
        <f t="shared" si="45"/>
        <v>0</v>
      </c>
      <c r="T94" s="101">
        <f t="shared" si="45"/>
        <v>0</v>
      </c>
      <c r="U94" s="101">
        <f t="shared" si="45"/>
        <v>0</v>
      </c>
      <c r="V94" s="101">
        <f t="shared" si="45"/>
        <v>0</v>
      </c>
      <c r="W94" s="101">
        <f t="shared" si="45"/>
        <v>0</v>
      </c>
      <c r="X94" s="101">
        <f t="shared" si="45"/>
        <v>0</v>
      </c>
      <c r="Y94" s="101">
        <f t="shared" si="45"/>
        <v>0</v>
      </c>
      <c r="Z94" s="101">
        <f t="shared" si="45"/>
        <v>0</v>
      </c>
      <c r="AA94" s="101">
        <f t="shared" si="45"/>
        <v>0</v>
      </c>
      <c r="AB94" s="22"/>
    </row>
    <row r="95" spans="1:28" s="23" customFormat="1" ht="10.199999999999999" x14ac:dyDescent="0.2">
      <c r="A95" s="22"/>
      <c r="B95" s="22"/>
      <c r="C95" s="22"/>
      <c r="D95" s="22"/>
      <c r="E95" s="22" t="str">
        <f>E89</f>
        <v>траффик арендаторов</v>
      </c>
      <c r="F95" s="22"/>
      <c r="G95" s="22" t="str">
        <f>IF($E95="","",INDEX(KPI!$G:$G,SUMIFS(KPI!$B:$B,KPI!$E:$E,$E95)))</f>
        <v>чел</v>
      </c>
      <c r="H95" s="100">
        <f>структура!$V$17</f>
        <v>6</v>
      </c>
      <c r="I95" s="31"/>
      <c r="J95" s="98" t="str">
        <f>структура!$X$17</f>
        <v>июн</v>
      </c>
      <c r="K95" s="99"/>
      <c r="L95" s="22"/>
      <c r="M95" s="58"/>
      <c r="N95" s="22"/>
      <c r="O95" s="22"/>
      <c r="P95" s="101">
        <f t="shared" ref="P95:AA95" si="46">IF(P$1="",0,P49*P$87)</f>
        <v>0</v>
      </c>
      <c r="Q95" s="101">
        <f t="shared" si="46"/>
        <v>0</v>
      </c>
      <c r="R95" s="101">
        <f t="shared" si="46"/>
        <v>0</v>
      </c>
      <c r="S95" s="101">
        <f t="shared" si="46"/>
        <v>0</v>
      </c>
      <c r="T95" s="101">
        <f t="shared" si="46"/>
        <v>0</v>
      </c>
      <c r="U95" s="101">
        <f t="shared" si="46"/>
        <v>0</v>
      </c>
      <c r="V95" s="101">
        <f t="shared" si="46"/>
        <v>0</v>
      </c>
      <c r="W95" s="101">
        <f t="shared" si="46"/>
        <v>0</v>
      </c>
      <c r="X95" s="101">
        <f t="shared" si="46"/>
        <v>0</v>
      </c>
      <c r="Y95" s="101">
        <f t="shared" si="46"/>
        <v>0</v>
      </c>
      <c r="Z95" s="101">
        <f t="shared" si="46"/>
        <v>0</v>
      </c>
      <c r="AA95" s="101">
        <f t="shared" si="46"/>
        <v>0</v>
      </c>
      <c r="AB95" s="22"/>
    </row>
    <row r="96" spans="1:28" s="23" customFormat="1" ht="10.199999999999999" x14ac:dyDescent="0.2">
      <c r="A96" s="22"/>
      <c r="B96" s="22"/>
      <c r="C96" s="22"/>
      <c r="D96" s="22"/>
      <c r="E96" s="22" t="str">
        <f>E89</f>
        <v>траффик арендаторов</v>
      </c>
      <c r="F96" s="22"/>
      <c r="G96" s="22" t="str">
        <f>IF($E96="","",INDEX(KPI!$G:$G,SUMIFS(KPI!$B:$B,KPI!$E:$E,$E96)))</f>
        <v>чел</v>
      </c>
      <c r="H96" s="100">
        <f>структура!$V$18</f>
        <v>7</v>
      </c>
      <c r="I96" s="31"/>
      <c r="J96" s="98" t="str">
        <f>структура!$X$18</f>
        <v>июл</v>
      </c>
      <c r="K96" s="99"/>
      <c r="L96" s="22"/>
      <c r="M96" s="58"/>
      <c r="N96" s="22"/>
      <c r="O96" s="22"/>
      <c r="P96" s="101">
        <f t="shared" ref="P96:AA96" si="47">IF(P$1="",0,P50*P$87)</f>
        <v>0</v>
      </c>
      <c r="Q96" s="101">
        <f t="shared" si="47"/>
        <v>0</v>
      </c>
      <c r="R96" s="101">
        <f t="shared" si="47"/>
        <v>0</v>
      </c>
      <c r="S96" s="101">
        <f t="shared" si="47"/>
        <v>0</v>
      </c>
      <c r="T96" s="101">
        <f t="shared" si="47"/>
        <v>0</v>
      </c>
      <c r="U96" s="101">
        <f t="shared" si="47"/>
        <v>0</v>
      </c>
      <c r="V96" s="101">
        <f t="shared" si="47"/>
        <v>0</v>
      </c>
      <c r="W96" s="101">
        <f t="shared" si="47"/>
        <v>0</v>
      </c>
      <c r="X96" s="101">
        <f t="shared" si="47"/>
        <v>0</v>
      </c>
      <c r="Y96" s="101">
        <f t="shared" si="47"/>
        <v>0</v>
      </c>
      <c r="Z96" s="101">
        <f t="shared" si="47"/>
        <v>0</v>
      </c>
      <c r="AA96" s="101">
        <f t="shared" si="47"/>
        <v>0</v>
      </c>
      <c r="AB96" s="22"/>
    </row>
    <row r="97" spans="1:28" s="23" customFormat="1" ht="10.199999999999999" x14ac:dyDescent="0.2">
      <c r="A97" s="22"/>
      <c r="B97" s="22"/>
      <c r="C97" s="22"/>
      <c r="D97" s="22"/>
      <c r="E97" s="22" t="str">
        <f>E89</f>
        <v>траффик арендаторов</v>
      </c>
      <c r="F97" s="22"/>
      <c r="G97" s="22" t="str">
        <f>IF($E97="","",INDEX(KPI!$G:$G,SUMIFS(KPI!$B:$B,KPI!$E:$E,$E97)))</f>
        <v>чел</v>
      </c>
      <c r="H97" s="100">
        <f>структура!$V$19</f>
        <v>8</v>
      </c>
      <c r="I97" s="31"/>
      <c r="J97" s="98" t="str">
        <f>структура!$X$19</f>
        <v>авг</v>
      </c>
      <c r="K97" s="99"/>
      <c r="L97" s="22"/>
      <c r="M97" s="58"/>
      <c r="N97" s="22"/>
      <c r="O97" s="22"/>
      <c r="P97" s="101">
        <f t="shared" ref="P97:AA97" si="48">IF(P$1="",0,P51*P$87)</f>
        <v>0</v>
      </c>
      <c r="Q97" s="101">
        <f t="shared" si="48"/>
        <v>0</v>
      </c>
      <c r="R97" s="101">
        <f t="shared" si="48"/>
        <v>0</v>
      </c>
      <c r="S97" s="101">
        <f t="shared" si="48"/>
        <v>0</v>
      </c>
      <c r="T97" s="101">
        <f t="shared" si="48"/>
        <v>0</v>
      </c>
      <c r="U97" s="101">
        <f t="shared" si="48"/>
        <v>0</v>
      </c>
      <c r="V97" s="101">
        <f t="shared" si="48"/>
        <v>0</v>
      </c>
      <c r="W97" s="101">
        <f t="shared" si="48"/>
        <v>0</v>
      </c>
      <c r="X97" s="101">
        <f t="shared" si="48"/>
        <v>0</v>
      </c>
      <c r="Y97" s="101">
        <f t="shared" si="48"/>
        <v>0</v>
      </c>
      <c r="Z97" s="101">
        <f t="shared" si="48"/>
        <v>0</v>
      </c>
      <c r="AA97" s="101">
        <f t="shared" si="48"/>
        <v>0</v>
      </c>
      <c r="AB97" s="22"/>
    </row>
    <row r="98" spans="1:28" s="23" customFormat="1" ht="10.199999999999999" x14ac:dyDescent="0.2">
      <c r="A98" s="22"/>
      <c r="B98" s="22"/>
      <c r="C98" s="22"/>
      <c r="D98" s="22"/>
      <c r="E98" s="22" t="str">
        <f>E89</f>
        <v>траффик арендаторов</v>
      </c>
      <c r="F98" s="22"/>
      <c r="G98" s="22" t="str">
        <f>IF($E98="","",INDEX(KPI!$G:$G,SUMIFS(KPI!$B:$B,KPI!$E:$E,$E98)))</f>
        <v>чел</v>
      </c>
      <c r="H98" s="100">
        <f>структура!$V$20</f>
        <v>9</v>
      </c>
      <c r="I98" s="31"/>
      <c r="J98" s="98" t="str">
        <f>структура!$X$20</f>
        <v>сен</v>
      </c>
      <c r="K98" s="99"/>
      <c r="L98" s="22"/>
      <c r="M98" s="58"/>
      <c r="N98" s="22"/>
      <c r="O98" s="22"/>
      <c r="P98" s="101">
        <f t="shared" ref="P98:AA98" si="49">IF(P$1="",0,P52*P$87)</f>
        <v>0</v>
      </c>
      <c r="Q98" s="101">
        <f t="shared" si="49"/>
        <v>0</v>
      </c>
      <c r="R98" s="101">
        <f t="shared" si="49"/>
        <v>0</v>
      </c>
      <c r="S98" s="101">
        <f t="shared" si="49"/>
        <v>0</v>
      </c>
      <c r="T98" s="101">
        <f t="shared" si="49"/>
        <v>0</v>
      </c>
      <c r="U98" s="101">
        <f t="shared" si="49"/>
        <v>0</v>
      </c>
      <c r="V98" s="101">
        <f t="shared" si="49"/>
        <v>0</v>
      </c>
      <c r="W98" s="101">
        <f t="shared" si="49"/>
        <v>0</v>
      </c>
      <c r="X98" s="101">
        <f t="shared" si="49"/>
        <v>0</v>
      </c>
      <c r="Y98" s="101">
        <f t="shared" si="49"/>
        <v>0</v>
      </c>
      <c r="Z98" s="101">
        <f t="shared" si="49"/>
        <v>0</v>
      </c>
      <c r="AA98" s="101">
        <f t="shared" si="49"/>
        <v>0</v>
      </c>
      <c r="AB98" s="22"/>
    </row>
    <row r="99" spans="1:28" s="23" customFormat="1" ht="10.199999999999999" x14ac:dyDescent="0.2">
      <c r="A99" s="22"/>
      <c r="B99" s="22"/>
      <c r="C99" s="22"/>
      <c r="D99" s="22"/>
      <c r="E99" s="22" t="str">
        <f>E89</f>
        <v>траффик арендаторов</v>
      </c>
      <c r="F99" s="22"/>
      <c r="G99" s="22" t="str">
        <f>IF($E99="","",INDEX(KPI!$G:$G,SUMIFS(KPI!$B:$B,KPI!$E:$E,$E99)))</f>
        <v>чел</v>
      </c>
      <c r="H99" s="100">
        <f>структура!$V$21</f>
        <v>10</v>
      </c>
      <c r="I99" s="31"/>
      <c r="J99" s="98" t="str">
        <f>структура!$X$21</f>
        <v>окт</v>
      </c>
      <c r="K99" s="99"/>
      <c r="L99" s="22"/>
      <c r="M99" s="58"/>
      <c r="N99" s="22"/>
      <c r="O99" s="22"/>
      <c r="P99" s="101">
        <f t="shared" ref="P99:AA99" si="50">IF(P$1="",0,P53*P$87)</f>
        <v>0</v>
      </c>
      <c r="Q99" s="101">
        <f t="shared" si="50"/>
        <v>0</v>
      </c>
      <c r="R99" s="101">
        <f t="shared" si="50"/>
        <v>0</v>
      </c>
      <c r="S99" s="101">
        <f t="shared" si="50"/>
        <v>0</v>
      </c>
      <c r="T99" s="101">
        <f t="shared" si="50"/>
        <v>0</v>
      </c>
      <c r="U99" s="101">
        <f t="shared" si="50"/>
        <v>0</v>
      </c>
      <c r="V99" s="101">
        <f t="shared" si="50"/>
        <v>0</v>
      </c>
      <c r="W99" s="101">
        <f t="shared" si="50"/>
        <v>0</v>
      </c>
      <c r="X99" s="101">
        <f t="shared" si="50"/>
        <v>0</v>
      </c>
      <c r="Y99" s="101">
        <f t="shared" si="50"/>
        <v>0</v>
      </c>
      <c r="Z99" s="101">
        <f t="shared" si="50"/>
        <v>0</v>
      </c>
      <c r="AA99" s="101">
        <f t="shared" si="50"/>
        <v>0</v>
      </c>
      <c r="AB99" s="22"/>
    </row>
    <row r="100" spans="1:28" s="23" customFormat="1" ht="10.199999999999999" x14ac:dyDescent="0.2">
      <c r="A100" s="22"/>
      <c r="B100" s="22"/>
      <c r="C100" s="22"/>
      <c r="D100" s="22"/>
      <c r="E100" s="22" t="str">
        <f>E89</f>
        <v>траффик арендаторов</v>
      </c>
      <c r="F100" s="22"/>
      <c r="G100" s="22" t="str">
        <f>IF($E100="","",INDEX(KPI!$G:$G,SUMIFS(KPI!$B:$B,KPI!$E:$E,$E100)))</f>
        <v>чел</v>
      </c>
      <c r="H100" s="100">
        <f>структура!$V$22</f>
        <v>11</v>
      </c>
      <c r="I100" s="31"/>
      <c r="J100" s="98" t="str">
        <f>структура!$X$22</f>
        <v>ноя</v>
      </c>
      <c r="K100" s="99"/>
      <c r="L100" s="22"/>
      <c r="M100" s="58"/>
      <c r="N100" s="22"/>
      <c r="O100" s="22"/>
      <c r="P100" s="101">
        <f t="shared" ref="P100:AA100" si="51">IF(P$1="",0,P54*P$87)</f>
        <v>0</v>
      </c>
      <c r="Q100" s="101">
        <f t="shared" si="51"/>
        <v>0</v>
      </c>
      <c r="R100" s="101">
        <f t="shared" si="51"/>
        <v>0</v>
      </c>
      <c r="S100" s="101">
        <f t="shared" si="51"/>
        <v>0</v>
      </c>
      <c r="T100" s="101">
        <f t="shared" si="51"/>
        <v>0</v>
      </c>
      <c r="U100" s="101">
        <f t="shared" si="51"/>
        <v>0</v>
      </c>
      <c r="V100" s="101">
        <f t="shared" si="51"/>
        <v>0</v>
      </c>
      <c r="W100" s="101">
        <f t="shared" si="51"/>
        <v>0</v>
      </c>
      <c r="X100" s="101">
        <f t="shared" si="51"/>
        <v>0</v>
      </c>
      <c r="Y100" s="101">
        <f t="shared" si="51"/>
        <v>0</v>
      </c>
      <c r="Z100" s="101">
        <f t="shared" si="51"/>
        <v>0</v>
      </c>
      <c r="AA100" s="101">
        <f t="shared" si="51"/>
        <v>0</v>
      </c>
      <c r="AB100" s="22"/>
    </row>
    <row r="101" spans="1:28" s="23" customFormat="1" ht="10.199999999999999" x14ac:dyDescent="0.2">
      <c r="A101" s="22"/>
      <c r="B101" s="22"/>
      <c r="C101" s="22"/>
      <c r="D101" s="22"/>
      <c r="E101" s="22" t="str">
        <f>E89</f>
        <v>траффик арендаторов</v>
      </c>
      <c r="F101" s="22"/>
      <c r="G101" s="22" t="str">
        <f>IF($E101="","",INDEX(KPI!$G:$G,SUMIFS(KPI!$B:$B,KPI!$E:$E,$E101)))</f>
        <v>чел</v>
      </c>
      <c r="H101" s="100">
        <f>структура!$V$23</f>
        <v>12</v>
      </c>
      <c r="I101" s="31"/>
      <c r="J101" s="98" t="str">
        <f>структура!$X$23</f>
        <v>дек</v>
      </c>
      <c r="K101" s="99"/>
      <c r="L101" s="22"/>
      <c r="M101" s="58"/>
      <c r="N101" s="22"/>
      <c r="O101" s="22"/>
      <c r="P101" s="101">
        <f t="shared" ref="P101:AA101" si="52">IF(P$1="",0,P55*P$87)</f>
        <v>0</v>
      </c>
      <c r="Q101" s="101">
        <f t="shared" si="52"/>
        <v>0</v>
      </c>
      <c r="R101" s="101">
        <f t="shared" si="52"/>
        <v>0</v>
      </c>
      <c r="S101" s="101">
        <f t="shared" si="52"/>
        <v>0</v>
      </c>
      <c r="T101" s="101">
        <f t="shared" si="52"/>
        <v>0</v>
      </c>
      <c r="U101" s="101">
        <f t="shared" si="52"/>
        <v>0</v>
      </c>
      <c r="V101" s="101">
        <f t="shared" si="52"/>
        <v>0</v>
      </c>
      <c r="W101" s="101">
        <f t="shared" si="52"/>
        <v>0</v>
      </c>
      <c r="X101" s="101">
        <f t="shared" si="52"/>
        <v>0</v>
      </c>
      <c r="Y101" s="101">
        <f t="shared" si="52"/>
        <v>0</v>
      </c>
      <c r="Z101" s="101">
        <f t="shared" si="52"/>
        <v>0</v>
      </c>
      <c r="AA101" s="101">
        <f t="shared" si="52"/>
        <v>0</v>
      </c>
      <c r="AB101" s="22"/>
    </row>
    <row r="102" spans="1:28" ht="3.9" customHeight="1" x14ac:dyDescent="0.25">
      <c r="A102" s="2"/>
      <c r="B102" s="2"/>
      <c r="C102" s="2"/>
      <c r="D102" s="2"/>
      <c r="E102" s="21"/>
      <c r="F102" s="2"/>
      <c r="G102" s="21"/>
      <c r="H102" s="2"/>
      <c r="I102" s="28"/>
      <c r="J102" s="21"/>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2"/>
      <c r="B103" s="2"/>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s="5" customFormat="1" x14ac:dyDescent="0.25">
      <c r="A104" s="3"/>
      <c r="B104" s="3"/>
      <c r="C104" s="3"/>
      <c r="D104" s="3"/>
      <c r="E104" s="3" t="str">
        <f>KPI!$E$41</f>
        <v>%-нт прироста "безарендного" траффика</v>
      </c>
      <c r="F104" s="3"/>
      <c r="G104" s="3" t="str">
        <f>IF($E104="","",INDEX(KPI!$G:$G,SUMIFS(KPI!$B:$B,KPI!$E:$E,$E104)))</f>
        <v>%</v>
      </c>
      <c r="H104" s="3"/>
      <c r="I104" s="6"/>
      <c r="J104" s="218">
        <f>SUMIFS(сценарии!J:J,сценарии!$E:$E,$E104,сценарии!$M:$M,$L$104)</f>
        <v>0</v>
      </c>
      <c r="K104" s="28"/>
      <c r="L104" s="104" t="str">
        <f>сценарии!$J$7</f>
        <v>сценарий-1</v>
      </c>
      <c r="M104" s="55"/>
      <c r="N104" s="3"/>
      <c r="O104" s="3"/>
      <c r="P104" s="46"/>
      <c r="Q104" s="46"/>
      <c r="R104" s="46"/>
      <c r="S104" s="46"/>
      <c r="T104" s="46"/>
      <c r="U104" s="46"/>
      <c r="V104" s="46"/>
      <c r="W104" s="46"/>
      <c r="X104" s="46"/>
      <c r="Y104" s="46"/>
      <c r="Z104" s="46"/>
      <c r="AA104" s="46"/>
      <c r="AB104" s="3"/>
    </row>
    <row r="105" spans="1:28" ht="3.9" customHeight="1" x14ac:dyDescent="0.25">
      <c r="A105" s="2"/>
      <c r="B105" s="2"/>
      <c r="C105" s="2"/>
      <c r="D105" s="2"/>
      <c r="E105" s="2"/>
      <c r="F105" s="2"/>
      <c r="G105" s="2"/>
      <c r="H105" s="2"/>
      <c r="I105" s="28"/>
      <c r="J105" s="2"/>
      <c r="K105" s="28"/>
      <c r="L105" s="2"/>
      <c r="M105" s="52"/>
      <c r="N105" s="2"/>
      <c r="O105" s="2"/>
      <c r="P105" s="36"/>
      <c r="Q105" s="36"/>
      <c r="R105" s="36"/>
      <c r="S105" s="36"/>
      <c r="T105" s="36"/>
      <c r="U105" s="36"/>
      <c r="V105" s="36"/>
      <c r="W105" s="36"/>
      <c r="X105" s="36"/>
      <c r="Y105" s="36"/>
      <c r="Z105" s="36"/>
      <c r="AA105" s="36"/>
      <c r="AB105" s="2"/>
    </row>
    <row r="106" spans="1:28" ht="8.1" customHeight="1" x14ac:dyDescent="0.25">
      <c r="A106" s="2"/>
      <c r="B106" s="2"/>
      <c r="C106" s="2"/>
      <c r="D106" s="2"/>
      <c r="E106" s="2"/>
      <c r="F106" s="2"/>
      <c r="G106" s="2"/>
      <c r="H106" s="2"/>
      <c r="I106" s="28"/>
      <c r="J106" s="2"/>
      <c r="K106" s="28"/>
      <c r="L106" s="2"/>
      <c r="M106" s="52"/>
      <c r="N106" s="2"/>
      <c r="O106" s="2"/>
      <c r="P106" s="36"/>
      <c r="Q106" s="36"/>
      <c r="R106" s="36"/>
      <c r="S106" s="36"/>
      <c r="T106" s="36"/>
      <c r="U106" s="36"/>
      <c r="V106" s="36"/>
      <c r="W106" s="36"/>
      <c r="X106" s="36"/>
      <c r="Y106" s="36"/>
      <c r="Z106" s="36"/>
      <c r="AA106" s="36"/>
      <c r="AB106" s="2"/>
    </row>
    <row r="107" spans="1:28" x14ac:dyDescent="0.25">
      <c r="A107" s="2"/>
      <c r="B107" s="2"/>
      <c r="C107" s="2"/>
      <c r="D107" s="2"/>
      <c r="E107" s="3" t="str">
        <f>KPI!$E$115</f>
        <v>средний чек услуг веревочного парка</v>
      </c>
      <c r="F107" s="3"/>
      <c r="G107" s="3" t="str">
        <f>IF($E107="","",INDEX(KPI!$G:$G,SUMIFS(KPI!$B:$B,KPI!$E:$E,$E107)))</f>
        <v>руб.</v>
      </c>
      <c r="H107" s="3"/>
      <c r="I107" s="28"/>
      <c r="J107" s="44"/>
      <c r="K107" s="28"/>
      <c r="L107" s="3"/>
      <c r="M107" s="55"/>
      <c r="N107" s="2"/>
      <c r="O107" s="2"/>
      <c r="P107" s="36"/>
      <c r="Q107" s="36"/>
      <c r="R107" s="36"/>
      <c r="S107" s="36"/>
      <c r="T107" s="36"/>
      <c r="U107" s="36"/>
      <c r="V107" s="36"/>
      <c r="W107" s="36"/>
      <c r="X107" s="36"/>
      <c r="Y107" s="36"/>
      <c r="Z107" s="36"/>
      <c r="AA107" s="36"/>
      <c r="AB107" s="2"/>
    </row>
    <row r="108" spans="1:28" s="23" customFormat="1" ht="10.199999999999999" x14ac:dyDescent="0.2">
      <c r="A108" s="22"/>
      <c r="B108" s="22"/>
      <c r="C108" s="22"/>
      <c r="D108" s="22"/>
      <c r="E108" s="22" t="str">
        <f>E107</f>
        <v>средний чек услуг веревочного парка</v>
      </c>
      <c r="F108" s="22"/>
      <c r="G108" s="22" t="str">
        <f>IF($E108="","",INDEX(KPI!$G:$G,SUMIFS(KPI!$B:$B,KPI!$E:$E,$E108)))</f>
        <v>руб.</v>
      </c>
      <c r="H108" s="100">
        <f>структура!$V$12</f>
        <v>1</v>
      </c>
      <c r="I108" s="31"/>
      <c r="J108" s="98" t="str">
        <f>структура!$X$12</f>
        <v>янв</v>
      </c>
      <c r="K108" s="99"/>
      <c r="L108" s="31" t="s">
        <v>0</v>
      </c>
      <c r="M108" s="106"/>
      <c r="N108" s="22"/>
      <c r="O108" s="22"/>
      <c r="P108" s="100"/>
      <c r="Q108" s="100"/>
      <c r="R108" s="100"/>
      <c r="S108" s="100"/>
      <c r="T108" s="100"/>
      <c r="U108" s="100"/>
      <c r="V108" s="100"/>
      <c r="W108" s="100"/>
      <c r="X108" s="100"/>
      <c r="Y108" s="100"/>
      <c r="Z108" s="100"/>
      <c r="AA108" s="100"/>
      <c r="AB108" s="22"/>
    </row>
    <row r="109" spans="1:28" s="23" customFormat="1" ht="10.199999999999999" x14ac:dyDescent="0.2">
      <c r="A109" s="22"/>
      <c r="B109" s="22"/>
      <c r="C109" s="22"/>
      <c r="D109" s="22"/>
      <c r="E109" s="22" t="str">
        <f>E107</f>
        <v>средний чек услуг веревочного парка</v>
      </c>
      <c r="F109" s="22"/>
      <c r="G109" s="22" t="str">
        <f>IF($E109="","",INDEX(KPI!$G:$G,SUMIFS(KPI!$B:$B,KPI!$E:$E,$E109)))</f>
        <v>руб.</v>
      </c>
      <c r="H109" s="100">
        <f>структура!$V$13</f>
        <v>2</v>
      </c>
      <c r="I109" s="31"/>
      <c r="J109" s="98" t="str">
        <f>структура!$X$13</f>
        <v>фев</v>
      </c>
      <c r="K109" s="99"/>
      <c r="L109" s="31" t="s">
        <v>0</v>
      </c>
      <c r="M109" s="106"/>
      <c r="N109" s="22"/>
      <c r="O109" s="22"/>
      <c r="P109" s="100"/>
      <c r="Q109" s="100"/>
      <c r="R109" s="100"/>
      <c r="S109" s="100"/>
      <c r="T109" s="100"/>
      <c r="U109" s="100"/>
      <c r="V109" s="100"/>
      <c r="W109" s="100"/>
      <c r="X109" s="100"/>
      <c r="Y109" s="100"/>
      <c r="Z109" s="100"/>
      <c r="AA109" s="100"/>
      <c r="AB109" s="22"/>
    </row>
    <row r="110" spans="1:28" s="23" customFormat="1" ht="10.199999999999999" x14ac:dyDescent="0.2">
      <c r="A110" s="22"/>
      <c r="B110" s="22"/>
      <c r="C110" s="22"/>
      <c r="D110" s="22"/>
      <c r="E110" s="22" t="str">
        <f>E107</f>
        <v>средний чек услуг веревочного парка</v>
      </c>
      <c r="F110" s="22"/>
      <c r="G110" s="22" t="str">
        <f>IF($E110="","",INDEX(KPI!$G:$G,SUMIFS(KPI!$B:$B,KPI!$E:$E,$E110)))</f>
        <v>руб.</v>
      </c>
      <c r="H110" s="100">
        <f>структура!$V$14</f>
        <v>3</v>
      </c>
      <c r="I110" s="31"/>
      <c r="J110" s="98" t="str">
        <f>структура!$X$14</f>
        <v>мар</v>
      </c>
      <c r="K110" s="99"/>
      <c r="L110" s="31" t="s">
        <v>0</v>
      </c>
      <c r="M110" s="106"/>
      <c r="N110" s="22"/>
      <c r="O110" s="22"/>
      <c r="P110" s="100"/>
      <c r="Q110" s="100"/>
      <c r="R110" s="100"/>
      <c r="S110" s="100"/>
      <c r="T110" s="100"/>
      <c r="U110" s="100"/>
      <c r="V110" s="100"/>
      <c r="W110" s="100"/>
      <c r="X110" s="100"/>
      <c r="Y110" s="100"/>
      <c r="Z110" s="100"/>
      <c r="AA110" s="100"/>
      <c r="AB110" s="22"/>
    </row>
    <row r="111" spans="1:28" s="23" customFormat="1" ht="10.199999999999999" x14ac:dyDescent="0.2">
      <c r="A111" s="22"/>
      <c r="B111" s="22"/>
      <c r="C111" s="22"/>
      <c r="D111" s="22"/>
      <c r="E111" s="22" t="str">
        <f>E107</f>
        <v>средний чек услуг веревочного парка</v>
      </c>
      <c r="F111" s="22"/>
      <c r="G111" s="22" t="str">
        <f>IF($E111="","",INDEX(KPI!$G:$G,SUMIFS(KPI!$B:$B,KPI!$E:$E,$E111)))</f>
        <v>руб.</v>
      </c>
      <c r="H111" s="100">
        <f>структура!$V$15</f>
        <v>4</v>
      </c>
      <c r="I111" s="31"/>
      <c r="J111" s="98" t="str">
        <f>структура!$X$15</f>
        <v>апр</v>
      </c>
      <c r="K111" s="99"/>
      <c r="L111" s="31" t="s">
        <v>0</v>
      </c>
      <c r="M111" s="106"/>
      <c r="N111" s="22"/>
      <c r="O111" s="22"/>
      <c r="P111" s="100"/>
      <c r="Q111" s="100"/>
      <c r="R111" s="100"/>
      <c r="S111" s="100"/>
      <c r="T111" s="100"/>
      <c r="U111" s="100"/>
      <c r="V111" s="100"/>
      <c r="W111" s="100"/>
      <c r="X111" s="100"/>
      <c r="Y111" s="100"/>
      <c r="Z111" s="100"/>
      <c r="AA111" s="100"/>
      <c r="AB111" s="22"/>
    </row>
    <row r="112" spans="1:28" s="23" customFormat="1" ht="10.199999999999999" x14ac:dyDescent="0.2">
      <c r="A112" s="22"/>
      <c r="B112" s="22"/>
      <c r="C112" s="22"/>
      <c r="D112" s="22"/>
      <c r="E112" s="22" t="str">
        <f>E107</f>
        <v>средний чек услуг веревочного парка</v>
      </c>
      <c r="F112" s="22"/>
      <c r="G112" s="22" t="str">
        <f>IF($E112="","",INDEX(KPI!$G:$G,SUMIFS(KPI!$B:$B,KPI!$E:$E,$E112)))</f>
        <v>руб.</v>
      </c>
      <c r="H112" s="100">
        <f>структура!$V$16</f>
        <v>5</v>
      </c>
      <c r="I112" s="31"/>
      <c r="J112" s="98" t="str">
        <f>структура!$X$16</f>
        <v>май</v>
      </c>
      <c r="K112" s="99"/>
      <c r="L112" s="31" t="s">
        <v>0</v>
      </c>
      <c r="M112" s="106"/>
      <c r="N112" s="22"/>
      <c r="O112" s="22"/>
      <c r="P112" s="100"/>
      <c r="Q112" s="100"/>
      <c r="R112" s="100"/>
      <c r="S112" s="100"/>
      <c r="T112" s="100"/>
      <c r="U112" s="100"/>
      <c r="V112" s="100"/>
      <c r="W112" s="100"/>
      <c r="X112" s="100"/>
      <c r="Y112" s="100"/>
      <c r="Z112" s="100"/>
      <c r="AA112" s="100"/>
      <c r="AB112" s="22"/>
    </row>
    <row r="113" spans="1:28" s="23" customFormat="1" ht="10.199999999999999" x14ac:dyDescent="0.2">
      <c r="A113" s="22"/>
      <c r="B113" s="22"/>
      <c r="C113" s="22"/>
      <c r="D113" s="22"/>
      <c r="E113" s="22" t="str">
        <f>E107</f>
        <v>средний чек услуг веревочного парка</v>
      </c>
      <c r="F113" s="22"/>
      <c r="G113" s="22" t="str">
        <f>IF($E113="","",INDEX(KPI!$G:$G,SUMIFS(KPI!$B:$B,KPI!$E:$E,$E113)))</f>
        <v>руб.</v>
      </c>
      <c r="H113" s="100">
        <f>структура!$V$17</f>
        <v>6</v>
      </c>
      <c r="I113" s="31"/>
      <c r="J113" s="98" t="str">
        <f>структура!$X$17</f>
        <v>июн</v>
      </c>
      <c r="K113" s="99"/>
      <c r="L113" s="31" t="s">
        <v>0</v>
      </c>
      <c r="M113" s="106"/>
      <c r="N113" s="22"/>
      <c r="O113" s="22"/>
      <c r="P113" s="100"/>
      <c r="Q113" s="100"/>
      <c r="R113" s="100"/>
      <c r="S113" s="100"/>
      <c r="T113" s="100"/>
      <c r="U113" s="100"/>
      <c r="V113" s="100"/>
      <c r="W113" s="100"/>
      <c r="X113" s="100"/>
      <c r="Y113" s="100"/>
      <c r="Z113" s="100"/>
      <c r="AA113" s="100"/>
      <c r="AB113" s="22"/>
    </row>
    <row r="114" spans="1:28" s="23" customFormat="1" ht="10.199999999999999" x14ac:dyDescent="0.2">
      <c r="A114" s="22"/>
      <c r="B114" s="22"/>
      <c r="C114" s="22"/>
      <c r="D114" s="22"/>
      <c r="E114" s="22" t="str">
        <f>E107</f>
        <v>средний чек услуг веревочного парка</v>
      </c>
      <c r="F114" s="22"/>
      <c r="G114" s="22" t="str">
        <f>IF($E114="","",INDEX(KPI!$G:$G,SUMIFS(KPI!$B:$B,KPI!$E:$E,$E114)))</f>
        <v>руб.</v>
      </c>
      <c r="H114" s="100">
        <f>структура!$V$18</f>
        <v>7</v>
      </c>
      <c r="I114" s="31"/>
      <c r="J114" s="98" t="str">
        <f>структура!$X$18</f>
        <v>июл</v>
      </c>
      <c r="K114" s="99"/>
      <c r="L114" s="31" t="s">
        <v>0</v>
      </c>
      <c r="M114" s="106"/>
      <c r="N114" s="22"/>
      <c r="O114" s="22"/>
      <c r="P114" s="100"/>
      <c r="Q114" s="100"/>
      <c r="R114" s="100"/>
      <c r="S114" s="100"/>
      <c r="T114" s="100"/>
      <c r="U114" s="100"/>
      <c r="V114" s="100"/>
      <c r="W114" s="100"/>
      <c r="X114" s="100"/>
      <c r="Y114" s="100"/>
      <c r="Z114" s="100"/>
      <c r="AA114" s="100"/>
      <c r="AB114" s="22"/>
    </row>
    <row r="115" spans="1:28" s="23" customFormat="1" ht="10.199999999999999" x14ac:dyDescent="0.2">
      <c r="A115" s="22"/>
      <c r="B115" s="22"/>
      <c r="C115" s="22"/>
      <c r="D115" s="22"/>
      <c r="E115" s="22" t="str">
        <f>E107</f>
        <v>средний чек услуг веревочного парка</v>
      </c>
      <c r="F115" s="22"/>
      <c r="G115" s="22" t="str">
        <f>IF($E115="","",INDEX(KPI!$G:$G,SUMIFS(KPI!$B:$B,KPI!$E:$E,$E115)))</f>
        <v>руб.</v>
      </c>
      <c r="H115" s="100">
        <f>структура!$V$19</f>
        <v>8</v>
      </c>
      <c r="I115" s="31"/>
      <c r="J115" s="98" t="str">
        <f>структура!$X$19</f>
        <v>авг</v>
      </c>
      <c r="K115" s="99"/>
      <c r="L115" s="31" t="s">
        <v>0</v>
      </c>
      <c r="M115" s="106"/>
      <c r="N115" s="22"/>
      <c r="O115" s="22"/>
      <c r="P115" s="100"/>
      <c r="Q115" s="100"/>
      <c r="R115" s="100"/>
      <c r="S115" s="100"/>
      <c r="T115" s="100"/>
      <c r="U115" s="100"/>
      <c r="V115" s="100"/>
      <c r="W115" s="100"/>
      <c r="X115" s="100"/>
      <c r="Y115" s="100"/>
      <c r="Z115" s="100"/>
      <c r="AA115" s="100"/>
      <c r="AB115" s="22"/>
    </row>
    <row r="116" spans="1:28" s="23" customFormat="1" ht="10.199999999999999" x14ac:dyDescent="0.2">
      <c r="A116" s="22"/>
      <c r="B116" s="22"/>
      <c r="C116" s="22"/>
      <c r="D116" s="22"/>
      <c r="E116" s="22" t="str">
        <f>E107</f>
        <v>средний чек услуг веревочного парка</v>
      </c>
      <c r="F116" s="22"/>
      <c r="G116" s="22" t="str">
        <f>IF($E116="","",INDEX(KPI!$G:$G,SUMIFS(KPI!$B:$B,KPI!$E:$E,$E116)))</f>
        <v>руб.</v>
      </c>
      <c r="H116" s="100">
        <f>структура!$V$20</f>
        <v>9</v>
      </c>
      <c r="I116" s="31"/>
      <c r="J116" s="98" t="str">
        <f>структура!$X$20</f>
        <v>сен</v>
      </c>
      <c r="K116" s="99"/>
      <c r="L116" s="31" t="s">
        <v>0</v>
      </c>
      <c r="M116" s="106"/>
      <c r="N116" s="22"/>
      <c r="O116" s="22"/>
      <c r="P116" s="100"/>
      <c r="Q116" s="100"/>
      <c r="R116" s="100"/>
      <c r="S116" s="100"/>
      <c r="T116" s="100"/>
      <c r="U116" s="100"/>
      <c r="V116" s="100"/>
      <c r="W116" s="100"/>
      <c r="X116" s="100"/>
      <c r="Y116" s="100"/>
      <c r="Z116" s="100"/>
      <c r="AA116" s="100"/>
      <c r="AB116" s="22"/>
    </row>
    <row r="117" spans="1:28" s="23" customFormat="1" ht="10.199999999999999" x14ac:dyDescent="0.2">
      <c r="A117" s="22"/>
      <c r="B117" s="22"/>
      <c r="C117" s="22"/>
      <c r="D117" s="22"/>
      <c r="E117" s="22" t="str">
        <f>E107</f>
        <v>средний чек услуг веревочного парка</v>
      </c>
      <c r="F117" s="22"/>
      <c r="G117" s="22" t="str">
        <f>IF($E117="","",INDEX(KPI!$G:$G,SUMIFS(KPI!$B:$B,KPI!$E:$E,$E117)))</f>
        <v>руб.</v>
      </c>
      <c r="H117" s="100">
        <f>структура!$V$21</f>
        <v>10</v>
      </c>
      <c r="I117" s="31"/>
      <c r="J117" s="98" t="str">
        <f>структура!$X$21</f>
        <v>окт</v>
      </c>
      <c r="K117" s="99"/>
      <c r="L117" s="31" t="s">
        <v>0</v>
      </c>
      <c r="M117" s="106"/>
      <c r="N117" s="22"/>
      <c r="O117" s="22"/>
      <c r="P117" s="100"/>
      <c r="Q117" s="100"/>
      <c r="R117" s="100"/>
      <c r="S117" s="100"/>
      <c r="T117" s="100"/>
      <c r="U117" s="100"/>
      <c r="V117" s="100"/>
      <c r="W117" s="100"/>
      <c r="X117" s="100"/>
      <c r="Y117" s="100"/>
      <c r="Z117" s="100"/>
      <c r="AA117" s="100"/>
      <c r="AB117" s="22"/>
    </row>
    <row r="118" spans="1:28" s="23" customFormat="1" ht="10.199999999999999" x14ac:dyDescent="0.2">
      <c r="A118" s="22"/>
      <c r="B118" s="22"/>
      <c r="C118" s="22"/>
      <c r="D118" s="22"/>
      <c r="E118" s="22" t="str">
        <f>E107</f>
        <v>средний чек услуг веревочного парка</v>
      </c>
      <c r="F118" s="22"/>
      <c r="G118" s="22" t="str">
        <f>IF($E118="","",INDEX(KPI!$G:$G,SUMIFS(KPI!$B:$B,KPI!$E:$E,$E118)))</f>
        <v>руб.</v>
      </c>
      <c r="H118" s="100">
        <f>структура!$V$22</f>
        <v>11</v>
      </c>
      <c r="I118" s="31"/>
      <c r="J118" s="98" t="str">
        <f>структура!$X$22</f>
        <v>ноя</v>
      </c>
      <c r="K118" s="99"/>
      <c r="L118" s="31" t="s">
        <v>0</v>
      </c>
      <c r="M118" s="106"/>
      <c r="N118" s="22"/>
      <c r="O118" s="22"/>
      <c r="P118" s="100"/>
      <c r="Q118" s="100"/>
      <c r="R118" s="100"/>
      <c r="S118" s="100"/>
      <c r="T118" s="100"/>
      <c r="U118" s="100"/>
      <c r="V118" s="100"/>
      <c r="W118" s="100"/>
      <c r="X118" s="100"/>
      <c r="Y118" s="100"/>
      <c r="Z118" s="100"/>
      <c r="AA118" s="100"/>
      <c r="AB118" s="22"/>
    </row>
    <row r="119" spans="1:28" s="23" customFormat="1" ht="10.199999999999999" x14ac:dyDescent="0.2">
      <c r="A119" s="22"/>
      <c r="B119" s="22"/>
      <c r="C119" s="22"/>
      <c r="D119" s="22"/>
      <c r="E119" s="22" t="str">
        <f>E107</f>
        <v>средний чек услуг веревочного парка</v>
      </c>
      <c r="F119" s="22"/>
      <c r="G119" s="22" t="str">
        <f>IF($E119="","",INDEX(KPI!$G:$G,SUMIFS(KPI!$B:$B,KPI!$E:$E,$E119)))</f>
        <v>руб.</v>
      </c>
      <c r="H119" s="100">
        <f>структура!$V$23</f>
        <v>12</v>
      </c>
      <c r="I119" s="31"/>
      <c r="J119" s="98" t="str">
        <f>структура!$X$23</f>
        <v>дек</v>
      </c>
      <c r="K119" s="99"/>
      <c r="L119" s="31" t="s">
        <v>0</v>
      </c>
      <c r="M119" s="106"/>
      <c r="N119" s="22"/>
      <c r="O119" s="22"/>
      <c r="P119" s="100"/>
      <c r="Q119" s="100"/>
      <c r="R119" s="100"/>
      <c r="S119" s="100"/>
      <c r="T119" s="100"/>
      <c r="U119" s="100"/>
      <c r="V119" s="100"/>
      <c r="W119" s="100"/>
      <c r="X119" s="100"/>
      <c r="Y119" s="100"/>
      <c r="Z119" s="100"/>
      <c r="AA119" s="100"/>
      <c r="AB119" s="22"/>
    </row>
    <row r="120" spans="1:28" ht="3.9" customHeight="1" x14ac:dyDescent="0.25">
      <c r="A120" s="2"/>
      <c r="B120" s="2"/>
      <c r="C120" s="2"/>
      <c r="D120" s="2"/>
      <c r="E120" s="21"/>
      <c r="F120" s="2"/>
      <c r="G120" s="21"/>
      <c r="H120" s="2"/>
      <c r="I120" s="28"/>
      <c r="J120" s="21"/>
      <c r="K120" s="28"/>
      <c r="L120" s="2"/>
      <c r="M120" s="52"/>
      <c r="N120" s="2"/>
      <c r="O120" s="2"/>
      <c r="P120" s="36"/>
      <c r="Q120" s="36"/>
      <c r="R120" s="36"/>
      <c r="S120" s="36"/>
      <c r="T120" s="36"/>
      <c r="U120" s="36"/>
      <c r="V120" s="36"/>
      <c r="W120" s="36"/>
      <c r="X120" s="36"/>
      <c r="Y120" s="36"/>
      <c r="Z120" s="36"/>
      <c r="AA120" s="36"/>
      <c r="AB120" s="2"/>
    </row>
    <row r="121" spans="1:28" ht="8.1" customHeight="1" x14ac:dyDescent="0.25">
      <c r="A121" s="2"/>
      <c r="B121" s="2"/>
      <c r="C121" s="2"/>
      <c r="D121" s="2"/>
      <c r="E121" s="2"/>
      <c r="F121" s="2"/>
      <c r="G121" s="2"/>
      <c r="H121" s="2"/>
      <c r="I121" s="28"/>
      <c r="J121" s="2"/>
      <c r="K121" s="28"/>
      <c r="L121" s="2"/>
      <c r="M121" s="52"/>
      <c r="N121" s="2"/>
      <c r="O121" s="2"/>
      <c r="P121" s="36"/>
      <c r="Q121" s="36"/>
      <c r="R121" s="36"/>
      <c r="S121" s="36"/>
      <c r="T121" s="36"/>
      <c r="U121" s="36"/>
      <c r="V121" s="36"/>
      <c r="W121" s="36"/>
      <c r="X121" s="36"/>
      <c r="Y121" s="36"/>
      <c r="Z121" s="36"/>
      <c r="AA121" s="36"/>
      <c r="AB121" s="2"/>
    </row>
    <row r="122" spans="1:28" x14ac:dyDescent="0.25">
      <c r="A122" s="2"/>
      <c r="B122" s="2"/>
      <c r="C122" s="2"/>
      <c r="D122" s="2"/>
      <c r="E122" s="3" t="str">
        <f>KPI!$E$116</f>
        <v>средний чек 1 услуги проката</v>
      </c>
      <c r="F122" s="3"/>
      <c r="G122" s="3" t="str">
        <f>IF($E122="","",INDEX(KPI!$G:$G,SUMIFS(KPI!$B:$B,KPI!$E:$E,$E122)))</f>
        <v>руб.</v>
      </c>
      <c r="H122" s="3"/>
      <c r="I122" s="28"/>
      <c r="J122" s="44"/>
      <c r="K122" s="28"/>
      <c r="L122" s="3"/>
      <c r="M122" s="55"/>
      <c r="N122" s="2"/>
      <c r="O122" s="2"/>
      <c r="P122" s="36"/>
      <c r="Q122" s="36"/>
      <c r="R122" s="36"/>
      <c r="S122" s="36"/>
      <c r="T122" s="36"/>
      <c r="U122" s="36"/>
      <c r="V122" s="36"/>
      <c r="W122" s="36"/>
      <c r="X122" s="36"/>
      <c r="Y122" s="36"/>
      <c r="Z122" s="36"/>
      <c r="AA122" s="36"/>
      <c r="AB122" s="2"/>
    </row>
    <row r="123" spans="1:28" s="23" customFormat="1" ht="10.199999999999999" x14ac:dyDescent="0.2">
      <c r="A123" s="22"/>
      <c r="B123" s="22"/>
      <c r="C123" s="22"/>
      <c r="D123" s="22"/>
      <c r="E123" s="22" t="str">
        <f>E122</f>
        <v>средний чек 1 услуги проката</v>
      </c>
      <c r="F123" s="22"/>
      <c r="G123" s="22" t="str">
        <f>IF($E123="","",INDEX(KPI!$G:$G,SUMIFS(KPI!$B:$B,KPI!$E:$E,$E123)))</f>
        <v>руб.</v>
      </c>
      <c r="H123" s="100">
        <f>структура!$V$12</f>
        <v>1</v>
      </c>
      <c r="I123" s="31"/>
      <c r="J123" s="98" t="str">
        <f>структура!$X$12</f>
        <v>янв</v>
      </c>
      <c r="K123" s="99"/>
      <c r="L123" s="31" t="s">
        <v>0</v>
      </c>
      <c r="M123" s="106"/>
      <c r="N123" s="22"/>
      <c r="O123" s="22"/>
      <c r="P123" s="100"/>
      <c r="Q123" s="100"/>
      <c r="R123" s="100"/>
      <c r="S123" s="100"/>
      <c r="T123" s="100"/>
      <c r="U123" s="100"/>
      <c r="V123" s="100"/>
      <c r="W123" s="100"/>
      <c r="X123" s="100"/>
      <c r="Y123" s="100"/>
      <c r="Z123" s="100"/>
      <c r="AA123" s="100"/>
      <c r="AB123" s="22"/>
    </row>
    <row r="124" spans="1:28" s="23" customFormat="1" ht="10.199999999999999" x14ac:dyDescent="0.2">
      <c r="A124" s="22"/>
      <c r="B124" s="22"/>
      <c r="C124" s="22"/>
      <c r="D124" s="22"/>
      <c r="E124" s="22" t="str">
        <f>E122</f>
        <v>средний чек 1 услуги проката</v>
      </c>
      <c r="F124" s="22"/>
      <c r="G124" s="22" t="str">
        <f>IF($E124="","",INDEX(KPI!$G:$G,SUMIFS(KPI!$B:$B,KPI!$E:$E,$E124)))</f>
        <v>руб.</v>
      </c>
      <c r="H124" s="100">
        <f>структура!$V$13</f>
        <v>2</v>
      </c>
      <c r="I124" s="31"/>
      <c r="J124" s="98" t="str">
        <f>структура!$X$13</f>
        <v>фев</v>
      </c>
      <c r="K124" s="99"/>
      <c r="L124" s="31" t="s">
        <v>0</v>
      </c>
      <c r="M124" s="106"/>
      <c r="N124" s="22"/>
      <c r="O124" s="22"/>
      <c r="P124" s="100"/>
      <c r="Q124" s="100"/>
      <c r="R124" s="100"/>
      <c r="S124" s="100"/>
      <c r="T124" s="100"/>
      <c r="U124" s="100"/>
      <c r="V124" s="100"/>
      <c r="W124" s="100"/>
      <c r="X124" s="100"/>
      <c r="Y124" s="100"/>
      <c r="Z124" s="100"/>
      <c r="AA124" s="100"/>
      <c r="AB124" s="22"/>
    </row>
    <row r="125" spans="1:28" s="23" customFormat="1" ht="10.199999999999999" x14ac:dyDescent="0.2">
      <c r="A125" s="22"/>
      <c r="B125" s="22"/>
      <c r="C125" s="22"/>
      <c r="D125" s="22"/>
      <c r="E125" s="22" t="str">
        <f>E122</f>
        <v>средний чек 1 услуги проката</v>
      </c>
      <c r="F125" s="22"/>
      <c r="G125" s="22" t="str">
        <f>IF($E125="","",INDEX(KPI!$G:$G,SUMIFS(KPI!$B:$B,KPI!$E:$E,$E125)))</f>
        <v>руб.</v>
      </c>
      <c r="H125" s="100">
        <f>структура!$V$14</f>
        <v>3</v>
      </c>
      <c r="I125" s="31"/>
      <c r="J125" s="98" t="str">
        <f>структура!$X$14</f>
        <v>мар</v>
      </c>
      <c r="K125" s="99"/>
      <c r="L125" s="31" t="s">
        <v>0</v>
      </c>
      <c r="M125" s="106"/>
      <c r="N125" s="22"/>
      <c r="O125" s="22"/>
      <c r="P125" s="100"/>
      <c r="Q125" s="100"/>
      <c r="R125" s="100"/>
      <c r="S125" s="100"/>
      <c r="T125" s="100"/>
      <c r="U125" s="100"/>
      <c r="V125" s="100"/>
      <c r="W125" s="100"/>
      <c r="X125" s="100"/>
      <c r="Y125" s="100"/>
      <c r="Z125" s="100"/>
      <c r="AA125" s="100"/>
      <c r="AB125" s="22"/>
    </row>
    <row r="126" spans="1:28" s="23" customFormat="1" ht="10.199999999999999" x14ac:dyDescent="0.2">
      <c r="A126" s="22"/>
      <c r="B126" s="22"/>
      <c r="C126" s="22"/>
      <c r="D126" s="22"/>
      <c r="E126" s="22" t="str">
        <f>E122</f>
        <v>средний чек 1 услуги проката</v>
      </c>
      <c r="F126" s="22"/>
      <c r="G126" s="22" t="str">
        <f>IF($E126="","",INDEX(KPI!$G:$G,SUMIFS(KPI!$B:$B,KPI!$E:$E,$E126)))</f>
        <v>руб.</v>
      </c>
      <c r="H126" s="100">
        <f>структура!$V$15</f>
        <v>4</v>
      </c>
      <c r="I126" s="31"/>
      <c r="J126" s="98" t="str">
        <f>структура!$X$15</f>
        <v>апр</v>
      </c>
      <c r="K126" s="99"/>
      <c r="L126" s="31" t="s">
        <v>0</v>
      </c>
      <c r="M126" s="106"/>
      <c r="N126" s="22"/>
      <c r="O126" s="22"/>
      <c r="P126" s="100"/>
      <c r="Q126" s="100"/>
      <c r="R126" s="100"/>
      <c r="S126" s="100"/>
      <c r="T126" s="100"/>
      <c r="U126" s="100"/>
      <c r="V126" s="100"/>
      <c r="W126" s="100"/>
      <c r="X126" s="100"/>
      <c r="Y126" s="100"/>
      <c r="Z126" s="100"/>
      <c r="AA126" s="100"/>
      <c r="AB126" s="22"/>
    </row>
    <row r="127" spans="1:28" s="23" customFormat="1" ht="10.199999999999999" x14ac:dyDescent="0.2">
      <c r="A127" s="22"/>
      <c r="B127" s="22"/>
      <c r="C127" s="22"/>
      <c r="D127" s="22"/>
      <c r="E127" s="22" t="str">
        <f>E122</f>
        <v>средний чек 1 услуги проката</v>
      </c>
      <c r="F127" s="22"/>
      <c r="G127" s="22" t="str">
        <f>IF($E127="","",INDEX(KPI!$G:$G,SUMIFS(KPI!$B:$B,KPI!$E:$E,$E127)))</f>
        <v>руб.</v>
      </c>
      <c r="H127" s="100">
        <f>структура!$V$16</f>
        <v>5</v>
      </c>
      <c r="I127" s="31"/>
      <c r="J127" s="98" t="str">
        <f>структура!$X$16</f>
        <v>май</v>
      </c>
      <c r="K127" s="99"/>
      <c r="L127" s="31" t="s">
        <v>0</v>
      </c>
      <c r="M127" s="106"/>
      <c r="N127" s="22"/>
      <c r="O127" s="22"/>
      <c r="P127" s="100"/>
      <c r="Q127" s="100"/>
      <c r="R127" s="100"/>
      <c r="S127" s="100"/>
      <c r="T127" s="100"/>
      <c r="U127" s="100"/>
      <c r="V127" s="100"/>
      <c r="W127" s="100"/>
      <c r="X127" s="100"/>
      <c r="Y127" s="100"/>
      <c r="Z127" s="100"/>
      <c r="AA127" s="100"/>
      <c r="AB127" s="22"/>
    </row>
    <row r="128" spans="1:28" s="23" customFormat="1" ht="10.199999999999999" x14ac:dyDescent="0.2">
      <c r="A128" s="22"/>
      <c r="B128" s="22"/>
      <c r="C128" s="22"/>
      <c r="D128" s="22"/>
      <c r="E128" s="22" t="str">
        <f>E122</f>
        <v>средний чек 1 услуги проката</v>
      </c>
      <c r="F128" s="22"/>
      <c r="G128" s="22" t="str">
        <f>IF($E128="","",INDEX(KPI!$G:$G,SUMIFS(KPI!$B:$B,KPI!$E:$E,$E128)))</f>
        <v>руб.</v>
      </c>
      <c r="H128" s="100">
        <f>структура!$V$17</f>
        <v>6</v>
      </c>
      <c r="I128" s="31"/>
      <c r="J128" s="98" t="str">
        <f>структура!$X$17</f>
        <v>июн</v>
      </c>
      <c r="K128" s="99"/>
      <c r="L128" s="31" t="s">
        <v>0</v>
      </c>
      <c r="M128" s="106"/>
      <c r="N128" s="22"/>
      <c r="O128" s="22"/>
      <c r="P128" s="100"/>
      <c r="Q128" s="100"/>
      <c r="R128" s="100"/>
      <c r="S128" s="100"/>
      <c r="T128" s="100"/>
      <c r="U128" s="100"/>
      <c r="V128" s="100"/>
      <c r="W128" s="100"/>
      <c r="X128" s="100"/>
      <c r="Y128" s="100"/>
      <c r="Z128" s="100"/>
      <c r="AA128" s="100"/>
      <c r="AB128" s="22"/>
    </row>
    <row r="129" spans="1:28" s="23" customFormat="1" ht="10.199999999999999" x14ac:dyDescent="0.2">
      <c r="A129" s="22"/>
      <c r="B129" s="22"/>
      <c r="C129" s="22"/>
      <c r="D129" s="22"/>
      <c r="E129" s="22" t="str">
        <f>E122</f>
        <v>средний чек 1 услуги проката</v>
      </c>
      <c r="F129" s="22"/>
      <c r="G129" s="22" t="str">
        <f>IF($E129="","",INDEX(KPI!$G:$G,SUMIFS(KPI!$B:$B,KPI!$E:$E,$E129)))</f>
        <v>руб.</v>
      </c>
      <c r="H129" s="100">
        <f>структура!$V$18</f>
        <v>7</v>
      </c>
      <c r="I129" s="31"/>
      <c r="J129" s="98" t="str">
        <f>структура!$X$18</f>
        <v>июл</v>
      </c>
      <c r="K129" s="99"/>
      <c r="L129" s="31" t="s">
        <v>0</v>
      </c>
      <c r="M129" s="106"/>
      <c r="N129" s="22"/>
      <c r="O129" s="22"/>
      <c r="P129" s="100"/>
      <c r="Q129" s="100"/>
      <c r="R129" s="100"/>
      <c r="S129" s="100"/>
      <c r="T129" s="100"/>
      <c r="U129" s="100"/>
      <c r="V129" s="100"/>
      <c r="W129" s="100"/>
      <c r="X129" s="100"/>
      <c r="Y129" s="100"/>
      <c r="Z129" s="100"/>
      <c r="AA129" s="100"/>
      <c r="AB129" s="22"/>
    </row>
    <row r="130" spans="1:28" s="23" customFormat="1" ht="10.199999999999999" x14ac:dyDescent="0.2">
      <c r="A130" s="22"/>
      <c r="B130" s="22"/>
      <c r="C130" s="22"/>
      <c r="D130" s="22"/>
      <c r="E130" s="22" t="str">
        <f>E122</f>
        <v>средний чек 1 услуги проката</v>
      </c>
      <c r="F130" s="22"/>
      <c r="G130" s="22" t="str">
        <f>IF($E130="","",INDEX(KPI!$G:$G,SUMIFS(KPI!$B:$B,KPI!$E:$E,$E130)))</f>
        <v>руб.</v>
      </c>
      <c r="H130" s="100">
        <f>структура!$V$19</f>
        <v>8</v>
      </c>
      <c r="I130" s="31"/>
      <c r="J130" s="98" t="str">
        <f>структура!$X$19</f>
        <v>авг</v>
      </c>
      <c r="K130" s="99"/>
      <c r="L130" s="31" t="s">
        <v>0</v>
      </c>
      <c r="M130" s="106"/>
      <c r="N130" s="22"/>
      <c r="O130" s="22"/>
      <c r="P130" s="100"/>
      <c r="Q130" s="100"/>
      <c r="R130" s="100"/>
      <c r="S130" s="100"/>
      <c r="T130" s="100"/>
      <c r="U130" s="100"/>
      <c r="V130" s="100"/>
      <c r="W130" s="100"/>
      <c r="X130" s="100"/>
      <c r="Y130" s="100"/>
      <c r="Z130" s="100"/>
      <c r="AA130" s="100"/>
      <c r="AB130" s="22"/>
    </row>
    <row r="131" spans="1:28" s="23" customFormat="1" ht="10.199999999999999" x14ac:dyDescent="0.2">
      <c r="A131" s="22"/>
      <c r="B131" s="22"/>
      <c r="C131" s="22"/>
      <c r="D131" s="22"/>
      <c r="E131" s="22" t="str">
        <f>E122</f>
        <v>средний чек 1 услуги проката</v>
      </c>
      <c r="F131" s="22"/>
      <c r="G131" s="22" t="str">
        <f>IF($E131="","",INDEX(KPI!$G:$G,SUMIFS(KPI!$B:$B,KPI!$E:$E,$E131)))</f>
        <v>руб.</v>
      </c>
      <c r="H131" s="100">
        <f>структура!$V$20</f>
        <v>9</v>
      </c>
      <c r="I131" s="31"/>
      <c r="J131" s="98" t="str">
        <f>структура!$X$20</f>
        <v>сен</v>
      </c>
      <c r="K131" s="99"/>
      <c r="L131" s="31" t="s">
        <v>0</v>
      </c>
      <c r="M131" s="106"/>
      <c r="N131" s="22"/>
      <c r="O131" s="22"/>
      <c r="P131" s="100"/>
      <c r="Q131" s="100"/>
      <c r="R131" s="100"/>
      <c r="S131" s="100"/>
      <c r="T131" s="100"/>
      <c r="U131" s="100"/>
      <c r="V131" s="100"/>
      <c r="W131" s="100"/>
      <c r="X131" s="100"/>
      <c r="Y131" s="100"/>
      <c r="Z131" s="100"/>
      <c r="AA131" s="100"/>
      <c r="AB131" s="22"/>
    </row>
    <row r="132" spans="1:28" s="23" customFormat="1" ht="10.199999999999999" x14ac:dyDescent="0.2">
      <c r="A132" s="22"/>
      <c r="B132" s="22"/>
      <c r="C132" s="22"/>
      <c r="D132" s="22"/>
      <c r="E132" s="22" t="str">
        <f>E122</f>
        <v>средний чек 1 услуги проката</v>
      </c>
      <c r="F132" s="22"/>
      <c r="G132" s="22" t="str">
        <f>IF($E132="","",INDEX(KPI!$G:$G,SUMIFS(KPI!$B:$B,KPI!$E:$E,$E132)))</f>
        <v>руб.</v>
      </c>
      <c r="H132" s="100">
        <f>структура!$V$21</f>
        <v>10</v>
      </c>
      <c r="I132" s="31"/>
      <c r="J132" s="98" t="str">
        <f>структура!$X$21</f>
        <v>окт</v>
      </c>
      <c r="K132" s="99"/>
      <c r="L132" s="31" t="s">
        <v>0</v>
      </c>
      <c r="M132" s="106"/>
      <c r="N132" s="22"/>
      <c r="O132" s="22"/>
      <c r="P132" s="100"/>
      <c r="Q132" s="100"/>
      <c r="R132" s="100"/>
      <c r="S132" s="100"/>
      <c r="T132" s="100"/>
      <c r="U132" s="100"/>
      <c r="V132" s="100"/>
      <c r="W132" s="100"/>
      <c r="X132" s="100"/>
      <c r="Y132" s="100"/>
      <c r="Z132" s="100"/>
      <c r="AA132" s="100"/>
      <c r="AB132" s="22"/>
    </row>
    <row r="133" spans="1:28" s="23" customFormat="1" ht="10.199999999999999" x14ac:dyDescent="0.2">
      <c r="A133" s="22"/>
      <c r="B133" s="22"/>
      <c r="C133" s="22"/>
      <c r="D133" s="22"/>
      <c r="E133" s="22" t="str">
        <f>E122</f>
        <v>средний чек 1 услуги проката</v>
      </c>
      <c r="F133" s="22"/>
      <c r="G133" s="22" t="str">
        <f>IF($E133="","",INDEX(KPI!$G:$G,SUMIFS(KPI!$B:$B,KPI!$E:$E,$E133)))</f>
        <v>руб.</v>
      </c>
      <c r="H133" s="100">
        <f>структура!$V$22</f>
        <v>11</v>
      </c>
      <c r="I133" s="31"/>
      <c r="J133" s="98" t="str">
        <f>структура!$X$22</f>
        <v>ноя</v>
      </c>
      <c r="K133" s="99"/>
      <c r="L133" s="31" t="s">
        <v>0</v>
      </c>
      <c r="M133" s="106"/>
      <c r="N133" s="22"/>
      <c r="O133" s="22"/>
      <c r="P133" s="100"/>
      <c r="Q133" s="100"/>
      <c r="R133" s="100"/>
      <c r="S133" s="100"/>
      <c r="T133" s="100"/>
      <c r="U133" s="100"/>
      <c r="V133" s="100"/>
      <c r="W133" s="100"/>
      <c r="X133" s="100"/>
      <c r="Y133" s="100"/>
      <c r="Z133" s="100"/>
      <c r="AA133" s="100"/>
      <c r="AB133" s="22"/>
    </row>
    <row r="134" spans="1:28" s="23" customFormat="1" ht="10.199999999999999" x14ac:dyDescent="0.2">
      <c r="A134" s="22"/>
      <c r="B134" s="22"/>
      <c r="C134" s="22"/>
      <c r="D134" s="22"/>
      <c r="E134" s="22" t="str">
        <f>E122</f>
        <v>средний чек 1 услуги проката</v>
      </c>
      <c r="F134" s="22"/>
      <c r="G134" s="22" t="str">
        <f>IF($E134="","",INDEX(KPI!$G:$G,SUMIFS(KPI!$B:$B,KPI!$E:$E,$E134)))</f>
        <v>руб.</v>
      </c>
      <c r="H134" s="100">
        <f>структура!$V$23</f>
        <v>12</v>
      </c>
      <c r="I134" s="31"/>
      <c r="J134" s="98" t="str">
        <f>структура!$X$23</f>
        <v>дек</v>
      </c>
      <c r="K134" s="99"/>
      <c r="L134" s="31" t="s">
        <v>0</v>
      </c>
      <c r="M134" s="106"/>
      <c r="N134" s="22"/>
      <c r="O134" s="22"/>
      <c r="P134" s="100"/>
      <c r="Q134" s="100"/>
      <c r="R134" s="100"/>
      <c r="S134" s="100"/>
      <c r="T134" s="100"/>
      <c r="U134" s="100"/>
      <c r="V134" s="100"/>
      <c r="W134" s="100"/>
      <c r="X134" s="100"/>
      <c r="Y134" s="100"/>
      <c r="Z134" s="100"/>
      <c r="AA134" s="100"/>
      <c r="AB134" s="22"/>
    </row>
    <row r="135" spans="1:28" ht="3.9" customHeight="1" x14ac:dyDescent="0.25">
      <c r="A135" s="2"/>
      <c r="B135" s="2"/>
      <c r="C135" s="2"/>
      <c r="D135" s="2"/>
      <c r="E135" s="21"/>
      <c r="F135" s="2"/>
      <c r="G135" s="21"/>
      <c r="H135" s="2"/>
      <c r="I135" s="28"/>
      <c r="J135" s="21"/>
      <c r="K135" s="28"/>
      <c r="L135" s="2"/>
      <c r="M135" s="52"/>
      <c r="N135" s="2"/>
      <c r="O135" s="2"/>
      <c r="P135" s="36"/>
      <c r="Q135" s="36"/>
      <c r="R135" s="36"/>
      <c r="S135" s="36"/>
      <c r="T135" s="36"/>
      <c r="U135" s="36"/>
      <c r="V135" s="36"/>
      <c r="W135" s="36"/>
      <c r="X135" s="36"/>
      <c r="Y135" s="36"/>
      <c r="Z135" s="36"/>
      <c r="AA135" s="36"/>
      <c r="AB135" s="2"/>
    </row>
    <row r="136" spans="1:28" x14ac:dyDescent="0.25">
      <c r="A136" s="2"/>
      <c r="B136" s="2"/>
      <c r="C136" s="2"/>
      <c r="D136" s="2"/>
      <c r="E136" s="3" t="str">
        <f>KPI!$E$117</f>
        <v>количество продаж услуг веревочного парка</v>
      </c>
      <c r="F136" s="3"/>
      <c r="G136" s="3" t="str">
        <f>IF($E136="","",INDEX(KPI!$G:$G,SUMIFS(KPI!$B:$B,KPI!$E:$E,$E136)))</f>
        <v>шт</v>
      </c>
      <c r="H136" s="3"/>
      <c r="I136" s="28"/>
      <c r="J136" s="44"/>
      <c r="K136" s="28"/>
      <c r="L136" s="3"/>
      <c r="M136" s="55"/>
      <c r="N136" s="2"/>
      <c r="O136" s="31" t="s">
        <v>0</v>
      </c>
      <c r="P136" s="305"/>
      <c r="Q136" s="305"/>
      <c r="R136" s="305"/>
      <c r="S136" s="305"/>
      <c r="T136" s="305"/>
      <c r="U136" s="305"/>
      <c r="V136" s="305"/>
      <c r="W136" s="305"/>
      <c r="X136" s="305"/>
      <c r="Y136" s="305"/>
      <c r="Z136" s="305"/>
      <c r="AA136" s="305"/>
      <c r="AB136" s="2"/>
    </row>
    <row r="137" spans="1:28" x14ac:dyDescent="0.25">
      <c r="A137" s="2"/>
      <c r="B137" s="2"/>
      <c r="C137" s="2"/>
      <c r="D137" s="2"/>
      <c r="E137" s="3" t="str">
        <f>KPI!$E$120</f>
        <v>распределение по месяцам продаж услуг в/парка</v>
      </c>
      <c r="F137" s="3"/>
      <c r="G137" s="3" t="str">
        <f>IF($E137="","",INDEX(KPI!$G:$G,SUMIFS(KPI!$B:$B,KPI!$E:$E,$E137)))</f>
        <v>%</v>
      </c>
      <c r="H137" s="3"/>
      <c r="I137" s="28"/>
      <c r="J137" s="44"/>
      <c r="K137" s="28"/>
      <c r="L137" s="3"/>
      <c r="M137" s="55"/>
      <c r="N137" s="2"/>
      <c r="O137" s="2"/>
      <c r="P137" s="36"/>
      <c r="Q137" s="36"/>
      <c r="R137" s="36"/>
      <c r="S137" s="36"/>
      <c r="T137" s="36"/>
      <c r="U137" s="36"/>
      <c r="V137" s="36"/>
      <c r="W137" s="36"/>
      <c r="X137" s="36"/>
      <c r="Y137" s="36"/>
      <c r="Z137" s="36"/>
      <c r="AA137" s="36"/>
      <c r="AB137" s="2"/>
    </row>
    <row r="138" spans="1:28" s="23" customFormat="1" ht="10.199999999999999" x14ac:dyDescent="0.2">
      <c r="A138" s="22"/>
      <c r="B138" s="22"/>
      <c r="C138" s="22"/>
      <c r="D138" s="22"/>
      <c r="E138" s="22" t="str">
        <f>E137</f>
        <v>распределение по месяцам продаж услуг в/парка</v>
      </c>
      <c r="F138" s="22"/>
      <c r="G138" s="22" t="str">
        <f>IF($E138="","",INDEX(KPI!$G:$G,SUMIFS(KPI!$B:$B,KPI!$E:$E,$E138)))</f>
        <v>%</v>
      </c>
      <c r="H138" s="100">
        <f>структура!$V$12</f>
        <v>1</v>
      </c>
      <c r="I138" s="31"/>
      <c r="J138" s="98" t="str">
        <f>структура!$X$12</f>
        <v>янв</v>
      </c>
      <c r="K138" s="99"/>
      <c r="L138" s="31" t="s">
        <v>0</v>
      </c>
      <c r="M138" s="113"/>
      <c r="N138" s="22"/>
      <c r="O138" s="22"/>
      <c r="P138" s="100">
        <f>P$136*$M138</f>
        <v>0</v>
      </c>
      <c r="Q138" s="100">
        <f t="shared" ref="Q138:AA138" si="53">Q$136*$M138</f>
        <v>0</v>
      </c>
      <c r="R138" s="100">
        <f t="shared" si="53"/>
        <v>0</v>
      </c>
      <c r="S138" s="100">
        <f t="shared" si="53"/>
        <v>0</v>
      </c>
      <c r="T138" s="100">
        <f t="shared" si="53"/>
        <v>0</v>
      </c>
      <c r="U138" s="100">
        <f t="shared" si="53"/>
        <v>0</v>
      </c>
      <c r="V138" s="100">
        <f t="shared" si="53"/>
        <v>0</v>
      </c>
      <c r="W138" s="100">
        <f t="shared" si="53"/>
        <v>0</v>
      </c>
      <c r="X138" s="100">
        <f t="shared" si="53"/>
        <v>0</v>
      </c>
      <c r="Y138" s="100">
        <f t="shared" si="53"/>
        <v>0</v>
      </c>
      <c r="Z138" s="100">
        <f t="shared" si="53"/>
        <v>0</v>
      </c>
      <c r="AA138" s="100">
        <f t="shared" si="53"/>
        <v>0</v>
      </c>
      <c r="AB138" s="22"/>
    </row>
    <row r="139" spans="1:28" s="23" customFormat="1" ht="10.199999999999999" x14ac:dyDescent="0.2">
      <c r="A139" s="22"/>
      <c r="B139" s="22"/>
      <c r="C139" s="22"/>
      <c r="D139" s="22"/>
      <c r="E139" s="22" t="str">
        <f>E137</f>
        <v>распределение по месяцам продаж услуг в/парка</v>
      </c>
      <c r="F139" s="22"/>
      <c r="G139" s="22" t="str">
        <f>IF($E139="","",INDEX(KPI!$G:$G,SUMIFS(KPI!$B:$B,KPI!$E:$E,$E139)))</f>
        <v>%</v>
      </c>
      <c r="H139" s="100">
        <f>структура!$V$13</f>
        <v>2</v>
      </c>
      <c r="I139" s="31"/>
      <c r="J139" s="98" t="str">
        <f>структура!$X$13</f>
        <v>фев</v>
      </c>
      <c r="K139" s="99"/>
      <c r="L139" s="31" t="s">
        <v>0</v>
      </c>
      <c r="M139" s="113"/>
      <c r="N139" s="22"/>
      <c r="O139" s="22"/>
      <c r="P139" s="100">
        <f t="shared" ref="P139:AA149" si="54">P$136*$M139</f>
        <v>0</v>
      </c>
      <c r="Q139" s="100">
        <f t="shared" si="54"/>
        <v>0</v>
      </c>
      <c r="R139" s="100">
        <f t="shared" si="54"/>
        <v>0</v>
      </c>
      <c r="S139" s="100">
        <f t="shared" si="54"/>
        <v>0</v>
      </c>
      <c r="T139" s="100">
        <f t="shared" si="54"/>
        <v>0</v>
      </c>
      <c r="U139" s="100">
        <f t="shared" si="54"/>
        <v>0</v>
      </c>
      <c r="V139" s="100">
        <f t="shared" si="54"/>
        <v>0</v>
      </c>
      <c r="W139" s="100">
        <f t="shared" si="54"/>
        <v>0</v>
      </c>
      <c r="X139" s="100">
        <f t="shared" si="54"/>
        <v>0</v>
      </c>
      <c r="Y139" s="100">
        <f t="shared" si="54"/>
        <v>0</v>
      </c>
      <c r="Z139" s="100">
        <f t="shared" si="54"/>
        <v>0</v>
      </c>
      <c r="AA139" s="100">
        <f t="shared" si="54"/>
        <v>0</v>
      </c>
      <c r="AB139" s="22"/>
    </row>
    <row r="140" spans="1:28" s="23" customFormat="1" ht="10.199999999999999" x14ac:dyDescent="0.2">
      <c r="A140" s="22"/>
      <c r="B140" s="22"/>
      <c r="C140" s="22"/>
      <c r="D140" s="22"/>
      <c r="E140" s="22" t="str">
        <f>E137</f>
        <v>распределение по месяцам продаж услуг в/парка</v>
      </c>
      <c r="F140" s="22"/>
      <c r="G140" s="22" t="str">
        <f>IF($E140="","",INDEX(KPI!$G:$G,SUMIFS(KPI!$B:$B,KPI!$E:$E,$E140)))</f>
        <v>%</v>
      </c>
      <c r="H140" s="100">
        <f>структура!$V$14</f>
        <v>3</v>
      </c>
      <c r="I140" s="31"/>
      <c r="J140" s="98" t="str">
        <f>структура!$X$14</f>
        <v>мар</v>
      </c>
      <c r="K140" s="99"/>
      <c r="L140" s="31" t="s">
        <v>0</v>
      </c>
      <c r="M140" s="113"/>
      <c r="N140" s="22"/>
      <c r="O140" s="22"/>
      <c r="P140" s="100">
        <f t="shared" si="54"/>
        <v>0</v>
      </c>
      <c r="Q140" s="100">
        <f t="shared" si="54"/>
        <v>0</v>
      </c>
      <c r="R140" s="100">
        <f t="shared" si="54"/>
        <v>0</v>
      </c>
      <c r="S140" s="100">
        <f t="shared" si="54"/>
        <v>0</v>
      </c>
      <c r="T140" s="100">
        <f t="shared" si="54"/>
        <v>0</v>
      </c>
      <c r="U140" s="100">
        <f t="shared" si="54"/>
        <v>0</v>
      </c>
      <c r="V140" s="100">
        <f t="shared" si="54"/>
        <v>0</v>
      </c>
      <c r="W140" s="100">
        <f t="shared" si="54"/>
        <v>0</v>
      </c>
      <c r="X140" s="100">
        <f t="shared" si="54"/>
        <v>0</v>
      </c>
      <c r="Y140" s="100">
        <f t="shared" si="54"/>
        <v>0</v>
      </c>
      <c r="Z140" s="100">
        <f t="shared" si="54"/>
        <v>0</v>
      </c>
      <c r="AA140" s="100">
        <f t="shared" si="54"/>
        <v>0</v>
      </c>
      <c r="AB140" s="22"/>
    </row>
    <row r="141" spans="1:28" s="23" customFormat="1" ht="10.199999999999999" x14ac:dyDescent="0.2">
      <c r="A141" s="22"/>
      <c r="B141" s="22"/>
      <c r="C141" s="22"/>
      <c r="D141" s="22"/>
      <c r="E141" s="22" t="str">
        <f>E137</f>
        <v>распределение по месяцам продаж услуг в/парка</v>
      </c>
      <c r="F141" s="22"/>
      <c r="G141" s="22" t="str">
        <f>IF($E141="","",INDEX(KPI!$G:$G,SUMIFS(KPI!$B:$B,KPI!$E:$E,$E141)))</f>
        <v>%</v>
      </c>
      <c r="H141" s="100">
        <f>структура!$V$15</f>
        <v>4</v>
      </c>
      <c r="I141" s="31"/>
      <c r="J141" s="98" t="str">
        <f>структура!$X$15</f>
        <v>апр</v>
      </c>
      <c r="K141" s="99"/>
      <c r="L141" s="31" t="s">
        <v>0</v>
      </c>
      <c r="M141" s="113"/>
      <c r="N141" s="22"/>
      <c r="O141" s="22"/>
      <c r="P141" s="100">
        <f t="shared" si="54"/>
        <v>0</v>
      </c>
      <c r="Q141" s="100">
        <f t="shared" si="54"/>
        <v>0</v>
      </c>
      <c r="R141" s="100">
        <f t="shared" si="54"/>
        <v>0</v>
      </c>
      <c r="S141" s="100">
        <f t="shared" si="54"/>
        <v>0</v>
      </c>
      <c r="T141" s="100">
        <f t="shared" si="54"/>
        <v>0</v>
      </c>
      <c r="U141" s="100">
        <f t="shared" si="54"/>
        <v>0</v>
      </c>
      <c r="V141" s="100">
        <f t="shared" si="54"/>
        <v>0</v>
      </c>
      <c r="W141" s="100">
        <f t="shared" si="54"/>
        <v>0</v>
      </c>
      <c r="X141" s="100">
        <f t="shared" si="54"/>
        <v>0</v>
      </c>
      <c r="Y141" s="100">
        <f t="shared" si="54"/>
        <v>0</v>
      </c>
      <c r="Z141" s="100">
        <f t="shared" si="54"/>
        <v>0</v>
      </c>
      <c r="AA141" s="100">
        <f t="shared" si="54"/>
        <v>0</v>
      </c>
      <c r="AB141" s="22"/>
    </row>
    <row r="142" spans="1:28" s="23" customFormat="1" ht="10.199999999999999" x14ac:dyDescent="0.2">
      <c r="A142" s="22"/>
      <c r="B142" s="22"/>
      <c r="C142" s="22"/>
      <c r="D142" s="22"/>
      <c r="E142" s="22" t="str">
        <f>E137</f>
        <v>распределение по месяцам продаж услуг в/парка</v>
      </c>
      <c r="F142" s="22"/>
      <c r="G142" s="22" t="str">
        <f>IF($E142="","",INDEX(KPI!$G:$G,SUMIFS(KPI!$B:$B,KPI!$E:$E,$E142)))</f>
        <v>%</v>
      </c>
      <c r="H142" s="100">
        <f>структура!$V$16</f>
        <v>5</v>
      </c>
      <c r="I142" s="31"/>
      <c r="J142" s="98" t="str">
        <f>структура!$X$16</f>
        <v>май</v>
      </c>
      <c r="K142" s="99"/>
      <c r="L142" s="31" t="s">
        <v>0</v>
      </c>
      <c r="M142" s="113"/>
      <c r="N142" s="22"/>
      <c r="O142" s="22"/>
      <c r="P142" s="100">
        <f t="shared" si="54"/>
        <v>0</v>
      </c>
      <c r="Q142" s="100">
        <f t="shared" si="54"/>
        <v>0</v>
      </c>
      <c r="R142" s="100">
        <f t="shared" si="54"/>
        <v>0</v>
      </c>
      <c r="S142" s="100">
        <f t="shared" si="54"/>
        <v>0</v>
      </c>
      <c r="T142" s="100">
        <f t="shared" si="54"/>
        <v>0</v>
      </c>
      <c r="U142" s="100">
        <f t="shared" si="54"/>
        <v>0</v>
      </c>
      <c r="V142" s="100">
        <f t="shared" si="54"/>
        <v>0</v>
      </c>
      <c r="W142" s="100">
        <f t="shared" si="54"/>
        <v>0</v>
      </c>
      <c r="X142" s="100">
        <f t="shared" si="54"/>
        <v>0</v>
      </c>
      <c r="Y142" s="100">
        <f t="shared" si="54"/>
        <v>0</v>
      </c>
      <c r="Z142" s="100">
        <f t="shared" si="54"/>
        <v>0</v>
      </c>
      <c r="AA142" s="100">
        <f t="shared" si="54"/>
        <v>0</v>
      </c>
      <c r="AB142" s="22"/>
    </row>
    <row r="143" spans="1:28" s="23" customFormat="1" ht="10.199999999999999" x14ac:dyDescent="0.2">
      <c r="A143" s="22"/>
      <c r="B143" s="22"/>
      <c r="C143" s="22"/>
      <c r="D143" s="22"/>
      <c r="E143" s="22" t="str">
        <f>E137</f>
        <v>распределение по месяцам продаж услуг в/парка</v>
      </c>
      <c r="F143" s="22"/>
      <c r="G143" s="22" t="str">
        <f>IF($E143="","",INDEX(KPI!$G:$G,SUMIFS(KPI!$B:$B,KPI!$E:$E,$E143)))</f>
        <v>%</v>
      </c>
      <c r="H143" s="100">
        <f>структура!$V$17</f>
        <v>6</v>
      </c>
      <c r="I143" s="31"/>
      <c r="J143" s="98" t="str">
        <f>структура!$X$17</f>
        <v>июн</v>
      </c>
      <c r="K143" s="99"/>
      <c r="L143" s="31" t="s">
        <v>0</v>
      </c>
      <c r="M143" s="113"/>
      <c r="N143" s="22"/>
      <c r="O143" s="22"/>
      <c r="P143" s="100">
        <f t="shared" si="54"/>
        <v>0</v>
      </c>
      <c r="Q143" s="100">
        <f t="shared" si="54"/>
        <v>0</v>
      </c>
      <c r="R143" s="100">
        <f t="shared" si="54"/>
        <v>0</v>
      </c>
      <c r="S143" s="100">
        <f t="shared" si="54"/>
        <v>0</v>
      </c>
      <c r="T143" s="100">
        <f t="shared" si="54"/>
        <v>0</v>
      </c>
      <c r="U143" s="100">
        <f t="shared" si="54"/>
        <v>0</v>
      </c>
      <c r="V143" s="100">
        <f t="shared" si="54"/>
        <v>0</v>
      </c>
      <c r="W143" s="100">
        <f t="shared" si="54"/>
        <v>0</v>
      </c>
      <c r="X143" s="100">
        <f t="shared" si="54"/>
        <v>0</v>
      </c>
      <c r="Y143" s="100">
        <f t="shared" si="54"/>
        <v>0</v>
      </c>
      <c r="Z143" s="100">
        <f t="shared" si="54"/>
        <v>0</v>
      </c>
      <c r="AA143" s="100">
        <f t="shared" si="54"/>
        <v>0</v>
      </c>
      <c r="AB143" s="22"/>
    </row>
    <row r="144" spans="1:28" s="23" customFormat="1" ht="10.199999999999999" x14ac:dyDescent="0.2">
      <c r="A144" s="22"/>
      <c r="B144" s="22"/>
      <c r="C144" s="22"/>
      <c r="D144" s="22"/>
      <c r="E144" s="22" t="str">
        <f>E137</f>
        <v>распределение по месяцам продаж услуг в/парка</v>
      </c>
      <c r="F144" s="22"/>
      <c r="G144" s="22" t="str">
        <f>IF($E144="","",INDEX(KPI!$G:$G,SUMIFS(KPI!$B:$B,KPI!$E:$E,$E144)))</f>
        <v>%</v>
      </c>
      <c r="H144" s="100">
        <f>структура!$V$18</f>
        <v>7</v>
      </c>
      <c r="I144" s="31"/>
      <c r="J144" s="98" t="str">
        <f>структура!$X$18</f>
        <v>июл</v>
      </c>
      <c r="K144" s="99"/>
      <c r="L144" s="31" t="s">
        <v>0</v>
      </c>
      <c r="M144" s="113"/>
      <c r="N144" s="22"/>
      <c r="O144" s="22"/>
      <c r="P144" s="100">
        <f t="shared" si="54"/>
        <v>0</v>
      </c>
      <c r="Q144" s="100">
        <f t="shared" si="54"/>
        <v>0</v>
      </c>
      <c r="R144" s="100">
        <f t="shared" si="54"/>
        <v>0</v>
      </c>
      <c r="S144" s="100">
        <f t="shared" si="54"/>
        <v>0</v>
      </c>
      <c r="T144" s="100">
        <f t="shared" si="54"/>
        <v>0</v>
      </c>
      <c r="U144" s="100">
        <f t="shared" si="54"/>
        <v>0</v>
      </c>
      <c r="V144" s="100">
        <f t="shared" si="54"/>
        <v>0</v>
      </c>
      <c r="W144" s="100">
        <f t="shared" si="54"/>
        <v>0</v>
      </c>
      <c r="X144" s="100">
        <f t="shared" si="54"/>
        <v>0</v>
      </c>
      <c r="Y144" s="100">
        <f t="shared" si="54"/>
        <v>0</v>
      </c>
      <c r="Z144" s="100">
        <f t="shared" si="54"/>
        <v>0</v>
      </c>
      <c r="AA144" s="100">
        <f t="shared" si="54"/>
        <v>0</v>
      </c>
      <c r="AB144" s="22"/>
    </row>
    <row r="145" spans="1:28" s="23" customFormat="1" ht="10.199999999999999" x14ac:dyDescent="0.2">
      <c r="A145" s="22"/>
      <c r="B145" s="22"/>
      <c r="C145" s="22"/>
      <c r="D145" s="22"/>
      <c r="E145" s="22" t="str">
        <f>E137</f>
        <v>распределение по месяцам продаж услуг в/парка</v>
      </c>
      <c r="F145" s="22"/>
      <c r="G145" s="22" t="str">
        <f>IF($E145="","",INDEX(KPI!$G:$G,SUMIFS(KPI!$B:$B,KPI!$E:$E,$E145)))</f>
        <v>%</v>
      </c>
      <c r="H145" s="100">
        <f>структура!$V$19</f>
        <v>8</v>
      </c>
      <c r="I145" s="31"/>
      <c r="J145" s="98" t="str">
        <f>структура!$X$19</f>
        <v>авг</v>
      </c>
      <c r="K145" s="99"/>
      <c r="L145" s="31" t="s">
        <v>0</v>
      </c>
      <c r="M145" s="113"/>
      <c r="N145" s="22"/>
      <c r="O145" s="22"/>
      <c r="P145" s="100">
        <f t="shared" si="54"/>
        <v>0</v>
      </c>
      <c r="Q145" s="100">
        <f t="shared" si="54"/>
        <v>0</v>
      </c>
      <c r="R145" s="100">
        <f t="shared" si="54"/>
        <v>0</v>
      </c>
      <c r="S145" s="100">
        <f t="shared" si="54"/>
        <v>0</v>
      </c>
      <c r="T145" s="100">
        <f t="shared" si="54"/>
        <v>0</v>
      </c>
      <c r="U145" s="100">
        <f t="shared" si="54"/>
        <v>0</v>
      </c>
      <c r="V145" s="100">
        <f t="shared" si="54"/>
        <v>0</v>
      </c>
      <c r="W145" s="100">
        <f t="shared" si="54"/>
        <v>0</v>
      </c>
      <c r="X145" s="100">
        <f t="shared" si="54"/>
        <v>0</v>
      </c>
      <c r="Y145" s="100">
        <f t="shared" si="54"/>
        <v>0</v>
      </c>
      <c r="Z145" s="100">
        <f t="shared" si="54"/>
        <v>0</v>
      </c>
      <c r="AA145" s="100">
        <f t="shared" si="54"/>
        <v>0</v>
      </c>
      <c r="AB145" s="22"/>
    </row>
    <row r="146" spans="1:28" s="23" customFormat="1" ht="10.199999999999999" x14ac:dyDescent="0.2">
      <c r="A146" s="22"/>
      <c r="B146" s="22"/>
      <c r="C146" s="22"/>
      <c r="D146" s="22"/>
      <c r="E146" s="22" t="str">
        <f>E137</f>
        <v>распределение по месяцам продаж услуг в/парка</v>
      </c>
      <c r="F146" s="22"/>
      <c r="G146" s="22" t="str">
        <f>IF($E146="","",INDEX(KPI!$G:$G,SUMIFS(KPI!$B:$B,KPI!$E:$E,$E146)))</f>
        <v>%</v>
      </c>
      <c r="H146" s="100">
        <f>структура!$V$20</f>
        <v>9</v>
      </c>
      <c r="I146" s="31"/>
      <c r="J146" s="98" t="str">
        <f>структура!$X$20</f>
        <v>сен</v>
      </c>
      <c r="K146" s="99"/>
      <c r="L146" s="31" t="s">
        <v>0</v>
      </c>
      <c r="M146" s="113"/>
      <c r="N146" s="22"/>
      <c r="O146" s="22"/>
      <c r="P146" s="100">
        <f t="shared" si="54"/>
        <v>0</v>
      </c>
      <c r="Q146" s="100">
        <f t="shared" si="54"/>
        <v>0</v>
      </c>
      <c r="R146" s="100">
        <f t="shared" si="54"/>
        <v>0</v>
      </c>
      <c r="S146" s="100">
        <f t="shared" si="54"/>
        <v>0</v>
      </c>
      <c r="T146" s="100">
        <f t="shared" si="54"/>
        <v>0</v>
      </c>
      <c r="U146" s="100">
        <f t="shared" si="54"/>
        <v>0</v>
      </c>
      <c r="V146" s="100">
        <f t="shared" si="54"/>
        <v>0</v>
      </c>
      <c r="W146" s="100">
        <f t="shared" si="54"/>
        <v>0</v>
      </c>
      <c r="X146" s="100">
        <f t="shared" si="54"/>
        <v>0</v>
      </c>
      <c r="Y146" s="100">
        <f t="shared" si="54"/>
        <v>0</v>
      </c>
      <c r="Z146" s="100">
        <f t="shared" si="54"/>
        <v>0</v>
      </c>
      <c r="AA146" s="100">
        <f t="shared" si="54"/>
        <v>0</v>
      </c>
      <c r="AB146" s="22"/>
    </row>
    <row r="147" spans="1:28" s="23" customFormat="1" ht="10.199999999999999" x14ac:dyDescent="0.2">
      <c r="A147" s="22"/>
      <c r="B147" s="22"/>
      <c r="C147" s="22"/>
      <c r="D147" s="22"/>
      <c r="E147" s="22" t="str">
        <f>E137</f>
        <v>распределение по месяцам продаж услуг в/парка</v>
      </c>
      <c r="F147" s="22"/>
      <c r="G147" s="22" t="str">
        <f>IF($E147="","",INDEX(KPI!$G:$G,SUMIFS(KPI!$B:$B,KPI!$E:$E,$E147)))</f>
        <v>%</v>
      </c>
      <c r="H147" s="100">
        <f>структура!$V$21</f>
        <v>10</v>
      </c>
      <c r="I147" s="31"/>
      <c r="J147" s="98" t="str">
        <f>структура!$X$21</f>
        <v>окт</v>
      </c>
      <c r="K147" s="99"/>
      <c r="L147" s="31" t="s">
        <v>0</v>
      </c>
      <c r="M147" s="113"/>
      <c r="N147" s="22"/>
      <c r="O147" s="22"/>
      <c r="P147" s="100">
        <f t="shared" si="54"/>
        <v>0</v>
      </c>
      <c r="Q147" s="100">
        <f t="shared" si="54"/>
        <v>0</v>
      </c>
      <c r="R147" s="100">
        <f t="shared" si="54"/>
        <v>0</v>
      </c>
      <c r="S147" s="100">
        <f t="shared" si="54"/>
        <v>0</v>
      </c>
      <c r="T147" s="100">
        <f t="shared" si="54"/>
        <v>0</v>
      </c>
      <c r="U147" s="100">
        <f t="shared" si="54"/>
        <v>0</v>
      </c>
      <c r="V147" s="100">
        <f t="shared" si="54"/>
        <v>0</v>
      </c>
      <c r="W147" s="100">
        <f t="shared" si="54"/>
        <v>0</v>
      </c>
      <c r="X147" s="100">
        <f t="shared" si="54"/>
        <v>0</v>
      </c>
      <c r="Y147" s="100">
        <f t="shared" si="54"/>
        <v>0</v>
      </c>
      <c r="Z147" s="100">
        <f t="shared" si="54"/>
        <v>0</v>
      </c>
      <c r="AA147" s="100">
        <f t="shared" si="54"/>
        <v>0</v>
      </c>
      <c r="AB147" s="22"/>
    </row>
    <row r="148" spans="1:28" s="23" customFormat="1" ht="10.199999999999999" x14ac:dyDescent="0.2">
      <c r="A148" s="22"/>
      <c r="B148" s="22"/>
      <c r="C148" s="22"/>
      <c r="D148" s="22"/>
      <c r="E148" s="22" t="str">
        <f>E137</f>
        <v>распределение по месяцам продаж услуг в/парка</v>
      </c>
      <c r="F148" s="22"/>
      <c r="G148" s="22" t="str">
        <f>IF($E148="","",INDEX(KPI!$G:$G,SUMIFS(KPI!$B:$B,KPI!$E:$E,$E148)))</f>
        <v>%</v>
      </c>
      <c r="H148" s="100">
        <f>структура!$V$22</f>
        <v>11</v>
      </c>
      <c r="I148" s="31"/>
      <c r="J148" s="98" t="str">
        <f>структура!$X$22</f>
        <v>ноя</v>
      </c>
      <c r="K148" s="99"/>
      <c r="L148" s="31" t="s">
        <v>0</v>
      </c>
      <c r="M148" s="113"/>
      <c r="N148" s="22"/>
      <c r="O148" s="22"/>
      <c r="P148" s="100">
        <f t="shared" si="54"/>
        <v>0</v>
      </c>
      <c r="Q148" s="100">
        <f t="shared" si="54"/>
        <v>0</v>
      </c>
      <c r="R148" s="100">
        <f t="shared" si="54"/>
        <v>0</v>
      </c>
      <c r="S148" s="100">
        <f t="shared" si="54"/>
        <v>0</v>
      </c>
      <c r="T148" s="100">
        <f t="shared" si="54"/>
        <v>0</v>
      </c>
      <c r="U148" s="100">
        <f t="shared" si="54"/>
        <v>0</v>
      </c>
      <c r="V148" s="100">
        <f t="shared" si="54"/>
        <v>0</v>
      </c>
      <c r="W148" s="100">
        <f t="shared" si="54"/>
        <v>0</v>
      </c>
      <c r="X148" s="100">
        <f t="shared" si="54"/>
        <v>0</v>
      </c>
      <c r="Y148" s="100">
        <f t="shared" si="54"/>
        <v>0</v>
      </c>
      <c r="Z148" s="100">
        <f t="shared" si="54"/>
        <v>0</v>
      </c>
      <c r="AA148" s="100">
        <f t="shared" si="54"/>
        <v>0</v>
      </c>
      <c r="AB148" s="22"/>
    </row>
    <row r="149" spans="1:28" s="23" customFormat="1" ht="10.199999999999999" x14ac:dyDescent="0.2">
      <c r="A149" s="22"/>
      <c r="B149" s="22"/>
      <c r="C149" s="22"/>
      <c r="D149" s="22"/>
      <c r="E149" s="22" t="str">
        <f>E137</f>
        <v>распределение по месяцам продаж услуг в/парка</v>
      </c>
      <c r="F149" s="22"/>
      <c r="G149" s="22" t="str">
        <f>IF($E149="","",INDEX(KPI!$G:$G,SUMIFS(KPI!$B:$B,KPI!$E:$E,$E149)))</f>
        <v>%</v>
      </c>
      <c r="H149" s="100">
        <f>структура!$V$23</f>
        <v>12</v>
      </c>
      <c r="I149" s="31"/>
      <c r="J149" s="98" t="str">
        <f>структура!$X$23</f>
        <v>дек</v>
      </c>
      <c r="K149" s="99"/>
      <c r="L149" s="31"/>
      <c r="M149" s="306">
        <f>100%-SUM(M138:M148)</f>
        <v>1</v>
      </c>
      <c r="N149" s="22"/>
      <c r="O149" s="22"/>
      <c r="P149" s="100">
        <f t="shared" si="54"/>
        <v>0</v>
      </c>
      <c r="Q149" s="100">
        <f t="shared" si="54"/>
        <v>0</v>
      </c>
      <c r="R149" s="100">
        <f t="shared" si="54"/>
        <v>0</v>
      </c>
      <c r="S149" s="100">
        <f t="shared" si="54"/>
        <v>0</v>
      </c>
      <c r="T149" s="100">
        <f t="shared" si="54"/>
        <v>0</v>
      </c>
      <c r="U149" s="100">
        <f t="shared" si="54"/>
        <v>0</v>
      </c>
      <c r="V149" s="100">
        <f t="shared" si="54"/>
        <v>0</v>
      </c>
      <c r="W149" s="100">
        <f t="shared" si="54"/>
        <v>0</v>
      </c>
      <c r="X149" s="100">
        <f t="shared" si="54"/>
        <v>0</v>
      </c>
      <c r="Y149" s="100">
        <f t="shared" si="54"/>
        <v>0</v>
      </c>
      <c r="Z149" s="100">
        <f t="shared" si="54"/>
        <v>0</v>
      </c>
      <c r="AA149" s="100">
        <f t="shared" si="54"/>
        <v>0</v>
      </c>
      <c r="AB149" s="22"/>
    </row>
    <row r="150" spans="1:28" ht="3.9" customHeight="1" x14ac:dyDescent="0.25">
      <c r="A150" s="2"/>
      <c r="B150" s="2"/>
      <c r="C150" s="2"/>
      <c r="D150" s="2"/>
      <c r="E150" s="21"/>
      <c r="F150" s="2"/>
      <c r="G150" s="21"/>
      <c r="H150" s="2"/>
      <c r="I150" s="28"/>
      <c r="J150" s="21"/>
      <c r="K150" s="28"/>
      <c r="L150" s="2"/>
      <c r="M150" s="52"/>
      <c r="N150" s="2"/>
      <c r="O150" s="2"/>
      <c r="P150" s="36"/>
      <c r="Q150" s="36"/>
      <c r="R150" s="36"/>
      <c r="S150" s="36"/>
      <c r="T150" s="36"/>
      <c r="U150" s="36"/>
      <c r="V150" s="36"/>
      <c r="W150" s="36"/>
      <c r="X150" s="36"/>
      <c r="Y150" s="36"/>
      <c r="Z150" s="36"/>
      <c r="AA150" s="36"/>
      <c r="AB150" s="2"/>
    </row>
    <row r="151" spans="1:28" ht="8.1" customHeight="1" x14ac:dyDescent="0.25">
      <c r="A151" s="2"/>
      <c r="B151" s="2"/>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x14ac:dyDescent="0.25">
      <c r="A152" s="2"/>
      <c r="B152" s="2"/>
      <c r="C152" s="2"/>
      <c r="D152" s="2"/>
      <c r="E152" s="3" t="str">
        <f>KPI!$E$121</f>
        <v>доля траффика в/парка покупающая услуги проката</v>
      </c>
      <c r="F152" s="3"/>
      <c r="G152" s="3" t="str">
        <f>IF($E152="","",INDEX(KPI!$G:$G,SUMIFS(KPI!$B:$B,KPI!$E:$E,$E152)))</f>
        <v>%</v>
      </c>
      <c r="H152" s="3"/>
      <c r="I152" s="28"/>
      <c r="J152" s="44"/>
      <c r="K152" s="28"/>
      <c r="L152" s="3"/>
      <c r="M152" s="55"/>
      <c r="N152" s="2"/>
      <c r="O152" s="2"/>
      <c r="P152" s="36"/>
      <c r="Q152" s="36"/>
      <c r="R152" s="36"/>
      <c r="S152" s="36"/>
      <c r="T152" s="36"/>
      <c r="U152" s="36"/>
      <c r="V152" s="36"/>
      <c r="W152" s="36"/>
      <c r="X152" s="36"/>
      <c r="Y152" s="36"/>
      <c r="Z152" s="36"/>
      <c r="AA152" s="36"/>
      <c r="AB152" s="2"/>
    </row>
    <row r="153" spans="1:28" s="23" customFormat="1" ht="10.199999999999999" x14ac:dyDescent="0.2">
      <c r="A153" s="22"/>
      <c r="B153" s="22"/>
      <c r="C153" s="22"/>
      <c r="D153" s="22"/>
      <c r="E153" s="22" t="str">
        <f>E152</f>
        <v>доля траффика в/парка покупающая услуги проката</v>
      </c>
      <c r="F153" s="22"/>
      <c r="G153" s="22" t="str">
        <f>IF($E153="","",INDEX(KPI!$G:$G,SUMIFS(KPI!$B:$B,KPI!$E:$E,$E153)))</f>
        <v>%</v>
      </c>
      <c r="H153" s="100">
        <f>структура!$V$12</f>
        <v>1</v>
      </c>
      <c r="I153" s="31"/>
      <c r="J153" s="98" t="str">
        <f>структура!$X$12</f>
        <v>янв</v>
      </c>
      <c r="K153" s="99"/>
      <c r="L153" s="31" t="s">
        <v>0</v>
      </c>
      <c r="M153" s="113"/>
      <c r="N153" s="22"/>
      <c r="O153" s="22"/>
      <c r="P153" s="100"/>
      <c r="Q153" s="100"/>
      <c r="R153" s="100"/>
      <c r="S153" s="100"/>
      <c r="T153" s="100"/>
      <c r="U153" s="100"/>
      <c r="V153" s="100"/>
      <c r="W153" s="100"/>
      <c r="X153" s="100"/>
      <c r="Y153" s="100"/>
      <c r="Z153" s="100"/>
      <c r="AA153" s="100"/>
      <c r="AB153" s="22"/>
    </row>
    <row r="154" spans="1:28" s="23" customFormat="1" ht="10.199999999999999" x14ac:dyDescent="0.2">
      <c r="A154" s="22"/>
      <c r="B154" s="22"/>
      <c r="C154" s="22"/>
      <c r="D154" s="22"/>
      <c r="E154" s="22" t="str">
        <f>E152</f>
        <v>доля траффика в/парка покупающая услуги проката</v>
      </c>
      <c r="F154" s="22"/>
      <c r="G154" s="22" t="str">
        <f>IF($E154="","",INDEX(KPI!$G:$G,SUMIFS(KPI!$B:$B,KPI!$E:$E,$E154)))</f>
        <v>%</v>
      </c>
      <c r="H154" s="100">
        <f>структура!$V$13</f>
        <v>2</v>
      </c>
      <c r="I154" s="31"/>
      <c r="J154" s="98" t="str">
        <f>структура!$X$13</f>
        <v>фев</v>
      </c>
      <c r="K154" s="99"/>
      <c r="L154" s="31" t="s">
        <v>0</v>
      </c>
      <c r="M154" s="113"/>
      <c r="N154" s="22"/>
      <c r="O154" s="22"/>
      <c r="P154" s="100"/>
      <c r="Q154" s="100"/>
      <c r="R154" s="100"/>
      <c r="S154" s="100"/>
      <c r="T154" s="100"/>
      <c r="U154" s="100"/>
      <c r="V154" s="100"/>
      <c r="W154" s="100"/>
      <c r="X154" s="100"/>
      <c r="Y154" s="100"/>
      <c r="Z154" s="100"/>
      <c r="AA154" s="100"/>
      <c r="AB154" s="22"/>
    </row>
    <row r="155" spans="1:28" s="23" customFormat="1" ht="10.199999999999999" x14ac:dyDescent="0.2">
      <c r="A155" s="22"/>
      <c r="B155" s="22"/>
      <c r="C155" s="22"/>
      <c r="D155" s="22"/>
      <c r="E155" s="22" t="str">
        <f>E152</f>
        <v>доля траффика в/парка покупающая услуги проката</v>
      </c>
      <c r="F155" s="22"/>
      <c r="G155" s="22" t="str">
        <f>IF($E155="","",INDEX(KPI!$G:$G,SUMIFS(KPI!$B:$B,KPI!$E:$E,$E155)))</f>
        <v>%</v>
      </c>
      <c r="H155" s="100">
        <f>структура!$V$14</f>
        <v>3</v>
      </c>
      <c r="I155" s="31"/>
      <c r="J155" s="98" t="str">
        <f>структура!$X$14</f>
        <v>мар</v>
      </c>
      <c r="K155" s="99"/>
      <c r="L155" s="31" t="s">
        <v>0</v>
      </c>
      <c r="M155" s="113"/>
      <c r="N155" s="22"/>
      <c r="O155" s="22"/>
      <c r="P155" s="100"/>
      <c r="Q155" s="100"/>
      <c r="R155" s="100"/>
      <c r="S155" s="100"/>
      <c r="T155" s="100"/>
      <c r="U155" s="100"/>
      <c r="V155" s="100"/>
      <c r="W155" s="100"/>
      <c r="X155" s="100"/>
      <c r="Y155" s="100"/>
      <c r="Z155" s="100"/>
      <c r="AA155" s="100"/>
      <c r="AB155" s="22"/>
    </row>
    <row r="156" spans="1:28" s="23" customFormat="1" ht="10.199999999999999" x14ac:dyDescent="0.2">
      <c r="A156" s="22"/>
      <c r="B156" s="22"/>
      <c r="C156" s="22"/>
      <c r="D156" s="22"/>
      <c r="E156" s="22" t="str">
        <f>E152</f>
        <v>доля траффика в/парка покупающая услуги проката</v>
      </c>
      <c r="F156" s="22"/>
      <c r="G156" s="22" t="str">
        <f>IF($E156="","",INDEX(KPI!$G:$G,SUMIFS(KPI!$B:$B,KPI!$E:$E,$E156)))</f>
        <v>%</v>
      </c>
      <c r="H156" s="100">
        <f>структура!$V$15</f>
        <v>4</v>
      </c>
      <c r="I156" s="31"/>
      <c r="J156" s="98" t="str">
        <f>структура!$X$15</f>
        <v>апр</v>
      </c>
      <c r="K156" s="99"/>
      <c r="L156" s="31" t="s">
        <v>0</v>
      </c>
      <c r="M156" s="113"/>
      <c r="N156" s="22"/>
      <c r="O156" s="22"/>
      <c r="P156" s="100"/>
      <c r="Q156" s="100"/>
      <c r="R156" s="100"/>
      <c r="S156" s="100"/>
      <c r="T156" s="100"/>
      <c r="U156" s="100"/>
      <c r="V156" s="100"/>
      <c r="W156" s="100"/>
      <c r="X156" s="100"/>
      <c r="Y156" s="100"/>
      <c r="Z156" s="100"/>
      <c r="AA156" s="100"/>
      <c r="AB156" s="22"/>
    </row>
    <row r="157" spans="1:28" s="23" customFormat="1" ht="10.199999999999999" x14ac:dyDescent="0.2">
      <c r="A157" s="22"/>
      <c r="B157" s="22"/>
      <c r="C157" s="22"/>
      <c r="D157" s="22"/>
      <c r="E157" s="22" t="str">
        <f>E152</f>
        <v>доля траффика в/парка покупающая услуги проката</v>
      </c>
      <c r="F157" s="22"/>
      <c r="G157" s="22" t="str">
        <f>IF($E157="","",INDEX(KPI!$G:$G,SUMIFS(KPI!$B:$B,KPI!$E:$E,$E157)))</f>
        <v>%</v>
      </c>
      <c r="H157" s="100">
        <f>структура!$V$16</f>
        <v>5</v>
      </c>
      <c r="I157" s="31"/>
      <c r="J157" s="98" t="str">
        <f>структура!$X$16</f>
        <v>май</v>
      </c>
      <c r="K157" s="99"/>
      <c r="L157" s="31" t="s">
        <v>0</v>
      </c>
      <c r="M157" s="113"/>
      <c r="N157" s="22"/>
      <c r="O157" s="22"/>
      <c r="P157" s="100"/>
      <c r="Q157" s="100"/>
      <c r="R157" s="100"/>
      <c r="S157" s="100"/>
      <c r="T157" s="100"/>
      <c r="U157" s="100"/>
      <c r="V157" s="100"/>
      <c r="W157" s="100"/>
      <c r="X157" s="100"/>
      <c r="Y157" s="100"/>
      <c r="Z157" s="100"/>
      <c r="AA157" s="100"/>
      <c r="AB157" s="22"/>
    </row>
    <row r="158" spans="1:28" s="23" customFormat="1" ht="10.199999999999999" x14ac:dyDescent="0.2">
      <c r="A158" s="22"/>
      <c r="B158" s="22"/>
      <c r="C158" s="22"/>
      <c r="D158" s="22"/>
      <c r="E158" s="22" t="str">
        <f>E152</f>
        <v>доля траффика в/парка покупающая услуги проката</v>
      </c>
      <c r="F158" s="22"/>
      <c r="G158" s="22" t="str">
        <f>IF($E158="","",INDEX(KPI!$G:$G,SUMIFS(KPI!$B:$B,KPI!$E:$E,$E158)))</f>
        <v>%</v>
      </c>
      <c r="H158" s="100">
        <f>структура!$V$17</f>
        <v>6</v>
      </c>
      <c r="I158" s="31"/>
      <c r="J158" s="98" t="str">
        <f>структура!$X$17</f>
        <v>июн</v>
      </c>
      <c r="K158" s="99"/>
      <c r="L158" s="31" t="s">
        <v>0</v>
      </c>
      <c r="M158" s="113"/>
      <c r="N158" s="22"/>
      <c r="O158" s="22"/>
      <c r="P158" s="100"/>
      <c r="Q158" s="100"/>
      <c r="R158" s="100"/>
      <c r="S158" s="100"/>
      <c r="T158" s="100"/>
      <c r="U158" s="100"/>
      <c r="V158" s="100"/>
      <c r="W158" s="100"/>
      <c r="X158" s="100"/>
      <c r="Y158" s="100"/>
      <c r="Z158" s="100"/>
      <c r="AA158" s="100"/>
      <c r="AB158" s="22"/>
    </row>
    <row r="159" spans="1:28" s="23" customFormat="1" ht="10.199999999999999" x14ac:dyDescent="0.2">
      <c r="A159" s="22"/>
      <c r="B159" s="22"/>
      <c r="C159" s="22"/>
      <c r="D159" s="22"/>
      <c r="E159" s="22" t="str">
        <f>E152</f>
        <v>доля траффика в/парка покупающая услуги проката</v>
      </c>
      <c r="F159" s="22"/>
      <c r="G159" s="22" t="str">
        <f>IF($E159="","",INDEX(KPI!$G:$G,SUMIFS(KPI!$B:$B,KPI!$E:$E,$E159)))</f>
        <v>%</v>
      </c>
      <c r="H159" s="100">
        <f>структура!$V$18</f>
        <v>7</v>
      </c>
      <c r="I159" s="31"/>
      <c r="J159" s="98" t="str">
        <f>структура!$X$18</f>
        <v>июл</v>
      </c>
      <c r="K159" s="99"/>
      <c r="L159" s="31" t="s">
        <v>0</v>
      </c>
      <c r="M159" s="113"/>
      <c r="N159" s="22"/>
      <c r="O159" s="22"/>
      <c r="P159" s="100"/>
      <c r="Q159" s="100"/>
      <c r="R159" s="100"/>
      <c r="S159" s="100"/>
      <c r="T159" s="100"/>
      <c r="U159" s="100"/>
      <c r="V159" s="100"/>
      <c r="W159" s="100"/>
      <c r="X159" s="100"/>
      <c r="Y159" s="100"/>
      <c r="Z159" s="100"/>
      <c r="AA159" s="100"/>
      <c r="AB159" s="22"/>
    </row>
    <row r="160" spans="1:28" s="23" customFormat="1" ht="10.199999999999999" x14ac:dyDescent="0.2">
      <c r="A160" s="22"/>
      <c r="B160" s="22"/>
      <c r="C160" s="22"/>
      <c r="D160" s="22"/>
      <c r="E160" s="22" t="str">
        <f>E152</f>
        <v>доля траффика в/парка покупающая услуги проката</v>
      </c>
      <c r="F160" s="22"/>
      <c r="G160" s="22" t="str">
        <f>IF($E160="","",INDEX(KPI!$G:$G,SUMIFS(KPI!$B:$B,KPI!$E:$E,$E160)))</f>
        <v>%</v>
      </c>
      <c r="H160" s="100">
        <f>структура!$V$19</f>
        <v>8</v>
      </c>
      <c r="I160" s="31"/>
      <c r="J160" s="98" t="str">
        <f>структура!$X$19</f>
        <v>авг</v>
      </c>
      <c r="K160" s="99"/>
      <c r="L160" s="31" t="s">
        <v>0</v>
      </c>
      <c r="M160" s="113"/>
      <c r="N160" s="22"/>
      <c r="O160" s="22"/>
      <c r="P160" s="100"/>
      <c r="Q160" s="100"/>
      <c r="R160" s="100"/>
      <c r="S160" s="100"/>
      <c r="T160" s="100"/>
      <c r="U160" s="100"/>
      <c r="V160" s="100"/>
      <c r="W160" s="100"/>
      <c r="X160" s="100"/>
      <c r="Y160" s="100"/>
      <c r="Z160" s="100"/>
      <c r="AA160" s="100"/>
      <c r="AB160" s="22"/>
    </row>
    <row r="161" spans="1:28" s="23" customFormat="1" ht="10.199999999999999" x14ac:dyDescent="0.2">
      <c r="A161" s="22"/>
      <c r="B161" s="22"/>
      <c r="C161" s="22"/>
      <c r="D161" s="22"/>
      <c r="E161" s="22" t="str">
        <f>E152</f>
        <v>доля траффика в/парка покупающая услуги проката</v>
      </c>
      <c r="F161" s="22"/>
      <c r="G161" s="22" t="str">
        <f>IF($E161="","",INDEX(KPI!$G:$G,SUMIFS(KPI!$B:$B,KPI!$E:$E,$E161)))</f>
        <v>%</v>
      </c>
      <c r="H161" s="100">
        <f>структура!$V$20</f>
        <v>9</v>
      </c>
      <c r="I161" s="31"/>
      <c r="J161" s="98" t="str">
        <f>структура!$X$20</f>
        <v>сен</v>
      </c>
      <c r="K161" s="99"/>
      <c r="L161" s="31" t="s">
        <v>0</v>
      </c>
      <c r="M161" s="113"/>
      <c r="N161" s="22"/>
      <c r="O161" s="22"/>
      <c r="P161" s="100"/>
      <c r="Q161" s="100"/>
      <c r="R161" s="100"/>
      <c r="S161" s="100"/>
      <c r="T161" s="100"/>
      <c r="U161" s="100"/>
      <c r="V161" s="100"/>
      <c r="W161" s="100"/>
      <c r="X161" s="100"/>
      <c r="Y161" s="100"/>
      <c r="Z161" s="100"/>
      <c r="AA161" s="100"/>
      <c r="AB161" s="22"/>
    </row>
    <row r="162" spans="1:28" s="23" customFormat="1" ht="10.199999999999999" x14ac:dyDescent="0.2">
      <c r="A162" s="22"/>
      <c r="B162" s="22"/>
      <c r="C162" s="22"/>
      <c r="D162" s="22"/>
      <c r="E162" s="22" t="str">
        <f>E152</f>
        <v>доля траффика в/парка покупающая услуги проката</v>
      </c>
      <c r="F162" s="22"/>
      <c r="G162" s="22" t="str">
        <f>IF($E162="","",INDEX(KPI!$G:$G,SUMIFS(KPI!$B:$B,KPI!$E:$E,$E162)))</f>
        <v>%</v>
      </c>
      <c r="H162" s="100">
        <f>структура!$V$21</f>
        <v>10</v>
      </c>
      <c r="I162" s="31"/>
      <c r="J162" s="98" t="str">
        <f>структура!$X$21</f>
        <v>окт</v>
      </c>
      <c r="K162" s="99"/>
      <c r="L162" s="31" t="s">
        <v>0</v>
      </c>
      <c r="M162" s="113"/>
      <c r="N162" s="22"/>
      <c r="O162" s="22"/>
      <c r="P162" s="100"/>
      <c r="Q162" s="100"/>
      <c r="R162" s="100"/>
      <c r="S162" s="100"/>
      <c r="T162" s="100"/>
      <c r="U162" s="100"/>
      <c r="V162" s="100"/>
      <c r="W162" s="100"/>
      <c r="X162" s="100"/>
      <c r="Y162" s="100"/>
      <c r="Z162" s="100"/>
      <c r="AA162" s="100"/>
      <c r="AB162" s="22"/>
    </row>
    <row r="163" spans="1:28" s="23" customFormat="1" ht="10.199999999999999" x14ac:dyDescent="0.2">
      <c r="A163" s="22"/>
      <c r="B163" s="22"/>
      <c r="C163" s="22"/>
      <c r="D163" s="22"/>
      <c r="E163" s="22" t="str">
        <f>E152</f>
        <v>доля траффика в/парка покупающая услуги проката</v>
      </c>
      <c r="F163" s="22"/>
      <c r="G163" s="22" t="str">
        <f>IF($E163="","",INDEX(KPI!$G:$G,SUMIFS(KPI!$B:$B,KPI!$E:$E,$E163)))</f>
        <v>%</v>
      </c>
      <c r="H163" s="100">
        <f>структура!$V$22</f>
        <v>11</v>
      </c>
      <c r="I163" s="31"/>
      <c r="J163" s="98" t="str">
        <f>структура!$X$22</f>
        <v>ноя</v>
      </c>
      <c r="K163" s="99"/>
      <c r="L163" s="31" t="s">
        <v>0</v>
      </c>
      <c r="M163" s="113"/>
      <c r="N163" s="22"/>
      <c r="O163" s="22"/>
      <c r="P163" s="100"/>
      <c r="Q163" s="100"/>
      <c r="R163" s="100"/>
      <c r="S163" s="100"/>
      <c r="T163" s="100"/>
      <c r="U163" s="100"/>
      <c r="V163" s="100"/>
      <c r="W163" s="100"/>
      <c r="X163" s="100"/>
      <c r="Y163" s="100"/>
      <c r="Z163" s="100"/>
      <c r="AA163" s="100"/>
      <c r="AB163" s="22"/>
    </row>
    <row r="164" spans="1:28" s="23" customFormat="1" ht="10.199999999999999" x14ac:dyDescent="0.2">
      <c r="A164" s="22"/>
      <c r="B164" s="22"/>
      <c r="C164" s="22"/>
      <c r="D164" s="22"/>
      <c r="E164" s="22" t="str">
        <f>E152</f>
        <v>доля траффика в/парка покупающая услуги проката</v>
      </c>
      <c r="F164" s="22"/>
      <c r="G164" s="22" t="str">
        <f>IF($E164="","",INDEX(KPI!$G:$G,SUMIFS(KPI!$B:$B,KPI!$E:$E,$E164)))</f>
        <v>%</v>
      </c>
      <c r="H164" s="100">
        <f>структура!$V$23</f>
        <v>12</v>
      </c>
      <c r="I164" s="31"/>
      <c r="J164" s="98" t="str">
        <f>структура!$X$23</f>
        <v>дек</v>
      </c>
      <c r="K164" s="99"/>
      <c r="L164" s="31" t="s">
        <v>0</v>
      </c>
      <c r="M164" s="113"/>
      <c r="N164" s="22"/>
      <c r="O164" s="22"/>
      <c r="P164" s="100"/>
      <c r="Q164" s="100"/>
      <c r="R164" s="100"/>
      <c r="S164" s="100"/>
      <c r="T164" s="100"/>
      <c r="U164" s="100"/>
      <c r="V164" s="100"/>
      <c r="W164" s="100"/>
      <c r="X164" s="100"/>
      <c r="Y164" s="100"/>
      <c r="Z164" s="100"/>
      <c r="AA164" s="100"/>
      <c r="AB164" s="22"/>
    </row>
    <row r="165" spans="1:28" ht="3.9" customHeight="1" x14ac:dyDescent="0.25">
      <c r="A165" s="2"/>
      <c r="B165" s="2"/>
      <c r="C165" s="2"/>
      <c r="D165" s="2"/>
      <c r="E165" s="21"/>
      <c r="F165" s="2"/>
      <c r="G165" s="21"/>
      <c r="H165" s="2"/>
      <c r="I165" s="28"/>
      <c r="J165" s="21"/>
      <c r="K165" s="28"/>
      <c r="L165" s="2"/>
      <c r="M165" s="52"/>
      <c r="N165" s="2"/>
      <c r="O165" s="2"/>
      <c r="P165" s="36"/>
      <c r="Q165" s="36"/>
      <c r="R165" s="36"/>
      <c r="S165" s="36"/>
      <c r="T165" s="36"/>
      <c r="U165" s="36"/>
      <c r="V165" s="36"/>
      <c r="W165" s="36"/>
      <c r="X165" s="36"/>
      <c r="Y165" s="36"/>
      <c r="Z165" s="36"/>
      <c r="AA165" s="36"/>
      <c r="AB165" s="2"/>
    </row>
    <row r="166" spans="1:28" ht="8.1" customHeight="1" x14ac:dyDescent="0.25">
      <c r="A166" s="2"/>
      <c r="B166" s="2"/>
      <c r="C166" s="2"/>
      <c r="D166" s="2"/>
      <c r="E166" s="2"/>
      <c r="F166" s="2"/>
      <c r="G166" s="2"/>
      <c r="H166" s="2"/>
      <c r="I166" s="28"/>
      <c r="J166" s="2"/>
      <c r="K166" s="28"/>
      <c r="L166" s="2"/>
      <c r="M166" s="52"/>
      <c r="N166" s="2"/>
      <c r="O166" s="2"/>
      <c r="P166" s="36"/>
      <c r="Q166" s="36"/>
      <c r="R166" s="36"/>
      <c r="S166" s="36"/>
      <c r="T166" s="36"/>
      <c r="U166" s="36"/>
      <c r="V166" s="36"/>
      <c r="W166" s="36"/>
      <c r="X166" s="36"/>
      <c r="Y166" s="36"/>
      <c r="Z166" s="36"/>
      <c r="AA166" s="36"/>
      <c r="AB166" s="2"/>
    </row>
    <row r="167" spans="1:28" s="5" customFormat="1" x14ac:dyDescent="0.25">
      <c r="A167" s="3"/>
      <c r="B167" s="3"/>
      <c r="C167" s="3"/>
      <c r="D167" s="3"/>
      <c r="E167" s="3" t="str">
        <f>KPI!$E$40</f>
        <v>конверсия в покупку одной услуги проката</v>
      </c>
      <c r="F167" s="3"/>
      <c r="G167" s="3" t="str">
        <f>IF($E167="","",INDEX(KPI!$G:$G,SUMIFS(KPI!$B:$B,KPI!$E:$E,$E167)))</f>
        <v>%</v>
      </c>
      <c r="H167" s="3"/>
      <c r="I167" s="28"/>
      <c r="J167" s="44"/>
      <c r="K167" s="28"/>
      <c r="L167" s="3"/>
      <c r="M167" s="55"/>
      <c r="N167" s="3"/>
      <c r="O167" s="3"/>
      <c r="P167" s="104" t="str">
        <f>сценарии!$J$7</f>
        <v>сценарий-1</v>
      </c>
      <c r="Q167" s="46"/>
      <c r="R167" s="46"/>
      <c r="S167" s="46"/>
      <c r="T167" s="46"/>
      <c r="U167" s="46"/>
      <c r="V167" s="46"/>
      <c r="W167" s="46"/>
      <c r="X167" s="46"/>
      <c r="Y167" s="46"/>
      <c r="Z167" s="46"/>
      <c r="AA167" s="46"/>
      <c r="AB167" s="3"/>
    </row>
    <row r="168" spans="1:28" s="23" customFormat="1" ht="10.199999999999999" x14ac:dyDescent="0.2">
      <c r="A168" s="22"/>
      <c r="B168" s="22"/>
      <c r="C168" s="22"/>
      <c r="D168" s="22"/>
      <c r="E168" s="22" t="str">
        <f>E167</f>
        <v>конверсия в покупку одной услуги проката</v>
      </c>
      <c r="F168" s="22"/>
      <c r="G168" s="22" t="str">
        <f>IF($E168="","",INDEX(KPI!$G:$G,SUMIFS(KPI!$B:$B,KPI!$E:$E,$E168)))</f>
        <v>%</v>
      </c>
      <c r="H168" s="100">
        <f>структура!$V$12</f>
        <v>1</v>
      </c>
      <c r="I168" s="31"/>
      <c r="J168" s="98" t="str">
        <f>структура!$X$12</f>
        <v>янв</v>
      </c>
      <c r="K168" s="99"/>
      <c r="L168" s="22"/>
      <c r="M168" s="58"/>
      <c r="N168" s="22"/>
      <c r="O168" s="22"/>
      <c r="P168" s="102">
        <f>IF(P$1="",0,SUMIFS(сценарии!P:P,сценарии!$E:$E,$E168,сценарии!$J:$J,$J168,сценарии!$M:$M,$P$167))</f>
        <v>0</v>
      </c>
      <c r="Q168" s="102">
        <f>IF(Q$1="",0,SUMIFS(сценарии!Q:Q,сценарии!$E:$E,$E168,сценарии!$J:$J,$J168,сценарии!$M:$M,$P$167))</f>
        <v>0</v>
      </c>
      <c r="R168" s="102">
        <f>IF(R$1="",0,SUMIFS(сценарии!R:R,сценарии!$E:$E,$E168,сценарии!$J:$J,$J168,сценарии!$M:$M,$P$167))</f>
        <v>0</v>
      </c>
      <c r="S168" s="102">
        <f>IF(S$1="",0,SUMIFS(сценарии!S:S,сценарии!$E:$E,$E168,сценарии!$J:$J,$J168,сценарии!$M:$M,$P$167))</f>
        <v>0</v>
      </c>
      <c r="T168" s="102">
        <f>IF(T$1="",0,SUMIFS(сценарии!T:T,сценарии!$E:$E,$E168,сценарии!$J:$J,$J168,сценарии!$M:$M,$P$167))</f>
        <v>0</v>
      </c>
      <c r="U168" s="102">
        <f>IF(U$1="",0,SUMIFS(сценарии!U:U,сценарии!$E:$E,$E168,сценарии!$J:$J,$J168,сценарии!$M:$M,$P$167))</f>
        <v>0</v>
      </c>
      <c r="V168" s="102">
        <f>IF(V$1="",0,SUMIFS(сценарии!V:V,сценарии!$E:$E,$E168,сценарии!$J:$J,$J168,сценарии!$M:$M,$P$167))</f>
        <v>0</v>
      </c>
      <c r="W168" s="102">
        <f>IF(W$1="",0,SUMIFS(сценарии!W:W,сценарии!$E:$E,$E168,сценарии!$J:$J,$J168,сценарии!$M:$M,$P$167))</f>
        <v>0</v>
      </c>
      <c r="X168" s="102">
        <f>IF(X$1="",0,SUMIFS(сценарии!X:X,сценарии!$E:$E,$E168,сценарии!$J:$J,$J168,сценарии!$M:$M,$P$167))</f>
        <v>0</v>
      </c>
      <c r="Y168" s="102">
        <f>IF(Y$1="",0,SUMIFS(сценарии!Y:Y,сценарии!$E:$E,$E168,сценарии!$J:$J,$J168,сценарии!$M:$M,$P$167))</f>
        <v>0</v>
      </c>
      <c r="Z168" s="102">
        <f>IF(Z$1="",0,SUMIFS(сценарии!Z:Z,сценарии!$E:$E,$E168,сценарии!$J:$J,$J168,сценарии!$M:$M,$P$167))</f>
        <v>0</v>
      </c>
      <c r="AA168" s="102">
        <f>IF(AA$1="",0,SUMIFS(сценарии!AA:AA,сценарии!$E:$E,$E168,сценарии!$J:$J,$J168,сценарии!$M:$M,$P$167))</f>
        <v>0</v>
      </c>
      <c r="AB168" s="22"/>
    </row>
    <row r="169" spans="1:28" s="23" customFormat="1" ht="10.199999999999999" x14ac:dyDescent="0.2">
      <c r="A169" s="22"/>
      <c r="B169" s="22"/>
      <c r="C169" s="22"/>
      <c r="D169" s="22"/>
      <c r="E169" s="22" t="str">
        <f>E167</f>
        <v>конверсия в покупку одной услуги проката</v>
      </c>
      <c r="F169" s="22"/>
      <c r="G169" s="22" t="str">
        <f>IF($E169="","",INDEX(KPI!$G:$G,SUMIFS(KPI!$B:$B,KPI!$E:$E,$E169)))</f>
        <v>%</v>
      </c>
      <c r="H169" s="100">
        <f>структура!$V$13</f>
        <v>2</v>
      </c>
      <c r="I169" s="31"/>
      <c r="J169" s="98" t="str">
        <f>структура!$X$13</f>
        <v>фев</v>
      </c>
      <c r="K169" s="99"/>
      <c r="L169" s="22"/>
      <c r="M169" s="58"/>
      <c r="N169" s="22"/>
      <c r="O169" s="22"/>
      <c r="P169" s="102">
        <f>IF(P$1="",0,SUMIFS(сценарии!P:P,сценарии!$E:$E,$E169,сценарии!$J:$J,$J169,сценарии!$M:$M,$P$167))</f>
        <v>0</v>
      </c>
      <c r="Q169" s="102">
        <f>IF(Q$1="",0,SUMIFS(сценарии!Q:Q,сценарии!$E:$E,$E169,сценарии!$J:$J,$J169,сценарии!$M:$M,$P$167))</f>
        <v>0</v>
      </c>
      <c r="R169" s="102">
        <f>IF(R$1="",0,SUMIFS(сценарии!R:R,сценарии!$E:$E,$E169,сценарии!$J:$J,$J169,сценарии!$M:$M,$P$167))</f>
        <v>0</v>
      </c>
      <c r="S169" s="102">
        <f>IF(S$1="",0,SUMIFS(сценарии!S:S,сценарии!$E:$E,$E169,сценарии!$J:$J,$J169,сценарии!$M:$M,$P$167))</f>
        <v>0</v>
      </c>
      <c r="T169" s="102">
        <f>IF(T$1="",0,SUMIFS(сценарии!T:T,сценарии!$E:$E,$E169,сценарии!$J:$J,$J169,сценарии!$M:$M,$P$167))</f>
        <v>0</v>
      </c>
      <c r="U169" s="102">
        <f>IF(U$1="",0,SUMIFS(сценарии!U:U,сценарии!$E:$E,$E169,сценарии!$J:$J,$J169,сценарии!$M:$M,$P$167))</f>
        <v>0</v>
      </c>
      <c r="V169" s="102">
        <f>IF(V$1="",0,SUMIFS(сценарии!V:V,сценарии!$E:$E,$E169,сценарии!$J:$J,$J169,сценарии!$M:$M,$P$167))</f>
        <v>0</v>
      </c>
      <c r="W169" s="102">
        <f>IF(W$1="",0,SUMIFS(сценарии!W:W,сценарии!$E:$E,$E169,сценарии!$J:$J,$J169,сценарии!$M:$M,$P$167))</f>
        <v>0</v>
      </c>
      <c r="X169" s="102">
        <f>IF(X$1="",0,SUMIFS(сценарии!X:X,сценарии!$E:$E,$E169,сценарии!$J:$J,$J169,сценарии!$M:$M,$P$167))</f>
        <v>0</v>
      </c>
      <c r="Y169" s="102">
        <f>IF(Y$1="",0,SUMIFS(сценарии!Y:Y,сценарии!$E:$E,$E169,сценарии!$J:$J,$J169,сценарии!$M:$M,$P$167))</f>
        <v>0</v>
      </c>
      <c r="Z169" s="102">
        <f>IF(Z$1="",0,SUMIFS(сценарии!Z:Z,сценарии!$E:$E,$E169,сценарии!$J:$J,$J169,сценарии!$M:$M,$P$167))</f>
        <v>0</v>
      </c>
      <c r="AA169" s="102">
        <f>IF(AA$1="",0,SUMIFS(сценарии!AA:AA,сценарии!$E:$E,$E169,сценарии!$J:$J,$J169,сценарии!$M:$M,$P$167))</f>
        <v>0</v>
      </c>
      <c r="AB169" s="22"/>
    </row>
    <row r="170" spans="1:28" s="23" customFormat="1" ht="10.199999999999999" x14ac:dyDescent="0.2">
      <c r="A170" s="22"/>
      <c r="B170" s="22"/>
      <c r="C170" s="22"/>
      <c r="D170" s="22"/>
      <c r="E170" s="22" t="str">
        <f>E167</f>
        <v>конверсия в покупку одной услуги проката</v>
      </c>
      <c r="F170" s="22"/>
      <c r="G170" s="22" t="str">
        <f>IF($E170="","",INDEX(KPI!$G:$G,SUMIFS(KPI!$B:$B,KPI!$E:$E,$E170)))</f>
        <v>%</v>
      </c>
      <c r="H170" s="100">
        <f>структура!$V$14</f>
        <v>3</v>
      </c>
      <c r="I170" s="31"/>
      <c r="J170" s="98" t="str">
        <f>структура!$X$14</f>
        <v>мар</v>
      </c>
      <c r="K170" s="99"/>
      <c r="L170" s="22"/>
      <c r="M170" s="58"/>
      <c r="N170" s="22"/>
      <c r="O170" s="22"/>
      <c r="P170" s="102">
        <f>IF(P$1="",0,SUMIFS(сценарии!P:P,сценарии!$E:$E,$E170,сценарии!$J:$J,$J170,сценарии!$M:$M,$P$167))</f>
        <v>0</v>
      </c>
      <c r="Q170" s="102">
        <f>IF(Q$1="",0,SUMIFS(сценарии!Q:Q,сценарии!$E:$E,$E170,сценарии!$J:$J,$J170,сценарии!$M:$M,$P$167))</f>
        <v>0</v>
      </c>
      <c r="R170" s="102">
        <f>IF(R$1="",0,SUMIFS(сценарии!R:R,сценарии!$E:$E,$E170,сценарии!$J:$J,$J170,сценарии!$M:$M,$P$167))</f>
        <v>0</v>
      </c>
      <c r="S170" s="102">
        <f>IF(S$1="",0,SUMIFS(сценарии!S:S,сценарии!$E:$E,$E170,сценарии!$J:$J,$J170,сценарии!$M:$M,$P$167))</f>
        <v>0</v>
      </c>
      <c r="T170" s="102">
        <f>IF(T$1="",0,SUMIFS(сценарии!T:T,сценарии!$E:$E,$E170,сценарии!$J:$J,$J170,сценарии!$M:$M,$P$167))</f>
        <v>0</v>
      </c>
      <c r="U170" s="102">
        <f>IF(U$1="",0,SUMIFS(сценарии!U:U,сценарии!$E:$E,$E170,сценарии!$J:$J,$J170,сценарии!$M:$M,$P$167))</f>
        <v>0</v>
      </c>
      <c r="V170" s="102">
        <f>IF(V$1="",0,SUMIFS(сценарии!V:V,сценарии!$E:$E,$E170,сценарии!$J:$J,$J170,сценарии!$M:$M,$P$167))</f>
        <v>0</v>
      </c>
      <c r="W170" s="102">
        <f>IF(W$1="",0,SUMIFS(сценарии!W:W,сценарии!$E:$E,$E170,сценарии!$J:$J,$J170,сценарии!$M:$M,$P$167))</f>
        <v>0</v>
      </c>
      <c r="X170" s="102">
        <f>IF(X$1="",0,SUMIFS(сценарии!X:X,сценарии!$E:$E,$E170,сценарии!$J:$J,$J170,сценарии!$M:$M,$P$167))</f>
        <v>0</v>
      </c>
      <c r="Y170" s="102">
        <f>IF(Y$1="",0,SUMIFS(сценарии!Y:Y,сценарии!$E:$E,$E170,сценарии!$J:$J,$J170,сценарии!$M:$M,$P$167))</f>
        <v>0</v>
      </c>
      <c r="Z170" s="102">
        <f>IF(Z$1="",0,SUMIFS(сценарии!Z:Z,сценарии!$E:$E,$E170,сценарии!$J:$J,$J170,сценарии!$M:$M,$P$167))</f>
        <v>0</v>
      </c>
      <c r="AA170" s="102">
        <f>IF(AA$1="",0,SUMIFS(сценарии!AA:AA,сценарии!$E:$E,$E170,сценарии!$J:$J,$J170,сценарии!$M:$M,$P$167))</f>
        <v>0</v>
      </c>
      <c r="AB170" s="22"/>
    </row>
    <row r="171" spans="1:28" s="23" customFormat="1" ht="10.199999999999999" x14ac:dyDescent="0.2">
      <c r="A171" s="22"/>
      <c r="B171" s="22"/>
      <c r="C171" s="22"/>
      <c r="D171" s="22"/>
      <c r="E171" s="22" t="str">
        <f>E167</f>
        <v>конверсия в покупку одной услуги проката</v>
      </c>
      <c r="F171" s="22"/>
      <c r="G171" s="22" t="str">
        <f>IF($E171="","",INDEX(KPI!$G:$G,SUMIFS(KPI!$B:$B,KPI!$E:$E,$E171)))</f>
        <v>%</v>
      </c>
      <c r="H171" s="100">
        <f>структура!$V$15</f>
        <v>4</v>
      </c>
      <c r="I171" s="31"/>
      <c r="J171" s="98" t="str">
        <f>структура!$X$15</f>
        <v>апр</v>
      </c>
      <c r="K171" s="99"/>
      <c r="L171" s="22"/>
      <c r="M171" s="58"/>
      <c r="N171" s="22"/>
      <c r="O171" s="22"/>
      <c r="P171" s="102">
        <f>IF(P$1="",0,SUMIFS(сценарии!P:P,сценарии!$E:$E,$E171,сценарии!$J:$J,$J171,сценарии!$M:$M,$P$167))</f>
        <v>0</v>
      </c>
      <c r="Q171" s="102">
        <f>IF(Q$1="",0,SUMIFS(сценарии!Q:Q,сценарии!$E:$E,$E171,сценарии!$J:$J,$J171,сценарии!$M:$M,$P$167))</f>
        <v>0</v>
      </c>
      <c r="R171" s="102">
        <f>IF(R$1="",0,SUMIFS(сценарии!R:R,сценарии!$E:$E,$E171,сценарии!$J:$J,$J171,сценарии!$M:$M,$P$167))</f>
        <v>0</v>
      </c>
      <c r="S171" s="102">
        <f>IF(S$1="",0,SUMIFS(сценарии!S:S,сценарии!$E:$E,$E171,сценарии!$J:$J,$J171,сценарии!$M:$M,$P$167))</f>
        <v>0</v>
      </c>
      <c r="T171" s="102">
        <f>IF(T$1="",0,SUMIFS(сценарии!T:T,сценарии!$E:$E,$E171,сценарии!$J:$J,$J171,сценарии!$M:$M,$P$167))</f>
        <v>0</v>
      </c>
      <c r="U171" s="102">
        <f>IF(U$1="",0,SUMIFS(сценарии!U:U,сценарии!$E:$E,$E171,сценарии!$J:$J,$J171,сценарии!$M:$M,$P$167))</f>
        <v>0</v>
      </c>
      <c r="V171" s="102">
        <f>IF(V$1="",0,SUMIFS(сценарии!V:V,сценарии!$E:$E,$E171,сценарии!$J:$J,$J171,сценарии!$M:$M,$P$167))</f>
        <v>0</v>
      </c>
      <c r="W171" s="102">
        <f>IF(W$1="",0,SUMIFS(сценарии!W:W,сценарии!$E:$E,$E171,сценарии!$J:$J,$J171,сценарии!$M:$M,$P$167))</f>
        <v>0</v>
      </c>
      <c r="X171" s="102">
        <f>IF(X$1="",0,SUMIFS(сценарии!X:X,сценарии!$E:$E,$E171,сценарии!$J:$J,$J171,сценарии!$M:$M,$P$167))</f>
        <v>0</v>
      </c>
      <c r="Y171" s="102">
        <f>IF(Y$1="",0,SUMIFS(сценарии!Y:Y,сценарии!$E:$E,$E171,сценарии!$J:$J,$J171,сценарии!$M:$M,$P$167))</f>
        <v>0</v>
      </c>
      <c r="Z171" s="102">
        <f>IF(Z$1="",0,SUMIFS(сценарии!Z:Z,сценарии!$E:$E,$E171,сценарии!$J:$J,$J171,сценарии!$M:$M,$P$167))</f>
        <v>0</v>
      </c>
      <c r="AA171" s="102">
        <f>IF(AA$1="",0,SUMIFS(сценарии!AA:AA,сценарии!$E:$E,$E171,сценарии!$J:$J,$J171,сценарии!$M:$M,$P$167))</f>
        <v>0</v>
      </c>
      <c r="AB171" s="22"/>
    </row>
    <row r="172" spans="1:28" s="23" customFormat="1" ht="10.199999999999999" x14ac:dyDescent="0.2">
      <c r="A172" s="22"/>
      <c r="B172" s="22"/>
      <c r="C172" s="22"/>
      <c r="D172" s="22"/>
      <c r="E172" s="22" t="str">
        <f>E167</f>
        <v>конверсия в покупку одной услуги проката</v>
      </c>
      <c r="F172" s="22"/>
      <c r="G172" s="22" t="str">
        <f>IF($E172="","",INDEX(KPI!$G:$G,SUMIFS(KPI!$B:$B,KPI!$E:$E,$E172)))</f>
        <v>%</v>
      </c>
      <c r="H172" s="100">
        <f>структура!$V$16</f>
        <v>5</v>
      </c>
      <c r="I172" s="31"/>
      <c r="J172" s="98" t="str">
        <f>структура!$X$16</f>
        <v>май</v>
      </c>
      <c r="K172" s="99"/>
      <c r="L172" s="22"/>
      <c r="M172" s="58"/>
      <c r="N172" s="22"/>
      <c r="O172" s="22"/>
      <c r="P172" s="102">
        <f>IF(P$1="",0,SUMIFS(сценарии!P:P,сценарии!$E:$E,$E172,сценарии!$J:$J,$J172,сценарии!$M:$M,$P$167))</f>
        <v>0</v>
      </c>
      <c r="Q172" s="102">
        <f>IF(Q$1="",0,SUMIFS(сценарии!Q:Q,сценарии!$E:$E,$E172,сценарии!$J:$J,$J172,сценарии!$M:$M,$P$167))</f>
        <v>0</v>
      </c>
      <c r="R172" s="102">
        <f>IF(R$1="",0,SUMIFS(сценарии!R:R,сценарии!$E:$E,$E172,сценарии!$J:$J,$J172,сценарии!$M:$M,$P$167))</f>
        <v>0</v>
      </c>
      <c r="S172" s="102">
        <f>IF(S$1="",0,SUMIFS(сценарии!S:S,сценарии!$E:$E,$E172,сценарии!$J:$J,$J172,сценарии!$M:$M,$P$167))</f>
        <v>0</v>
      </c>
      <c r="T172" s="102">
        <f>IF(T$1="",0,SUMIFS(сценарии!T:T,сценарии!$E:$E,$E172,сценарии!$J:$J,$J172,сценарии!$M:$M,$P$167))</f>
        <v>0</v>
      </c>
      <c r="U172" s="102">
        <f>IF(U$1="",0,SUMIFS(сценарии!U:U,сценарии!$E:$E,$E172,сценарии!$J:$J,$J172,сценарии!$M:$M,$P$167))</f>
        <v>0</v>
      </c>
      <c r="V172" s="102">
        <f>IF(V$1="",0,SUMIFS(сценарии!V:V,сценарии!$E:$E,$E172,сценарии!$J:$J,$J172,сценарии!$M:$M,$P$167))</f>
        <v>0</v>
      </c>
      <c r="W172" s="102">
        <f>IF(W$1="",0,SUMIFS(сценарии!W:W,сценарии!$E:$E,$E172,сценарии!$J:$J,$J172,сценарии!$M:$M,$P$167))</f>
        <v>0</v>
      </c>
      <c r="X172" s="102">
        <f>IF(X$1="",0,SUMIFS(сценарии!X:X,сценарии!$E:$E,$E172,сценарии!$J:$J,$J172,сценарии!$M:$M,$P$167))</f>
        <v>0</v>
      </c>
      <c r="Y172" s="102">
        <f>IF(Y$1="",0,SUMIFS(сценарии!Y:Y,сценарии!$E:$E,$E172,сценарии!$J:$J,$J172,сценарии!$M:$M,$P$167))</f>
        <v>0</v>
      </c>
      <c r="Z172" s="102">
        <f>IF(Z$1="",0,SUMIFS(сценарии!Z:Z,сценарии!$E:$E,$E172,сценарии!$J:$J,$J172,сценарии!$M:$M,$P$167))</f>
        <v>0</v>
      </c>
      <c r="AA172" s="102">
        <f>IF(AA$1="",0,SUMIFS(сценарии!AA:AA,сценарии!$E:$E,$E172,сценарии!$J:$J,$J172,сценарии!$M:$M,$P$167))</f>
        <v>0</v>
      </c>
      <c r="AB172" s="22"/>
    </row>
    <row r="173" spans="1:28" s="23" customFormat="1" ht="10.199999999999999" x14ac:dyDescent="0.2">
      <c r="A173" s="22"/>
      <c r="B173" s="22"/>
      <c r="C173" s="22"/>
      <c r="D173" s="22"/>
      <c r="E173" s="22" t="str">
        <f>E167</f>
        <v>конверсия в покупку одной услуги проката</v>
      </c>
      <c r="F173" s="22"/>
      <c r="G173" s="22" t="str">
        <f>IF($E173="","",INDEX(KPI!$G:$G,SUMIFS(KPI!$B:$B,KPI!$E:$E,$E173)))</f>
        <v>%</v>
      </c>
      <c r="H173" s="100">
        <f>структура!$V$17</f>
        <v>6</v>
      </c>
      <c r="I173" s="31"/>
      <c r="J173" s="98" t="str">
        <f>структура!$X$17</f>
        <v>июн</v>
      </c>
      <c r="K173" s="99"/>
      <c r="L173" s="22"/>
      <c r="M173" s="58"/>
      <c r="N173" s="22"/>
      <c r="O173" s="22"/>
      <c r="P173" s="102">
        <f>IF(P$1="",0,SUMIFS(сценарии!P:P,сценарии!$E:$E,$E173,сценарии!$J:$J,$J173,сценарии!$M:$M,$P$167))</f>
        <v>0</v>
      </c>
      <c r="Q173" s="102">
        <f>IF(Q$1="",0,SUMIFS(сценарии!Q:Q,сценарии!$E:$E,$E173,сценарии!$J:$J,$J173,сценарии!$M:$M,$P$167))</f>
        <v>0</v>
      </c>
      <c r="R173" s="102">
        <f>IF(R$1="",0,SUMIFS(сценарии!R:R,сценарии!$E:$E,$E173,сценарии!$J:$J,$J173,сценарии!$M:$M,$P$167))</f>
        <v>0</v>
      </c>
      <c r="S173" s="102">
        <f>IF(S$1="",0,SUMIFS(сценарии!S:S,сценарии!$E:$E,$E173,сценарии!$J:$J,$J173,сценарии!$M:$M,$P$167))</f>
        <v>0</v>
      </c>
      <c r="T173" s="102">
        <f>IF(T$1="",0,SUMIFS(сценарии!T:T,сценарии!$E:$E,$E173,сценарии!$J:$J,$J173,сценарии!$M:$M,$P$167))</f>
        <v>0</v>
      </c>
      <c r="U173" s="102">
        <f>IF(U$1="",0,SUMIFS(сценарии!U:U,сценарии!$E:$E,$E173,сценарии!$J:$J,$J173,сценарии!$M:$M,$P$167))</f>
        <v>0</v>
      </c>
      <c r="V173" s="102">
        <f>IF(V$1="",0,SUMIFS(сценарии!V:V,сценарии!$E:$E,$E173,сценарии!$J:$J,$J173,сценарии!$M:$M,$P$167))</f>
        <v>0</v>
      </c>
      <c r="W173" s="102">
        <f>IF(W$1="",0,SUMIFS(сценарии!W:W,сценарии!$E:$E,$E173,сценарии!$J:$J,$J173,сценарии!$M:$M,$P$167))</f>
        <v>0</v>
      </c>
      <c r="X173" s="102">
        <f>IF(X$1="",0,SUMIFS(сценарии!X:X,сценарии!$E:$E,$E173,сценарии!$J:$J,$J173,сценарии!$M:$M,$P$167))</f>
        <v>0</v>
      </c>
      <c r="Y173" s="102">
        <f>IF(Y$1="",0,SUMIFS(сценарии!Y:Y,сценарии!$E:$E,$E173,сценарии!$J:$J,$J173,сценарии!$M:$M,$P$167))</f>
        <v>0</v>
      </c>
      <c r="Z173" s="102">
        <f>IF(Z$1="",0,SUMIFS(сценарии!Z:Z,сценарии!$E:$E,$E173,сценарии!$J:$J,$J173,сценарии!$M:$M,$P$167))</f>
        <v>0</v>
      </c>
      <c r="AA173" s="102">
        <f>IF(AA$1="",0,SUMIFS(сценарии!AA:AA,сценарии!$E:$E,$E173,сценарии!$J:$J,$J173,сценарии!$M:$M,$P$167))</f>
        <v>0</v>
      </c>
      <c r="AB173" s="22"/>
    </row>
    <row r="174" spans="1:28" s="23" customFormat="1" ht="10.199999999999999" x14ac:dyDescent="0.2">
      <c r="A174" s="22"/>
      <c r="B174" s="22"/>
      <c r="C174" s="22"/>
      <c r="D174" s="22"/>
      <c r="E174" s="22" t="str">
        <f>E167</f>
        <v>конверсия в покупку одной услуги проката</v>
      </c>
      <c r="F174" s="22"/>
      <c r="G174" s="22" t="str">
        <f>IF($E174="","",INDEX(KPI!$G:$G,SUMIFS(KPI!$B:$B,KPI!$E:$E,$E174)))</f>
        <v>%</v>
      </c>
      <c r="H174" s="100">
        <f>структура!$V$18</f>
        <v>7</v>
      </c>
      <c r="I174" s="31"/>
      <c r="J174" s="98" t="str">
        <f>структура!$X$18</f>
        <v>июл</v>
      </c>
      <c r="K174" s="99"/>
      <c r="L174" s="22"/>
      <c r="M174" s="58"/>
      <c r="N174" s="22"/>
      <c r="O174" s="22"/>
      <c r="P174" s="102">
        <f>IF(P$1="",0,SUMIFS(сценарии!P:P,сценарии!$E:$E,$E174,сценарии!$J:$J,$J174,сценарии!$M:$M,$P$167))</f>
        <v>0</v>
      </c>
      <c r="Q174" s="102">
        <f>IF(Q$1="",0,SUMIFS(сценарии!Q:Q,сценарии!$E:$E,$E174,сценарии!$J:$J,$J174,сценарии!$M:$M,$P$167))</f>
        <v>0</v>
      </c>
      <c r="R174" s="102">
        <f>IF(R$1="",0,SUMIFS(сценарии!R:R,сценарии!$E:$E,$E174,сценарии!$J:$J,$J174,сценарии!$M:$M,$P$167))</f>
        <v>0</v>
      </c>
      <c r="S174" s="102">
        <f>IF(S$1="",0,SUMIFS(сценарии!S:S,сценарии!$E:$E,$E174,сценарии!$J:$J,$J174,сценарии!$M:$M,$P$167))</f>
        <v>0</v>
      </c>
      <c r="T174" s="102">
        <f>IF(T$1="",0,SUMIFS(сценарии!T:T,сценарии!$E:$E,$E174,сценарии!$J:$J,$J174,сценарии!$M:$M,$P$167))</f>
        <v>0</v>
      </c>
      <c r="U174" s="102">
        <f>IF(U$1="",0,SUMIFS(сценарии!U:U,сценарии!$E:$E,$E174,сценарии!$J:$J,$J174,сценарии!$M:$M,$P$167))</f>
        <v>0</v>
      </c>
      <c r="V174" s="102">
        <f>IF(V$1="",0,SUMIFS(сценарии!V:V,сценарии!$E:$E,$E174,сценарии!$J:$J,$J174,сценарии!$M:$M,$P$167))</f>
        <v>0</v>
      </c>
      <c r="W174" s="102">
        <f>IF(W$1="",0,SUMIFS(сценарии!W:W,сценарии!$E:$E,$E174,сценарии!$J:$J,$J174,сценарии!$M:$M,$P$167))</f>
        <v>0</v>
      </c>
      <c r="X174" s="102">
        <f>IF(X$1="",0,SUMIFS(сценарии!X:X,сценарии!$E:$E,$E174,сценарии!$J:$J,$J174,сценарии!$M:$M,$P$167))</f>
        <v>0</v>
      </c>
      <c r="Y174" s="102">
        <f>IF(Y$1="",0,SUMIFS(сценарии!Y:Y,сценарии!$E:$E,$E174,сценарии!$J:$J,$J174,сценарии!$M:$M,$P$167))</f>
        <v>0</v>
      </c>
      <c r="Z174" s="102">
        <f>IF(Z$1="",0,SUMIFS(сценарии!Z:Z,сценарии!$E:$E,$E174,сценарии!$J:$J,$J174,сценарии!$M:$M,$P$167))</f>
        <v>0</v>
      </c>
      <c r="AA174" s="102">
        <f>IF(AA$1="",0,SUMIFS(сценарии!AA:AA,сценарии!$E:$E,$E174,сценарии!$J:$J,$J174,сценарии!$M:$M,$P$167))</f>
        <v>0</v>
      </c>
      <c r="AB174" s="22"/>
    </row>
    <row r="175" spans="1:28" s="23" customFormat="1" ht="10.199999999999999" x14ac:dyDescent="0.2">
      <c r="A175" s="22"/>
      <c r="B175" s="22"/>
      <c r="C175" s="22"/>
      <c r="D175" s="22"/>
      <c r="E175" s="22" t="str">
        <f>E167</f>
        <v>конверсия в покупку одной услуги проката</v>
      </c>
      <c r="F175" s="22"/>
      <c r="G175" s="22" t="str">
        <f>IF($E175="","",INDEX(KPI!$G:$G,SUMIFS(KPI!$B:$B,KPI!$E:$E,$E175)))</f>
        <v>%</v>
      </c>
      <c r="H175" s="100">
        <f>структура!$V$19</f>
        <v>8</v>
      </c>
      <c r="I175" s="31"/>
      <c r="J175" s="98" t="str">
        <f>структура!$X$19</f>
        <v>авг</v>
      </c>
      <c r="K175" s="99"/>
      <c r="L175" s="22"/>
      <c r="M175" s="58"/>
      <c r="N175" s="22"/>
      <c r="O175" s="22"/>
      <c r="P175" s="102">
        <f>IF(P$1="",0,SUMIFS(сценарии!P:P,сценарии!$E:$E,$E175,сценарии!$J:$J,$J175,сценарии!$M:$M,$P$167))</f>
        <v>0</v>
      </c>
      <c r="Q175" s="102">
        <f>IF(Q$1="",0,SUMIFS(сценарии!Q:Q,сценарии!$E:$E,$E175,сценарии!$J:$J,$J175,сценарии!$M:$M,$P$167))</f>
        <v>0</v>
      </c>
      <c r="R175" s="102">
        <f>IF(R$1="",0,SUMIFS(сценарии!R:R,сценарии!$E:$E,$E175,сценарии!$J:$J,$J175,сценарии!$M:$M,$P$167))</f>
        <v>0</v>
      </c>
      <c r="S175" s="102">
        <f>IF(S$1="",0,SUMIFS(сценарии!S:S,сценарии!$E:$E,$E175,сценарии!$J:$J,$J175,сценарии!$M:$M,$P$167))</f>
        <v>0</v>
      </c>
      <c r="T175" s="102">
        <f>IF(T$1="",0,SUMIFS(сценарии!T:T,сценарии!$E:$E,$E175,сценарии!$J:$J,$J175,сценарии!$M:$M,$P$167))</f>
        <v>0</v>
      </c>
      <c r="U175" s="102">
        <f>IF(U$1="",0,SUMIFS(сценарии!U:U,сценарии!$E:$E,$E175,сценарии!$J:$J,$J175,сценарии!$M:$M,$P$167))</f>
        <v>0</v>
      </c>
      <c r="V175" s="102">
        <f>IF(V$1="",0,SUMIFS(сценарии!V:V,сценарии!$E:$E,$E175,сценарии!$J:$J,$J175,сценарии!$M:$M,$P$167))</f>
        <v>0</v>
      </c>
      <c r="W175" s="102">
        <f>IF(W$1="",0,SUMIFS(сценарии!W:W,сценарии!$E:$E,$E175,сценарии!$J:$J,$J175,сценарии!$M:$M,$P$167))</f>
        <v>0</v>
      </c>
      <c r="X175" s="102">
        <f>IF(X$1="",0,SUMIFS(сценарии!X:X,сценарии!$E:$E,$E175,сценарии!$J:$J,$J175,сценарии!$M:$M,$P$167))</f>
        <v>0</v>
      </c>
      <c r="Y175" s="102">
        <f>IF(Y$1="",0,SUMIFS(сценарии!Y:Y,сценарии!$E:$E,$E175,сценарии!$J:$J,$J175,сценарии!$M:$M,$P$167))</f>
        <v>0</v>
      </c>
      <c r="Z175" s="102">
        <f>IF(Z$1="",0,SUMIFS(сценарии!Z:Z,сценарии!$E:$E,$E175,сценарии!$J:$J,$J175,сценарии!$M:$M,$P$167))</f>
        <v>0</v>
      </c>
      <c r="AA175" s="102">
        <f>IF(AA$1="",0,SUMIFS(сценарии!AA:AA,сценарии!$E:$E,$E175,сценарии!$J:$J,$J175,сценарии!$M:$M,$P$167))</f>
        <v>0</v>
      </c>
      <c r="AB175" s="22"/>
    </row>
    <row r="176" spans="1:28" s="23" customFormat="1" ht="10.199999999999999" x14ac:dyDescent="0.2">
      <c r="A176" s="22"/>
      <c r="B176" s="22"/>
      <c r="C176" s="22"/>
      <c r="D176" s="22"/>
      <c r="E176" s="22" t="str">
        <f>E167</f>
        <v>конверсия в покупку одной услуги проката</v>
      </c>
      <c r="F176" s="22"/>
      <c r="G176" s="22" t="str">
        <f>IF($E176="","",INDEX(KPI!$G:$G,SUMIFS(KPI!$B:$B,KPI!$E:$E,$E176)))</f>
        <v>%</v>
      </c>
      <c r="H176" s="100">
        <f>структура!$V$20</f>
        <v>9</v>
      </c>
      <c r="I176" s="31"/>
      <c r="J176" s="98" t="str">
        <f>структура!$X$20</f>
        <v>сен</v>
      </c>
      <c r="K176" s="99"/>
      <c r="L176" s="22"/>
      <c r="M176" s="58"/>
      <c r="N176" s="22"/>
      <c r="O176" s="22"/>
      <c r="P176" s="102">
        <f>IF(P$1="",0,SUMIFS(сценарии!P:P,сценарии!$E:$E,$E176,сценарии!$J:$J,$J176,сценарии!$M:$M,$P$167))</f>
        <v>0</v>
      </c>
      <c r="Q176" s="102">
        <f>IF(Q$1="",0,SUMIFS(сценарии!Q:Q,сценарии!$E:$E,$E176,сценарии!$J:$J,$J176,сценарии!$M:$M,$P$167))</f>
        <v>0</v>
      </c>
      <c r="R176" s="102">
        <f>IF(R$1="",0,SUMIFS(сценарии!R:R,сценарии!$E:$E,$E176,сценарии!$J:$J,$J176,сценарии!$M:$M,$P$167))</f>
        <v>0</v>
      </c>
      <c r="S176" s="102">
        <f>IF(S$1="",0,SUMIFS(сценарии!S:S,сценарии!$E:$E,$E176,сценарии!$J:$J,$J176,сценарии!$M:$M,$P$167))</f>
        <v>0</v>
      </c>
      <c r="T176" s="102">
        <f>IF(T$1="",0,SUMIFS(сценарии!T:T,сценарии!$E:$E,$E176,сценарии!$J:$J,$J176,сценарии!$M:$M,$P$167))</f>
        <v>0</v>
      </c>
      <c r="U176" s="102">
        <f>IF(U$1="",0,SUMIFS(сценарии!U:U,сценарии!$E:$E,$E176,сценарии!$J:$J,$J176,сценарии!$M:$M,$P$167))</f>
        <v>0</v>
      </c>
      <c r="V176" s="102">
        <f>IF(V$1="",0,SUMIFS(сценарии!V:V,сценарии!$E:$E,$E176,сценарии!$J:$J,$J176,сценарии!$M:$M,$P$167))</f>
        <v>0</v>
      </c>
      <c r="W176" s="102">
        <f>IF(W$1="",0,SUMIFS(сценарии!W:W,сценарии!$E:$E,$E176,сценарии!$J:$J,$J176,сценарии!$M:$M,$P$167))</f>
        <v>0</v>
      </c>
      <c r="X176" s="102">
        <f>IF(X$1="",0,SUMIFS(сценарии!X:X,сценарии!$E:$E,$E176,сценарии!$J:$J,$J176,сценарии!$M:$M,$P$167))</f>
        <v>0</v>
      </c>
      <c r="Y176" s="102">
        <f>IF(Y$1="",0,SUMIFS(сценарии!Y:Y,сценарии!$E:$E,$E176,сценарии!$J:$J,$J176,сценарии!$M:$M,$P$167))</f>
        <v>0</v>
      </c>
      <c r="Z176" s="102">
        <f>IF(Z$1="",0,SUMIFS(сценарии!Z:Z,сценарии!$E:$E,$E176,сценарии!$J:$J,$J176,сценарии!$M:$M,$P$167))</f>
        <v>0</v>
      </c>
      <c r="AA176" s="102">
        <f>IF(AA$1="",0,SUMIFS(сценарии!AA:AA,сценарии!$E:$E,$E176,сценарии!$J:$J,$J176,сценарии!$M:$M,$P$167))</f>
        <v>0</v>
      </c>
      <c r="AB176" s="22"/>
    </row>
    <row r="177" spans="1:28" s="23" customFormat="1" ht="10.199999999999999" x14ac:dyDescent="0.2">
      <c r="A177" s="22"/>
      <c r="B177" s="22"/>
      <c r="C177" s="22"/>
      <c r="D177" s="22"/>
      <c r="E177" s="22" t="str">
        <f>E167</f>
        <v>конверсия в покупку одной услуги проката</v>
      </c>
      <c r="F177" s="22"/>
      <c r="G177" s="22" t="str">
        <f>IF($E177="","",INDEX(KPI!$G:$G,SUMIFS(KPI!$B:$B,KPI!$E:$E,$E177)))</f>
        <v>%</v>
      </c>
      <c r="H177" s="100">
        <f>структура!$V$21</f>
        <v>10</v>
      </c>
      <c r="I177" s="31"/>
      <c r="J177" s="98" t="str">
        <f>структура!$X$21</f>
        <v>окт</v>
      </c>
      <c r="K177" s="99"/>
      <c r="L177" s="22"/>
      <c r="M177" s="58"/>
      <c r="N177" s="22"/>
      <c r="O177" s="22"/>
      <c r="P177" s="102">
        <f>IF(P$1="",0,SUMIFS(сценарии!P:P,сценарии!$E:$E,$E177,сценарии!$J:$J,$J177,сценарии!$M:$M,$P$167))</f>
        <v>0</v>
      </c>
      <c r="Q177" s="102">
        <f>IF(Q$1="",0,SUMIFS(сценарии!Q:Q,сценарии!$E:$E,$E177,сценарии!$J:$J,$J177,сценарии!$M:$M,$P$167))</f>
        <v>0</v>
      </c>
      <c r="R177" s="102">
        <f>IF(R$1="",0,SUMIFS(сценарии!R:R,сценарии!$E:$E,$E177,сценарии!$J:$J,$J177,сценарии!$M:$M,$P$167))</f>
        <v>0</v>
      </c>
      <c r="S177" s="102">
        <f>IF(S$1="",0,SUMIFS(сценарии!S:S,сценарии!$E:$E,$E177,сценарии!$J:$J,$J177,сценарии!$M:$M,$P$167))</f>
        <v>0</v>
      </c>
      <c r="T177" s="102">
        <f>IF(T$1="",0,SUMIFS(сценарии!T:T,сценарии!$E:$E,$E177,сценарии!$J:$J,$J177,сценарии!$M:$M,$P$167))</f>
        <v>0</v>
      </c>
      <c r="U177" s="102">
        <f>IF(U$1="",0,SUMIFS(сценарии!U:U,сценарии!$E:$E,$E177,сценарии!$J:$J,$J177,сценарии!$M:$M,$P$167))</f>
        <v>0</v>
      </c>
      <c r="V177" s="102">
        <f>IF(V$1="",0,SUMIFS(сценарии!V:V,сценарии!$E:$E,$E177,сценарии!$J:$J,$J177,сценарии!$M:$M,$P$167))</f>
        <v>0</v>
      </c>
      <c r="W177" s="102">
        <f>IF(W$1="",0,SUMIFS(сценарии!W:W,сценарии!$E:$E,$E177,сценарии!$J:$J,$J177,сценарии!$M:$M,$P$167))</f>
        <v>0</v>
      </c>
      <c r="X177" s="102">
        <f>IF(X$1="",0,SUMIFS(сценарии!X:X,сценарии!$E:$E,$E177,сценарии!$J:$J,$J177,сценарии!$M:$M,$P$167))</f>
        <v>0</v>
      </c>
      <c r="Y177" s="102">
        <f>IF(Y$1="",0,SUMIFS(сценарии!Y:Y,сценарии!$E:$E,$E177,сценарии!$J:$J,$J177,сценарии!$M:$M,$P$167))</f>
        <v>0</v>
      </c>
      <c r="Z177" s="102">
        <f>IF(Z$1="",0,SUMIFS(сценарии!Z:Z,сценарии!$E:$E,$E177,сценарии!$J:$J,$J177,сценарии!$M:$M,$P$167))</f>
        <v>0</v>
      </c>
      <c r="AA177" s="102">
        <f>IF(AA$1="",0,SUMIFS(сценарии!AA:AA,сценарии!$E:$E,$E177,сценарии!$J:$J,$J177,сценарии!$M:$M,$P$167))</f>
        <v>0</v>
      </c>
      <c r="AB177" s="22"/>
    </row>
    <row r="178" spans="1:28" s="23" customFormat="1" ht="10.199999999999999" x14ac:dyDescent="0.2">
      <c r="A178" s="22"/>
      <c r="B178" s="22"/>
      <c r="C178" s="22"/>
      <c r="D178" s="22"/>
      <c r="E178" s="22" t="str">
        <f>E167</f>
        <v>конверсия в покупку одной услуги проката</v>
      </c>
      <c r="F178" s="22"/>
      <c r="G178" s="22" t="str">
        <f>IF($E178="","",INDEX(KPI!$G:$G,SUMIFS(KPI!$B:$B,KPI!$E:$E,$E178)))</f>
        <v>%</v>
      </c>
      <c r="H178" s="100">
        <f>структура!$V$22</f>
        <v>11</v>
      </c>
      <c r="I178" s="31"/>
      <c r="J178" s="98" t="str">
        <f>структура!$X$22</f>
        <v>ноя</v>
      </c>
      <c r="K178" s="99"/>
      <c r="L178" s="22"/>
      <c r="M178" s="58"/>
      <c r="N178" s="22"/>
      <c r="O178" s="22"/>
      <c r="P178" s="102">
        <f>IF(P$1="",0,SUMIFS(сценарии!P:P,сценарии!$E:$E,$E178,сценарии!$J:$J,$J178,сценарии!$M:$M,$P$167))</f>
        <v>0</v>
      </c>
      <c r="Q178" s="102">
        <f>IF(Q$1="",0,SUMIFS(сценарии!Q:Q,сценарии!$E:$E,$E178,сценарии!$J:$J,$J178,сценарии!$M:$M,$P$167))</f>
        <v>0</v>
      </c>
      <c r="R178" s="102">
        <f>IF(R$1="",0,SUMIFS(сценарии!R:R,сценарии!$E:$E,$E178,сценарии!$J:$J,$J178,сценарии!$M:$M,$P$167))</f>
        <v>0</v>
      </c>
      <c r="S178" s="102">
        <f>IF(S$1="",0,SUMIFS(сценарии!S:S,сценарии!$E:$E,$E178,сценарии!$J:$J,$J178,сценарии!$M:$M,$P$167))</f>
        <v>0</v>
      </c>
      <c r="T178" s="102">
        <f>IF(T$1="",0,SUMIFS(сценарии!T:T,сценарии!$E:$E,$E178,сценарии!$J:$J,$J178,сценарии!$M:$M,$P$167))</f>
        <v>0</v>
      </c>
      <c r="U178" s="102">
        <f>IF(U$1="",0,SUMIFS(сценарии!U:U,сценарии!$E:$E,$E178,сценарии!$J:$J,$J178,сценарии!$M:$M,$P$167))</f>
        <v>0</v>
      </c>
      <c r="V178" s="102">
        <f>IF(V$1="",0,SUMIFS(сценарии!V:V,сценарии!$E:$E,$E178,сценарии!$J:$J,$J178,сценарии!$M:$M,$P$167))</f>
        <v>0</v>
      </c>
      <c r="W178" s="102">
        <f>IF(W$1="",0,SUMIFS(сценарии!W:W,сценарии!$E:$E,$E178,сценарии!$J:$J,$J178,сценарии!$M:$M,$P$167))</f>
        <v>0</v>
      </c>
      <c r="X178" s="102">
        <f>IF(X$1="",0,SUMIFS(сценарии!X:X,сценарии!$E:$E,$E178,сценарии!$J:$J,$J178,сценарии!$M:$M,$P$167))</f>
        <v>0</v>
      </c>
      <c r="Y178" s="102">
        <f>IF(Y$1="",0,SUMIFS(сценарии!Y:Y,сценарии!$E:$E,$E178,сценарии!$J:$J,$J178,сценарии!$M:$M,$P$167))</f>
        <v>0</v>
      </c>
      <c r="Z178" s="102">
        <f>IF(Z$1="",0,SUMIFS(сценарии!Z:Z,сценарии!$E:$E,$E178,сценарии!$J:$J,$J178,сценарии!$M:$M,$P$167))</f>
        <v>0</v>
      </c>
      <c r="AA178" s="102">
        <f>IF(AA$1="",0,SUMIFS(сценарии!AA:AA,сценарии!$E:$E,$E178,сценарии!$J:$J,$J178,сценарии!$M:$M,$P$167))</f>
        <v>0</v>
      </c>
      <c r="AB178" s="22"/>
    </row>
    <row r="179" spans="1:28" s="23" customFormat="1" ht="10.199999999999999" x14ac:dyDescent="0.2">
      <c r="A179" s="22"/>
      <c r="B179" s="22"/>
      <c r="C179" s="22"/>
      <c r="D179" s="22"/>
      <c r="E179" s="22" t="str">
        <f>E167</f>
        <v>конверсия в покупку одной услуги проката</v>
      </c>
      <c r="F179" s="22"/>
      <c r="G179" s="22" t="str">
        <f>IF($E179="","",INDEX(KPI!$G:$G,SUMIFS(KPI!$B:$B,KPI!$E:$E,$E179)))</f>
        <v>%</v>
      </c>
      <c r="H179" s="100">
        <f>структура!$V$23</f>
        <v>12</v>
      </c>
      <c r="I179" s="31"/>
      <c r="J179" s="98" t="str">
        <f>структура!$X$23</f>
        <v>дек</v>
      </c>
      <c r="K179" s="99"/>
      <c r="L179" s="22"/>
      <c r="M179" s="58"/>
      <c r="N179" s="22"/>
      <c r="O179" s="22"/>
      <c r="P179" s="102">
        <f>IF(P$1="",0,SUMIFS(сценарии!P:P,сценарии!$E:$E,$E179,сценарии!$J:$J,$J179,сценарии!$M:$M,$P$167))</f>
        <v>0</v>
      </c>
      <c r="Q179" s="102">
        <f>IF(Q$1="",0,SUMIFS(сценарии!Q:Q,сценарии!$E:$E,$E179,сценарии!$J:$J,$J179,сценарии!$M:$M,$P$167))</f>
        <v>0</v>
      </c>
      <c r="R179" s="102">
        <f>IF(R$1="",0,SUMIFS(сценарии!R:R,сценарии!$E:$E,$E179,сценарии!$J:$J,$J179,сценарии!$M:$M,$P$167))</f>
        <v>0</v>
      </c>
      <c r="S179" s="102">
        <f>IF(S$1="",0,SUMIFS(сценарии!S:S,сценарии!$E:$E,$E179,сценарии!$J:$J,$J179,сценарии!$M:$M,$P$167))</f>
        <v>0</v>
      </c>
      <c r="T179" s="102">
        <f>IF(T$1="",0,SUMIFS(сценарии!T:T,сценарии!$E:$E,$E179,сценарии!$J:$J,$J179,сценарии!$M:$M,$P$167))</f>
        <v>0</v>
      </c>
      <c r="U179" s="102">
        <f>IF(U$1="",0,SUMIFS(сценарии!U:U,сценарии!$E:$E,$E179,сценарии!$J:$J,$J179,сценарии!$M:$M,$P$167))</f>
        <v>0</v>
      </c>
      <c r="V179" s="102">
        <f>IF(V$1="",0,SUMIFS(сценарии!V:V,сценарии!$E:$E,$E179,сценарии!$J:$J,$J179,сценарии!$M:$M,$P$167))</f>
        <v>0</v>
      </c>
      <c r="W179" s="102">
        <f>IF(W$1="",0,SUMIFS(сценарии!W:W,сценарии!$E:$E,$E179,сценарии!$J:$J,$J179,сценарии!$M:$M,$P$167))</f>
        <v>0</v>
      </c>
      <c r="X179" s="102">
        <f>IF(X$1="",0,SUMIFS(сценарии!X:X,сценарии!$E:$E,$E179,сценарии!$J:$J,$J179,сценарии!$M:$M,$P$167))</f>
        <v>0</v>
      </c>
      <c r="Y179" s="102">
        <f>IF(Y$1="",0,SUMIFS(сценарии!Y:Y,сценарии!$E:$E,$E179,сценарии!$J:$J,$J179,сценарии!$M:$M,$P$167))</f>
        <v>0</v>
      </c>
      <c r="Z179" s="102">
        <f>IF(Z$1="",0,SUMIFS(сценарии!Z:Z,сценарии!$E:$E,$E179,сценарии!$J:$J,$J179,сценарии!$M:$M,$P$167))</f>
        <v>0</v>
      </c>
      <c r="AA179" s="102">
        <f>IF(AA$1="",0,SUMIFS(сценарии!AA:AA,сценарии!$E:$E,$E179,сценарии!$J:$J,$J179,сценарии!$M:$M,$P$167))</f>
        <v>0</v>
      </c>
      <c r="AB179" s="22"/>
    </row>
    <row r="180" spans="1:28" ht="3.9" customHeight="1" x14ac:dyDescent="0.25">
      <c r="A180" s="2"/>
      <c r="B180" s="2"/>
      <c r="C180" s="2"/>
      <c r="D180" s="2"/>
      <c r="E180" s="21"/>
      <c r="F180" s="2"/>
      <c r="G180" s="21"/>
      <c r="H180" s="2"/>
      <c r="I180" s="28"/>
      <c r="J180" s="21"/>
      <c r="K180" s="28"/>
      <c r="L180" s="2"/>
      <c r="M180" s="52"/>
      <c r="N180" s="2"/>
      <c r="O180" s="2"/>
      <c r="P180" s="36"/>
      <c r="Q180" s="36"/>
      <c r="R180" s="36"/>
      <c r="S180" s="36"/>
      <c r="T180" s="36"/>
      <c r="U180" s="36"/>
      <c r="V180" s="36"/>
      <c r="W180" s="36"/>
      <c r="X180" s="36"/>
      <c r="Y180" s="36"/>
      <c r="Z180" s="36"/>
      <c r="AA180" s="36"/>
      <c r="AB180" s="2"/>
    </row>
    <row r="181" spans="1:28" ht="8.1" customHeight="1" x14ac:dyDescent="0.25">
      <c r="A181" s="2"/>
      <c r="B181" s="2"/>
      <c r="C181" s="2"/>
      <c r="D181" s="2"/>
      <c r="E181" s="2"/>
      <c r="F181" s="2"/>
      <c r="G181" s="2"/>
      <c r="H181" s="2"/>
      <c r="I181" s="28"/>
      <c r="J181" s="2"/>
      <c r="K181" s="28"/>
      <c r="L181" s="2"/>
      <c r="M181" s="52"/>
      <c r="N181" s="2"/>
      <c r="O181" s="2"/>
      <c r="P181" s="36"/>
      <c r="Q181" s="36"/>
      <c r="R181" s="36"/>
      <c r="S181" s="36"/>
      <c r="T181" s="36"/>
      <c r="U181" s="36"/>
      <c r="V181" s="36"/>
      <c r="W181" s="36"/>
      <c r="X181" s="36"/>
      <c r="Y181" s="36"/>
      <c r="Z181" s="36"/>
      <c r="AA181" s="36"/>
      <c r="AB181" s="2"/>
    </row>
    <row r="182" spans="1:28" s="5" customFormat="1" x14ac:dyDescent="0.25">
      <c r="A182" s="3"/>
      <c r="B182" s="3"/>
      <c r="C182" s="3"/>
      <c r="D182" s="108"/>
      <c r="E182" s="3" t="str">
        <f>KPI!$E$42</f>
        <v>доход от продажи услуг</v>
      </c>
      <c r="F182" s="3"/>
      <c r="G182" s="3" t="str">
        <f>IF($E182="","",INDEX(KPI!$G:$G,SUMIFS(KPI!$B:$B,KPI!$E:$E,$E182)))</f>
        <v>тыс.руб.</v>
      </c>
      <c r="H182" s="3"/>
      <c r="I182" s="28"/>
      <c r="J182" s="44"/>
      <c r="K182" s="28"/>
      <c r="L182" s="3"/>
      <c r="M182" s="55">
        <f>SUM($O182:$AB182)</f>
        <v>0</v>
      </c>
      <c r="N182" s="3"/>
      <c r="O182" s="3"/>
      <c r="P182" s="46">
        <f>IF(P$1="",0,IF(P$1=0,SUMIFS(P183:P194,H183:H194,"&gt;="&amp;MONTH($J$13)),SUM(P183:P194)))</f>
        <v>0</v>
      </c>
      <c r="Q182" s="46">
        <f t="shared" ref="Q182" si="55">IF(Q$1="",0,SUM(Q183:Q194))</f>
        <v>0</v>
      </c>
      <c r="R182" s="46">
        <f t="shared" ref="R182" si="56">IF(R$1="",0,SUM(R183:R194))</f>
        <v>0</v>
      </c>
      <c r="S182" s="46">
        <f t="shared" ref="S182" si="57">IF(S$1="",0,SUM(S183:S194))</f>
        <v>0</v>
      </c>
      <c r="T182" s="46">
        <f t="shared" ref="T182" si="58">IF(T$1="",0,SUM(T183:T194))</f>
        <v>0</v>
      </c>
      <c r="U182" s="46">
        <f t="shared" ref="U182" si="59">IF(U$1="",0,SUM(U183:U194))</f>
        <v>0</v>
      </c>
      <c r="V182" s="46">
        <f t="shared" ref="V182" si="60">IF(V$1="",0,SUM(V183:V194))</f>
        <v>0</v>
      </c>
      <c r="W182" s="46">
        <f t="shared" ref="W182" si="61">IF(W$1="",0,SUM(W183:W194))</f>
        <v>0</v>
      </c>
      <c r="X182" s="46">
        <f t="shared" ref="X182" si="62">IF(X$1="",0,SUM(X183:X194))</f>
        <v>0</v>
      </c>
      <c r="Y182" s="46">
        <f t="shared" ref="Y182" si="63">IF(Y$1="",0,SUM(Y183:Y194))</f>
        <v>0</v>
      </c>
      <c r="Z182" s="46">
        <f t="shared" ref="Z182" si="64">IF(Z$1="",0,SUM(Z183:Z194))</f>
        <v>0</v>
      </c>
      <c r="AA182" s="46">
        <f t="shared" ref="AA182" si="65">IF(AA$1="",0,SUM(AA183:AA194))</f>
        <v>0</v>
      </c>
      <c r="AB182" s="3"/>
    </row>
    <row r="183" spans="1:28" s="23" customFormat="1" ht="10.199999999999999" x14ac:dyDescent="0.2">
      <c r="A183" s="22"/>
      <c r="B183" s="22"/>
      <c r="C183" s="22"/>
      <c r="D183" s="22"/>
      <c r="E183" s="22" t="str">
        <f>E182</f>
        <v>доход от продажи услуг</v>
      </c>
      <c r="F183" s="22"/>
      <c r="G183" s="22" t="str">
        <f>IF($E183="","",INDEX(KPI!$G:$G,SUMIFS(KPI!$B:$B,KPI!$E:$E,$E183)))</f>
        <v>тыс.руб.</v>
      </c>
      <c r="H183" s="100">
        <f>структура!$V$12</f>
        <v>1</v>
      </c>
      <c r="I183" s="31"/>
      <c r="J183" s="98" t="str">
        <f>структура!$X$12</f>
        <v>янв</v>
      </c>
      <c r="K183" s="99"/>
      <c r="L183" s="22"/>
      <c r="M183" s="58"/>
      <c r="N183" s="22"/>
      <c r="O183" s="22"/>
      <c r="P183" s="101">
        <f>P198+P213</f>
        <v>0</v>
      </c>
      <c r="Q183" s="101">
        <f t="shared" ref="Q183:AA183" si="66">Q198+Q213</f>
        <v>0</v>
      </c>
      <c r="R183" s="101">
        <f t="shared" si="66"/>
        <v>0</v>
      </c>
      <c r="S183" s="101">
        <f t="shared" si="66"/>
        <v>0</v>
      </c>
      <c r="T183" s="101">
        <f t="shared" si="66"/>
        <v>0</v>
      </c>
      <c r="U183" s="101">
        <f t="shared" si="66"/>
        <v>0</v>
      </c>
      <c r="V183" s="101">
        <f t="shared" si="66"/>
        <v>0</v>
      </c>
      <c r="W183" s="101">
        <f t="shared" si="66"/>
        <v>0</v>
      </c>
      <c r="X183" s="101">
        <f t="shared" si="66"/>
        <v>0</v>
      </c>
      <c r="Y183" s="101">
        <f t="shared" si="66"/>
        <v>0</v>
      </c>
      <c r="Z183" s="101">
        <f t="shared" si="66"/>
        <v>0</v>
      </c>
      <c r="AA183" s="101">
        <f t="shared" si="66"/>
        <v>0</v>
      </c>
      <c r="AB183" s="22"/>
    </row>
    <row r="184" spans="1:28" s="23" customFormat="1" ht="10.199999999999999" x14ac:dyDescent="0.2">
      <c r="A184" s="22"/>
      <c r="B184" s="22"/>
      <c r="C184" s="22"/>
      <c r="D184" s="22"/>
      <c r="E184" s="22" t="str">
        <f>E182</f>
        <v>доход от продажи услуг</v>
      </c>
      <c r="F184" s="22"/>
      <c r="G184" s="22" t="str">
        <f>IF($E184="","",INDEX(KPI!$G:$G,SUMIFS(KPI!$B:$B,KPI!$E:$E,$E184)))</f>
        <v>тыс.руб.</v>
      </c>
      <c r="H184" s="100">
        <f>структура!$V$13</f>
        <v>2</v>
      </c>
      <c r="I184" s="31"/>
      <c r="J184" s="98" t="str">
        <f>структура!$X$13</f>
        <v>фев</v>
      </c>
      <c r="K184" s="99"/>
      <c r="L184" s="22"/>
      <c r="M184" s="58"/>
      <c r="N184" s="22"/>
      <c r="O184" s="22"/>
      <c r="P184" s="101">
        <f t="shared" ref="P184:AA194" si="67">P199+P214</f>
        <v>0</v>
      </c>
      <c r="Q184" s="101">
        <f t="shared" si="67"/>
        <v>0</v>
      </c>
      <c r="R184" s="101">
        <f t="shared" si="67"/>
        <v>0</v>
      </c>
      <c r="S184" s="101">
        <f t="shared" si="67"/>
        <v>0</v>
      </c>
      <c r="T184" s="101">
        <f t="shared" si="67"/>
        <v>0</v>
      </c>
      <c r="U184" s="101">
        <f t="shared" si="67"/>
        <v>0</v>
      </c>
      <c r="V184" s="101">
        <f t="shared" si="67"/>
        <v>0</v>
      </c>
      <c r="W184" s="101">
        <f t="shared" si="67"/>
        <v>0</v>
      </c>
      <c r="X184" s="101">
        <f t="shared" si="67"/>
        <v>0</v>
      </c>
      <c r="Y184" s="101">
        <f t="shared" si="67"/>
        <v>0</v>
      </c>
      <c r="Z184" s="101">
        <f t="shared" si="67"/>
        <v>0</v>
      </c>
      <c r="AA184" s="101">
        <f t="shared" si="67"/>
        <v>0</v>
      </c>
      <c r="AB184" s="22"/>
    </row>
    <row r="185" spans="1:28" s="23" customFormat="1" ht="10.199999999999999" x14ac:dyDescent="0.2">
      <c r="A185" s="22"/>
      <c r="B185" s="22"/>
      <c r="C185" s="22"/>
      <c r="D185" s="22"/>
      <c r="E185" s="22" t="str">
        <f>E182</f>
        <v>доход от продажи услуг</v>
      </c>
      <c r="F185" s="22"/>
      <c r="G185" s="22" t="str">
        <f>IF($E185="","",INDEX(KPI!$G:$G,SUMIFS(KPI!$B:$B,KPI!$E:$E,$E185)))</f>
        <v>тыс.руб.</v>
      </c>
      <c r="H185" s="100">
        <f>структура!$V$14</f>
        <v>3</v>
      </c>
      <c r="I185" s="31"/>
      <c r="J185" s="98" t="str">
        <f>структура!$X$14</f>
        <v>мар</v>
      </c>
      <c r="K185" s="99"/>
      <c r="L185" s="22"/>
      <c r="M185" s="58"/>
      <c r="N185" s="22"/>
      <c r="O185" s="22"/>
      <c r="P185" s="101">
        <f t="shared" si="67"/>
        <v>0</v>
      </c>
      <c r="Q185" s="101">
        <f t="shared" si="67"/>
        <v>0</v>
      </c>
      <c r="R185" s="101">
        <f t="shared" si="67"/>
        <v>0</v>
      </c>
      <c r="S185" s="101">
        <f t="shared" si="67"/>
        <v>0</v>
      </c>
      <c r="T185" s="101">
        <f t="shared" si="67"/>
        <v>0</v>
      </c>
      <c r="U185" s="101">
        <f t="shared" si="67"/>
        <v>0</v>
      </c>
      <c r="V185" s="101">
        <f t="shared" si="67"/>
        <v>0</v>
      </c>
      <c r="W185" s="101">
        <f t="shared" si="67"/>
        <v>0</v>
      </c>
      <c r="X185" s="101">
        <f t="shared" si="67"/>
        <v>0</v>
      </c>
      <c r="Y185" s="101">
        <f t="shared" si="67"/>
        <v>0</v>
      </c>
      <c r="Z185" s="101">
        <f t="shared" si="67"/>
        <v>0</v>
      </c>
      <c r="AA185" s="101">
        <f t="shared" si="67"/>
        <v>0</v>
      </c>
      <c r="AB185" s="22"/>
    </row>
    <row r="186" spans="1:28" s="23" customFormat="1" ht="10.199999999999999" x14ac:dyDescent="0.2">
      <c r="A186" s="22"/>
      <c r="B186" s="22"/>
      <c r="C186" s="22"/>
      <c r="D186" s="22"/>
      <c r="E186" s="22" t="str">
        <f>E182</f>
        <v>доход от продажи услуг</v>
      </c>
      <c r="F186" s="22"/>
      <c r="G186" s="22" t="str">
        <f>IF($E186="","",INDEX(KPI!$G:$G,SUMIFS(KPI!$B:$B,KPI!$E:$E,$E186)))</f>
        <v>тыс.руб.</v>
      </c>
      <c r="H186" s="100">
        <f>структура!$V$15</f>
        <v>4</v>
      </c>
      <c r="I186" s="31"/>
      <c r="J186" s="98" t="str">
        <f>структура!$X$15</f>
        <v>апр</v>
      </c>
      <c r="K186" s="99"/>
      <c r="L186" s="22"/>
      <c r="M186" s="58"/>
      <c r="N186" s="22"/>
      <c r="O186" s="22"/>
      <c r="P186" s="101">
        <f t="shared" si="67"/>
        <v>0</v>
      </c>
      <c r="Q186" s="101">
        <f t="shared" si="67"/>
        <v>0</v>
      </c>
      <c r="R186" s="101">
        <f t="shared" si="67"/>
        <v>0</v>
      </c>
      <c r="S186" s="101">
        <f t="shared" si="67"/>
        <v>0</v>
      </c>
      <c r="T186" s="101">
        <f t="shared" si="67"/>
        <v>0</v>
      </c>
      <c r="U186" s="101">
        <f t="shared" si="67"/>
        <v>0</v>
      </c>
      <c r="V186" s="101">
        <f t="shared" si="67"/>
        <v>0</v>
      </c>
      <c r="W186" s="101">
        <f t="shared" si="67"/>
        <v>0</v>
      </c>
      <c r="X186" s="101">
        <f t="shared" si="67"/>
        <v>0</v>
      </c>
      <c r="Y186" s="101">
        <f t="shared" si="67"/>
        <v>0</v>
      </c>
      <c r="Z186" s="101">
        <f t="shared" si="67"/>
        <v>0</v>
      </c>
      <c r="AA186" s="101">
        <f t="shared" si="67"/>
        <v>0</v>
      </c>
      <c r="AB186" s="22"/>
    </row>
    <row r="187" spans="1:28" s="23" customFormat="1" ht="10.199999999999999" x14ac:dyDescent="0.2">
      <c r="A187" s="22"/>
      <c r="B187" s="22"/>
      <c r="C187" s="22"/>
      <c r="D187" s="22"/>
      <c r="E187" s="22" t="str">
        <f>E182</f>
        <v>доход от продажи услуг</v>
      </c>
      <c r="F187" s="22"/>
      <c r="G187" s="22" t="str">
        <f>IF($E187="","",INDEX(KPI!$G:$G,SUMIFS(KPI!$B:$B,KPI!$E:$E,$E187)))</f>
        <v>тыс.руб.</v>
      </c>
      <c r="H187" s="100">
        <f>структура!$V$16</f>
        <v>5</v>
      </c>
      <c r="I187" s="31"/>
      <c r="J187" s="98" t="str">
        <f>структура!$X$16</f>
        <v>май</v>
      </c>
      <c r="K187" s="99"/>
      <c r="L187" s="22"/>
      <c r="M187" s="58"/>
      <c r="N187" s="22"/>
      <c r="O187" s="22"/>
      <c r="P187" s="101">
        <f t="shared" si="67"/>
        <v>0</v>
      </c>
      <c r="Q187" s="101">
        <f t="shared" si="67"/>
        <v>0</v>
      </c>
      <c r="R187" s="101">
        <f t="shared" si="67"/>
        <v>0</v>
      </c>
      <c r="S187" s="101">
        <f t="shared" si="67"/>
        <v>0</v>
      </c>
      <c r="T187" s="101">
        <f t="shared" si="67"/>
        <v>0</v>
      </c>
      <c r="U187" s="101">
        <f t="shared" si="67"/>
        <v>0</v>
      </c>
      <c r="V187" s="101">
        <f t="shared" si="67"/>
        <v>0</v>
      </c>
      <c r="W187" s="101">
        <f t="shared" si="67"/>
        <v>0</v>
      </c>
      <c r="X187" s="101">
        <f t="shared" si="67"/>
        <v>0</v>
      </c>
      <c r="Y187" s="101">
        <f t="shared" si="67"/>
        <v>0</v>
      </c>
      <c r="Z187" s="101">
        <f t="shared" si="67"/>
        <v>0</v>
      </c>
      <c r="AA187" s="101">
        <f t="shared" si="67"/>
        <v>0</v>
      </c>
      <c r="AB187" s="22"/>
    </row>
    <row r="188" spans="1:28" s="23" customFormat="1" ht="10.199999999999999" x14ac:dyDescent="0.2">
      <c r="A188" s="22"/>
      <c r="B188" s="22"/>
      <c r="C188" s="22"/>
      <c r="D188" s="22"/>
      <c r="E188" s="22" t="str">
        <f>E182</f>
        <v>доход от продажи услуг</v>
      </c>
      <c r="F188" s="22"/>
      <c r="G188" s="22" t="str">
        <f>IF($E188="","",INDEX(KPI!$G:$G,SUMIFS(KPI!$B:$B,KPI!$E:$E,$E188)))</f>
        <v>тыс.руб.</v>
      </c>
      <c r="H188" s="100">
        <f>структура!$V$17</f>
        <v>6</v>
      </c>
      <c r="I188" s="31"/>
      <c r="J188" s="98" t="str">
        <f>структура!$X$17</f>
        <v>июн</v>
      </c>
      <c r="K188" s="99"/>
      <c r="L188" s="22"/>
      <c r="M188" s="58"/>
      <c r="N188" s="22"/>
      <c r="O188" s="22"/>
      <c r="P188" s="101">
        <f t="shared" si="67"/>
        <v>0</v>
      </c>
      <c r="Q188" s="101">
        <f t="shared" si="67"/>
        <v>0</v>
      </c>
      <c r="R188" s="101">
        <f t="shared" si="67"/>
        <v>0</v>
      </c>
      <c r="S188" s="101">
        <f t="shared" si="67"/>
        <v>0</v>
      </c>
      <c r="T188" s="101">
        <f t="shared" si="67"/>
        <v>0</v>
      </c>
      <c r="U188" s="101">
        <f t="shared" si="67"/>
        <v>0</v>
      </c>
      <c r="V188" s="101">
        <f t="shared" si="67"/>
        <v>0</v>
      </c>
      <c r="W188" s="101">
        <f t="shared" si="67"/>
        <v>0</v>
      </c>
      <c r="X188" s="101">
        <f t="shared" si="67"/>
        <v>0</v>
      </c>
      <c r="Y188" s="101">
        <f t="shared" si="67"/>
        <v>0</v>
      </c>
      <c r="Z188" s="101">
        <f t="shared" si="67"/>
        <v>0</v>
      </c>
      <c r="AA188" s="101">
        <f t="shared" si="67"/>
        <v>0</v>
      </c>
      <c r="AB188" s="22"/>
    </row>
    <row r="189" spans="1:28" s="23" customFormat="1" ht="10.199999999999999" x14ac:dyDescent="0.2">
      <c r="A189" s="22"/>
      <c r="B189" s="22"/>
      <c r="C189" s="22"/>
      <c r="D189" s="22"/>
      <c r="E189" s="22" t="str">
        <f>E182</f>
        <v>доход от продажи услуг</v>
      </c>
      <c r="F189" s="22"/>
      <c r="G189" s="22" t="str">
        <f>IF($E189="","",INDEX(KPI!$G:$G,SUMIFS(KPI!$B:$B,KPI!$E:$E,$E189)))</f>
        <v>тыс.руб.</v>
      </c>
      <c r="H189" s="100">
        <f>структура!$V$18</f>
        <v>7</v>
      </c>
      <c r="I189" s="31"/>
      <c r="J189" s="98" t="str">
        <f>структура!$X$18</f>
        <v>июл</v>
      </c>
      <c r="K189" s="99"/>
      <c r="L189" s="22"/>
      <c r="M189" s="58"/>
      <c r="N189" s="22"/>
      <c r="O189" s="22"/>
      <c r="P189" s="101">
        <f t="shared" si="67"/>
        <v>0</v>
      </c>
      <c r="Q189" s="101">
        <f t="shared" si="67"/>
        <v>0</v>
      </c>
      <c r="R189" s="101">
        <f t="shared" si="67"/>
        <v>0</v>
      </c>
      <c r="S189" s="101">
        <f t="shared" si="67"/>
        <v>0</v>
      </c>
      <c r="T189" s="101">
        <f t="shared" si="67"/>
        <v>0</v>
      </c>
      <c r="U189" s="101">
        <f t="shared" si="67"/>
        <v>0</v>
      </c>
      <c r="V189" s="101">
        <f t="shared" si="67"/>
        <v>0</v>
      </c>
      <c r="W189" s="101">
        <f t="shared" si="67"/>
        <v>0</v>
      </c>
      <c r="X189" s="101">
        <f t="shared" si="67"/>
        <v>0</v>
      </c>
      <c r="Y189" s="101">
        <f t="shared" si="67"/>
        <v>0</v>
      </c>
      <c r="Z189" s="101">
        <f t="shared" si="67"/>
        <v>0</v>
      </c>
      <c r="AA189" s="101">
        <f t="shared" si="67"/>
        <v>0</v>
      </c>
      <c r="AB189" s="22"/>
    </row>
    <row r="190" spans="1:28" s="23" customFormat="1" ht="10.199999999999999" x14ac:dyDescent="0.2">
      <c r="A190" s="22"/>
      <c r="B190" s="22"/>
      <c r="C190" s="22"/>
      <c r="D190" s="22"/>
      <c r="E190" s="22" t="str">
        <f>E182</f>
        <v>доход от продажи услуг</v>
      </c>
      <c r="F190" s="22"/>
      <c r="G190" s="22" t="str">
        <f>IF($E190="","",INDEX(KPI!$G:$G,SUMIFS(KPI!$B:$B,KPI!$E:$E,$E190)))</f>
        <v>тыс.руб.</v>
      </c>
      <c r="H190" s="100">
        <f>структура!$V$19</f>
        <v>8</v>
      </c>
      <c r="I190" s="31"/>
      <c r="J190" s="98" t="str">
        <f>структура!$X$19</f>
        <v>авг</v>
      </c>
      <c r="K190" s="99"/>
      <c r="L190" s="22"/>
      <c r="M190" s="58"/>
      <c r="N190" s="22"/>
      <c r="O190" s="22"/>
      <c r="P190" s="101">
        <f t="shared" si="67"/>
        <v>0</v>
      </c>
      <c r="Q190" s="101">
        <f t="shared" si="67"/>
        <v>0</v>
      </c>
      <c r="R190" s="101">
        <f t="shared" si="67"/>
        <v>0</v>
      </c>
      <c r="S190" s="101">
        <f t="shared" si="67"/>
        <v>0</v>
      </c>
      <c r="T190" s="101">
        <f t="shared" si="67"/>
        <v>0</v>
      </c>
      <c r="U190" s="101">
        <f t="shared" si="67"/>
        <v>0</v>
      </c>
      <c r="V190" s="101">
        <f t="shared" si="67"/>
        <v>0</v>
      </c>
      <c r="W190" s="101">
        <f t="shared" si="67"/>
        <v>0</v>
      </c>
      <c r="X190" s="101">
        <f t="shared" si="67"/>
        <v>0</v>
      </c>
      <c r="Y190" s="101">
        <f t="shared" si="67"/>
        <v>0</v>
      </c>
      <c r="Z190" s="101">
        <f t="shared" si="67"/>
        <v>0</v>
      </c>
      <c r="AA190" s="101">
        <f t="shared" si="67"/>
        <v>0</v>
      </c>
      <c r="AB190" s="22"/>
    </row>
    <row r="191" spans="1:28" s="23" customFormat="1" ht="10.199999999999999" x14ac:dyDescent="0.2">
      <c r="A191" s="22"/>
      <c r="B191" s="22"/>
      <c r="C191" s="22"/>
      <c r="D191" s="22"/>
      <c r="E191" s="22" t="str">
        <f>E182</f>
        <v>доход от продажи услуг</v>
      </c>
      <c r="F191" s="22"/>
      <c r="G191" s="22" t="str">
        <f>IF($E191="","",INDEX(KPI!$G:$G,SUMIFS(KPI!$B:$B,KPI!$E:$E,$E191)))</f>
        <v>тыс.руб.</v>
      </c>
      <c r="H191" s="100">
        <f>структура!$V$20</f>
        <v>9</v>
      </c>
      <c r="I191" s="31"/>
      <c r="J191" s="98" t="str">
        <f>структура!$X$20</f>
        <v>сен</v>
      </c>
      <c r="K191" s="99"/>
      <c r="L191" s="22"/>
      <c r="M191" s="58"/>
      <c r="N191" s="22"/>
      <c r="O191" s="22"/>
      <c r="P191" s="101">
        <f t="shared" si="67"/>
        <v>0</v>
      </c>
      <c r="Q191" s="101">
        <f t="shared" si="67"/>
        <v>0</v>
      </c>
      <c r="R191" s="101">
        <f t="shared" si="67"/>
        <v>0</v>
      </c>
      <c r="S191" s="101">
        <f t="shared" si="67"/>
        <v>0</v>
      </c>
      <c r="T191" s="101">
        <f t="shared" si="67"/>
        <v>0</v>
      </c>
      <c r="U191" s="101">
        <f t="shared" si="67"/>
        <v>0</v>
      </c>
      <c r="V191" s="101">
        <f t="shared" si="67"/>
        <v>0</v>
      </c>
      <c r="W191" s="101">
        <f t="shared" si="67"/>
        <v>0</v>
      </c>
      <c r="X191" s="101">
        <f t="shared" si="67"/>
        <v>0</v>
      </c>
      <c r="Y191" s="101">
        <f t="shared" si="67"/>
        <v>0</v>
      </c>
      <c r="Z191" s="101">
        <f t="shared" si="67"/>
        <v>0</v>
      </c>
      <c r="AA191" s="101">
        <f t="shared" si="67"/>
        <v>0</v>
      </c>
      <c r="AB191" s="22"/>
    </row>
    <row r="192" spans="1:28" s="23" customFormat="1" ht="10.199999999999999" x14ac:dyDescent="0.2">
      <c r="A192" s="22"/>
      <c r="B192" s="22"/>
      <c r="C192" s="22"/>
      <c r="D192" s="22"/>
      <c r="E192" s="22" t="str">
        <f>E182</f>
        <v>доход от продажи услуг</v>
      </c>
      <c r="F192" s="22"/>
      <c r="G192" s="22" t="str">
        <f>IF($E192="","",INDEX(KPI!$G:$G,SUMIFS(KPI!$B:$B,KPI!$E:$E,$E192)))</f>
        <v>тыс.руб.</v>
      </c>
      <c r="H192" s="100">
        <f>структура!$V$21</f>
        <v>10</v>
      </c>
      <c r="I192" s="31"/>
      <c r="J192" s="98" t="str">
        <f>структура!$X$21</f>
        <v>окт</v>
      </c>
      <c r="K192" s="99"/>
      <c r="L192" s="22"/>
      <c r="M192" s="58"/>
      <c r="N192" s="22"/>
      <c r="O192" s="22"/>
      <c r="P192" s="101">
        <f t="shared" si="67"/>
        <v>0</v>
      </c>
      <c r="Q192" s="101">
        <f t="shared" si="67"/>
        <v>0</v>
      </c>
      <c r="R192" s="101">
        <f t="shared" si="67"/>
        <v>0</v>
      </c>
      <c r="S192" s="101">
        <f t="shared" si="67"/>
        <v>0</v>
      </c>
      <c r="T192" s="101">
        <f t="shared" si="67"/>
        <v>0</v>
      </c>
      <c r="U192" s="101">
        <f t="shared" si="67"/>
        <v>0</v>
      </c>
      <c r="V192" s="101">
        <f t="shared" si="67"/>
        <v>0</v>
      </c>
      <c r="W192" s="101">
        <f t="shared" si="67"/>
        <v>0</v>
      </c>
      <c r="X192" s="101">
        <f t="shared" si="67"/>
        <v>0</v>
      </c>
      <c r="Y192" s="101">
        <f t="shared" si="67"/>
        <v>0</v>
      </c>
      <c r="Z192" s="101">
        <f t="shared" si="67"/>
        <v>0</v>
      </c>
      <c r="AA192" s="101">
        <f t="shared" si="67"/>
        <v>0</v>
      </c>
      <c r="AB192" s="22"/>
    </row>
    <row r="193" spans="1:28" s="23" customFormat="1" ht="10.199999999999999" x14ac:dyDescent="0.2">
      <c r="A193" s="22"/>
      <c r="B193" s="22"/>
      <c r="C193" s="22"/>
      <c r="D193" s="22"/>
      <c r="E193" s="22" t="str">
        <f>E182</f>
        <v>доход от продажи услуг</v>
      </c>
      <c r="F193" s="22"/>
      <c r="G193" s="22" t="str">
        <f>IF($E193="","",INDEX(KPI!$G:$G,SUMIFS(KPI!$B:$B,KPI!$E:$E,$E193)))</f>
        <v>тыс.руб.</v>
      </c>
      <c r="H193" s="100">
        <f>структура!$V$22</f>
        <v>11</v>
      </c>
      <c r="I193" s="31"/>
      <c r="J193" s="98" t="str">
        <f>структура!$X$22</f>
        <v>ноя</v>
      </c>
      <c r="K193" s="99"/>
      <c r="L193" s="22"/>
      <c r="M193" s="58"/>
      <c r="N193" s="22"/>
      <c r="O193" s="22"/>
      <c r="P193" s="101">
        <f t="shared" si="67"/>
        <v>0</v>
      </c>
      <c r="Q193" s="101">
        <f t="shared" si="67"/>
        <v>0</v>
      </c>
      <c r="R193" s="101">
        <f t="shared" si="67"/>
        <v>0</v>
      </c>
      <c r="S193" s="101">
        <f t="shared" si="67"/>
        <v>0</v>
      </c>
      <c r="T193" s="101">
        <f t="shared" si="67"/>
        <v>0</v>
      </c>
      <c r="U193" s="101">
        <f t="shared" si="67"/>
        <v>0</v>
      </c>
      <c r="V193" s="101">
        <f t="shared" si="67"/>
        <v>0</v>
      </c>
      <c r="W193" s="101">
        <f t="shared" si="67"/>
        <v>0</v>
      </c>
      <c r="X193" s="101">
        <f t="shared" si="67"/>
        <v>0</v>
      </c>
      <c r="Y193" s="101">
        <f t="shared" si="67"/>
        <v>0</v>
      </c>
      <c r="Z193" s="101">
        <f t="shared" si="67"/>
        <v>0</v>
      </c>
      <c r="AA193" s="101">
        <f t="shared" si="67"/>
        <v>0</v>
      </c>
      <c r="AB193" s="22"/>
    </row>
    <row r="194" spans="1:28" s="23" customFormat="1" ht="10.199999999999999" x14ac:dyDescent="0.2">
      <c r="A194" s="22"/>
      <c r="B194" s="22"/>
      <c r="C194" s="22"/>
      <c r="D194" s="22"/>
      <c r="E194" s="22" t="str">
        <f>E182</f>
        <v>доход от продажи услуг</v>
      </c>
      <c r="F194" s="22"/>
      <c r="G194" s="22" t="str">
        <f>IF($E194="","",INDEX(KPI!$G:$G,SUMIFS(KPI!$B:$B,KPI!$E:$E,$E194)))</f>
        <v>тыс.руб.</v>
      </c>
      <c r="H194" s="100">
        <f>структура!$V$23</f>
        <v>12</v>
      </c>
      <c r="I194" s="31"/>
      <c r="J194" s="98" t="str">
        <f>структура!$X$23</f>
        <v>дек</v>
      </c>
      <c r="K194" s="99"/>
      <c r="L194" s="22"/>
      <c r="M194" s="58"/>
      <c r="N194" s="22"/>
      <c r="O194" s="22"/>
      <c r="P194" s="101">
        <f t="shared" si="67"/>
        <v>0</v>
      </c>
      <c r="Q194" s="101">
        <f t="shared" si="67"/>
        <v>0</v>
      </c>
      <c r="R194" s="101">
        <f t="shared" si="67"/>
        <v>0</v>
      </c>
      <c r="S194" s="101">
        <f t="shared" si="67"/>
        <v>0</v>
      </c>
      <c r="T194" s="101">
        <f t="shared" si="67"/>
        <v>0</v>
      </c>
      <c r="U194" s="101">
        <f t="shared" si="67"/>
        <v>0</v>
      </c>
      <c r="V194" s="101">
        <f t="shared" si="67"/>
        <v>0</v>
      </c>
      <c r="W194" s="101">
        <f t="shared" si="67"/>
        <v>0</v>
      </c>
      <c r="X194" s="101">
        <f t="shared" si="67"/>
        <v>0</v>
      </c>
      <c r="Y194" s="101">
        <f t="shared" si="67"/>
        <v>0</v>
      </c>
      <c r="Z194" s="101">
        <f t="shared" si="67"/>
        <v>0</v>
      </c>
      <c r="AA194" s="101">
        <f t="shared" si="67"/>
        <v>0</v>
      </c>
      <c r="AB194" s="22"/>
    </row>
    <row r="195" spans="1:28" ht="3.9" customHeight="1" x14ac:dyDescent="0.25">
      <c r="A195" s="2"/>
      <c r="B195" s="2"/>
      <c r="C195" s="2"/>
      <c r="D195" s="109"/>
      <c r="E195" s="109"/>
      <c r="F195" s="2"/>
      <c r="G195" s="109"/>
      <c r="H195" s="2"/>
      <c r="I195" s="28"/>
      <c r="J195" s="109"/>
      <c r="K195" s="28"/>
      <c r="L195" s="2"/>
      <c r="M195" s="52"/>
      <c r="N195" s="2"/>
      <c r="O195" s="2"/>
      <c r="P195" s="36"/>
      <c r="Q195" s="36"/>
      <c r="R195" s="36"/>
      <c r="S195" s="36"/>
      <c r="T195" s="36"/>
      <c r="U195" s="36"/>
      <c r="V195" s="36"/>
      <c r="W195" s="36"/>
      <c r="X195" s="36"/>
      <c r="Y195" s="36"/>
      <c r="Z195" s="36"/>
      <c r="AA195" s="36"/>
      <c r="AB195" s="2"/>
    </row>
    <row r="196" spans="1:28" ht="8.1" customHeight="1" x14ac:dyDescent="0.25">
      <c r="A196" s="2"/>
      <c r="B196" s="2"/>
      <c r="C196" s="2"/>
      <c r="D196" s="2"/>
      <c r="E196" s="2"/>
      <c r="F196" s="2"/>
      <c r="G196" s="2"/>
      <c r="H196" s="2"/>
      <c r="I196" s="28"/>
      <c r="J196" s="2"/>
      <c r="K196" s="28"/>
      <c r="L196" s="2"/>
      <c r="M196" s="52"/>
      <c r="N196" s="2"/>
      <c r="O196" s="2"/>
      <c r="P196" s="36"/>
      <c r="Q196" s="36"/>
      <c r="R196" s="36"/>
      <c r="S196" s="36"/>
      <c r="T196" s="36"/>
      <c r="U196" s="36"/>
      <c r="V196" s="36"/>
      <c r="W196" s="36"/>
      <c r="X196" s="36"/>
      <c r="Y196" s="36"/>
      <c r="Z196" s="36"/>
      <c r="AA196" s="36"/>
      <c r="AB196" s="2"/>
    </row>
    <row r="197" spans="1:28" s="5" customFormat="1" x14ac:dyDescent="0.25">
      <c r="A197" s="3"/>
      <c r="B197" s="3"/>
      <c r="C197" s="3"/>
      <c r="D197" s="303"/>
      <c r="E197" s="3" t="str">
        <f>KPI!$E$118</f>
        <v>доход от продажи услуг веревочного парка</v>
      </c>
      <c r="F197" s="3"/>
      <c r="G197" s="3" t="str">
        <f>IF($E197="","",INDEX(KPI!$G:$G,SUMIFS(KPI!$B:$B,KPI!$E:$E,$E197)))</f>
        <v>тыс.руб.</v>
      </c>
      <c r="H197" s="3"/>
      <c r="I197" s="28"/>
      <c r="J197" s="44"/>
      <c r="K197" s="28"/>
      <c r="L197" s="3"/>
      <c r="M197" s="55">
        <f>SUM($O197:$AB197)</f>
        <v>0</v>
      </c>
      <c r="N197" s="3"/>
      <c r="O197" s="3"/>
      <c r="P197" s="46">
        <f>IF(P$1="",0,IF(P$1=0,SUMIFS(P198:P209,H198:H209,"&gt;="&amp;MONTH($J$13)),SUM(P198:P209)))</f>
        <v>0</v>
      </c>
      <c r="Q197" s="46">
        <f t="shared" ref="Q197" si="68">IF(Q$1="",0,SUM(Q198:Q209))</f>
        <v>0</v>
      </c>
      <c r="R197" s="46">
        <f t="shared" ref="R197:AA197" si="69">IF(R$1="",0,SUM(R198:R209))</f>
        <v>0</v>
      </c>
      <c r="S197" s="46">
        <f t="shared" si="69"/>
        <v>0</v>
      </c>
      <c r="T197" s="46">
        <f t="shared" si="69"/>
        <v>0</v>
      </c>
      <c r="U197" s="46">
        <f t="shared" si="69"/>
        <v>0</v>
      </c>
      <c r="V197" s="46">
        <f t="shared" si="69"/>
        <v>0</v>
      </c>
      <c r="W197" s="46">
        <f t="shared" si="69"/>
        <v>0</v>
      </c>
      <c r="X197" s="46">
        <f t="shared" si="69"/>
        <v>0</v>
      </c>
      <c r="Y197" s="46">
        <f t="shared" si="69"/>
        <v>0</v>
      </c>
      <c r="Z197" s="46">
        <f t="shared" si="69"/>
        <v>0</v>
      </c>
      <c r="AA197" s="46">
        <f t="shared" si="69"/>
        <v>0</v>
      </c>
      <c r="AB197" s="3"/>
    </row>
    <row r="198" spans="1:28" s="23" customFormat="1" ht="10.199999999999999" x14ac:dyDescent="0.2">
      <c r="A198" s="22"/>
      <c r="B198" s="22"/>
      <c r="C198" s="22"/>
      <c r="D198" s="22"/>
      <c r="E198" s="22" t="str">
        <f>E197</f>
        <v>доход от продажи услуг веревочного парка</v>
      </c>
      <c r="F198" s="22"/>
      <c r="G198" s="22" t="str">
        <f>IF($E198="","",INDEX(KPI!$G:$G,SUMIFS(KPI!$B:$B,KPI!$E:$E,$E198)))</f>
        <v>тыс.руб.</v>
      </c>
      <c r="H198" s="100">
        <f>структура!$V$12</f>
        <v>1</v>
      </c>
      <c r="I198" s="31"/>
      <c r="J198" s="98" t="str">
        <f>структура!$X$12</f>
        <v>янв</v>
      </c>
      <c r="K198" s="99"/>
      <c r="L198" s="22"/>
      <c r="M198" s="58"/>
      <c r="N198" s="22"/>
      <c r="O198" s="22"/>
      <c r="P198" s="101">
        <f>IF(P$1="",0,$M108*P$136*SUMIFS($M$138:$M$149,$J$138:$J$149,$J198)/1000)</f>
        <v>0</v>
      </c>
      <c r="Q198" s="101">
        <f t="shared" ref="Q198:AA198" si="70">IF(Q$1="",0,$M108*Q$136*SUMIFS($M$138:$M$149,$J$138:$J$149,$J198)/1000)</f>
        <v>0</v>
      </c>
      <c r="R198" s="101">
        <f t="shared" si="70"/>
        <v>0</v>
      </c>
      <c r="S198" s="101">
        <f t="shared" si="70"/>
        <v>0</v>
      </c>
      <c r="T198" s="101">
        <f t="shared" si="70"/>
        <v>0</v>
      </c>
      <c r="U198" s="101">
        <f t="shared" si="70"/>
        <v>0</v>
      </c>
      <c r="V198" s="101">
        <f t="shared" si="70"/>
        <v>0</v>
      </c>
      <c r="W198" s="101">
        <f t="shared" si="70"/>
        <v>0</v>
      </c>
      <c r="X198" s="101">
        <f t="shared" si="70"/>
        <v>0</v>
      </c>
      <c r="Y198" s="101">
        <f t="shared" si="70"/>
        <v>0</v>
      </c>
      <c r="Z198" s="101">
        <f t="shared" si="70"/>
        <v>0</v>
      </c>
      <c r="AA198" s="101">
        <f t="shared" si="70"/>
        <v>0</v>
      </c>
      <c r="AB198" s="22"/>
    </row>
    <row r="199" spans="1:28" s="23" customFormat="1" ht="10.199999999999999" x14ac:dyDescent="0.2">
      <c r="A199" s="22"/>
      <c r="B199" s="22"/>
      <c r="C199" s="22"/>
      <c r="D199" s="22"/>
      <c r="E199" s="22" t="str">
        <f>E197</f>
        <v>доход от продажи услуг веревочного парка</v>
      </c>
      <c r="F199" s="22"/>
      <c r="G199" s="22" t="str">
        <f>IF($E199="","",INDEX(KPI!$G:$G,SUMIFS(KPI!$B:$B,KPI!$E:$E,$E199)))</f>
        <v>тыс.руб.</v>
      </c>
      <c r="H199" s="100">
        <f>структура!$V$13</f>
        <v>2</v>
      </c>
      <c r="I199" s="31"/>
      <c r="J199" s="98" t="str">
        <f>структура!$X$13</f>
        <v>фев</v>
      </c>
      <c r="K199" s="99"/>
      <c r="L199" s="22"/>
      <c r="M199" s="58"/>
      <c r="N199" s="22"/>
      <c r="O199" s="22"/>
      <c r="P199" s="101">
        <f t="shared" ref="P199:AA209" si="71">IF(P$1="",0,$M109*P$136*SUMIFS($M$138:$M$149,$J$138:$J$149,$J199)/1000)</f>
        <v>0</v>
      </c>
      <c r="Q199" s="101">
        <f t="shared" si="71"/>
        <v>0</v>
      </c>
      <c r="R199" s="101">
        <f t="shared" si="71"/>
        <v>0</v>
      </c>
      <c r="S199" s="101">
        <f t="shared" si="71"/>
        <v>0</v>
      </c>
      <c r="T199" s="101">
        <f t="shared" si="71"/>
        <v>0</v>
      </c>
      <c r="U199" s="101">
        <f t="shared" si="71"/>
        <v>0</v>
      </c>
      <c r="V199" s="101">
        <f t="shared" si="71"/>
        <v>0</v>
      </c>
      <c r="W199" s="101">
        <f t="shared" si="71"/>
        <v>0</v>
      </c>
      <c r="X199" s="101">
        <f t="shared" si="71"/>
        <v>0</v>
      </c>
      <c r="Y199" s="101">
        <f t="shared" si="71"/>
        <v>0</v>
      </c>
      <c r="Z199" s="101">
        <f t="shared" si="71"/>
        <v>0</v>
      </c>
      <c r="AA199" s="101">
        <f t="shared" si="71"/>
        <v>0</v>
      </c>
      <c r="AB199" s="22"/>
    </row>
    <row r="200" spans="1:28" s="23" customFormat="1" ht="10.199999999999999" x14ac:dyDescent="0.2">
      <c r="A200" s="22"/>
      <c r="B200" s="22"/>
      <c r="C200" s="22"/>
      <c r="D200" s="22"/>
      <c r="E200" s="22" t="str">
        <f>E197</f>
        <v>доход от продажи услуг веревочного парка</v>
      </c>
      <c r="F200" s="22"/>
      <c r="G200" s="22" t="str">
        <f>IF($E200="","",INDEX(KPI!$G:$G,SUMIFS(KPI!$B:$B,KPI!$E:$E,$E200)))</f>
        <v>тыс.руб.</v>
      </c>
      <c r="H200" s="100">
        <f>структура!$V$14</f>
        <v>3</v>
      </c>
      <c r="I200" s="31"/>
      <c r="J200" s="98" t="str">
        <f>структура!$X$14</f>
        <v>мар</v>
      </c>
      <c r="K200" s="99"/>
      <c r="L200" s="22"/>
      <c r="M200" s="58"/>
      <c r="N200" s="22"/>
      <c r="O200" s="22"/>
      <c r="P200" s="101">
        <f t="shared" si="71"/>
        <v>0</v>
      </c>
      <c r="Q200" s="101">
        <f t="shared" si="71"/>
        <v>0</v>
      </c>
      <c r="R200" s="101">
        <f t="shared" si="71"/>
        <v>0</v>
      </c>
      <c r="S200" s="101">
        <f t="shared" si="71"/>
        <v>0</v>
      </c>
      <c r="T200" s="101">
        <f t="shared" si="71"/>
        <v>0</v>
      </c>
      <c r="U200" s="101">
        <f t="shared" si="71"/>
        <v>0</v>
      </c>
      <c r="V200" s="101">
        <f t="shared" si="71"/>
        <v>0</v>
      </c>
      <c r="W200" s="101">
        <f t="shared" si="71"/>
        <v>0</v>
      </c>
      <c r="X200" s="101">
        <f t="shared" si="71"/>
        <v>0</v>
      </c>
      <c r="Y200" s="101">
        <f t="shared" si="71"/>
        <v>0</v>
      </c>
      <c r="Z200" s="101">
        <f t="shared" si="71"/>
        <v>0</v>
      </c>
      <c r="AA200" s="101">
        <f t="shared" si="71"/>
        <v>0</v>
      </c>
      <c r="AB200" s="22"/>
    </row>
    <row r="201" spans="1:28" s="23" customFormat="1" ht="10.199999999999999" x14ac:dyDescent="0.2">
      <c r="A201" s="22"/>
      <c r="B201" s="22"/>
      <c r="C201" s="22"/>
      <c r="D201" s="22"/>
      <c r="E201" s="22" t="str">
        <f>E197</f>
        <v>доход от продажи услуг веревочного парка</v>
      </c>
      <c r="F201" s="22"/>
      <c r="G201" s="22" t="str">
        <f>IF($E201="","",INDEX(KPI!$G:$G,SUMIFS(KPI!$B:$B,KPI!$E:$E,$E201)))</f>
        <v>тыс.руб.</v>
      </c>
      <c r="H201" s="100">
        <f>структура!$V$15</f>
        <v>4</v>
      </c>
      <c r="I201" s="31"/>
      <c r="J201" s="98" t="str">
        <f>структура!$X$15</f>
        <v>апр</v>
      </c>
      <c r="K201" s="99"/>
      <c r="L201" s="22"/>
      <c r="M201" s="58"/>
      <c r="N201" s="22"/>
      <c r="O201" s="22"/>
      <c r="P201" s="101">
        <f t="shared" si="71"/>
        <v>0</v>
      </c>
      <c r="Q201" s="101">
        <f t="shared" si="71"/>
        <v>0</v>
      </c>
      <c r="R201" s="101">
        <f t="shared" si="71"/>
        <v>0</v>
      </c>
      <c r="S201" s="101">
        <f t="shared" si="71"/>
        <v>0</v>
      </c>
      <c r="T201" s="101">
        <f t="shared" si="71"/>
        <v>0</v>
      </c>
      <c r="U201" s="101">
        <f t="shared" si="71"/>
        <v>0</v>
      </c>
      <c r="V201" s="101">
        <f t="shared" si="71"/>
        <v>0</v>
      </c>
      <c r="W201" s="101">
        <f t="shared" si="71"/>
        <v>0</v>
      </c>
      <c r="X201" s="101">
        <f t="shared" si="71"/>
        <v>0</v>
      </c>
      <c r="Y201" s="101">
        <f t="shared" si="71"/>
        <v>0</v>
      </c>
      <c r="Z201" s="101">
        <f t="shared" si="71"/>
        <v>0</v>
      </c>
      <c r="AA201" s="101">
        <f t="shared" si="71"/>
        <v>0</v>
      </c>
      <c r="AB201" s="22"/>
    </row>
    <row r="202" spans="1:28" s="23" customFormat="1" ht="10.199999999999999" x14ac:dyDescent="0.2">
      <c r="A202" s="22"/>
      <c r="B202" s="22"/>
      <c r="C202" s="22"/>
      <c r="D202" s="22"/>
      <c r="E202" s="22" t="str">
        <f>E197</f>
        <v>доход от продажи услуг веревочного парка</v>
      </c>
      <c r="F202" s="22"/>
      <c r="G202" s="22" t="str">
        <f>IF($E202="","",INDEX(KPI!$G:$G,SUMIFS(KPI!$B:$B,KPI!$E:$E,$E202)))</f>
        <v>тыс.руб.</v>
      </c>
      <c r="H202" s="100">
        <f>структура!$V$16</f>
        <v>5</v>
      </c>
      <c r="I202" s="31"/>
      <c r="J202" s="98" t="str">
        <f>структура!$X$16</f>
        <v>май</v>
      </c>
      <c r="K202" s="99"/>
      <c r="L202" s="22"/>
      <c r="M202" s="58"/>
      <c r="N202" s="22"/>
      <c r="O202" s="22"/>
      <c r="P202" s="101">
        <f t="shared" si="71"/>
        <v>0</v>
      </c>
      <c r="Q202" s="101">
        <f t="shared" si="71"/>
        <v>0</v>
      </c>
      <c r="R202" s="101">
        <f t="shared" si="71"/>
        <v>0</v>
      </c>
      <c r="S202" s="101">
        <f t="shared" si="71"/>
        <v>0</v>
      </c>
      <c r="T202" s="101">
        <f t="shared" si="71"/>
        <v>0</v>
      </c>
      <c r="U202" s="101">
        <f t="shared" si="71"/>
        <v>0</v>
      </c>
      <c r="V202" s="101">
        <f t="shared" si="71"/>
        <v>0</v>
      </c>
      <c r="W202" s="101">
        <f t="shared" si="71"/>
        <v>0</v>
      </c>
      <c r="X202" s="101">
        <f t="shared" si="71"/>
        <v>0</v>
      </c>
      <c r="Y202" s="101">
        <f t="shared" si="71"/>
        <v>0</v>
      </c>
      <c r="Z202" s="101">
        <f t="shared" si="71"/>
        <v>0</v>
      </c>
      <c r="AA202" s="101">
        <f t="shared" si="71"/>
        <v>0</v>
      </c>
      <c r="AB202" s="22"/>
    </row>
    <row r="203" spans="1:28" s="23" customFormat="1" ht="10.199999999999999" x14ac:dyDescent="0.2">
      <c r="A203" s="22"/>
      <c r="B203" s="22"/>
      <c r="C203" s="22"/>
      <c r="D203" s="22"/>
      <c r="E203" s="22" t="str">
        <f>E197</f>
        <v>доход от продажи услуг веревочного парка</v>
      </c>
      <c r="F203" s="22"/>
      <c r="G203" s="22" t="str">
        <f>IF($E203="","",INDEX(KPI!$G:$G,SUMIFS(KPI!$B:$B,KPI!$E:$E,$E203)))</f>
        <v>тыс.руб.</v>
      </c>
      <c r="H203" s="100">
        <f>структура!$V$17</f>
        <v>6</v>
      </c>
      <c r="I203" s="31"/>
      <c r="J203" s="98" t="str">
        <f>структура!$X$17</f>
        <v>июн</v>
      </c>
      <c r="K203" s="99"/>
      <c r="L203" s="22"/>
      <c r="M203" s="58"/>
      <c r="N203" s="22"/>
      <c r="O203" s="22"/>
      <c r="P203" s="101">
        <f t="shared" si="71"/>
        <v>0</v>
      </c>
      <c r="Q203" s="101">
        <f t="shared" si="71"/>
        <v>0</v>
      </c>
      <c r="R203" s="101">
        <f t="shared" si="71"/>
        <v>0</v>
      </c>
      <c r="S203" s="101">
        <f t="shared" si="71"/>
        <v>0</v>
      </c>
      <c r="T203" s="101">
        <f t="shared" si="71"/>
        <v>0</v>
      </c>
      <c r="U203" s="101">
        <f t="shared" si="71"/>
        <v>0</v>
      </c>
      <c r="V203" s="101">
        <f t="shared" si="71"/>
        <v>0</v>
      </c>
      <c r="W203" s="101">
        <f t="shared" si="71"/>
        <v>0</v>
      </c>
      <c r="X203" s="101">
        <f t="shared" si="71"/>
        <v>0</v>
      </c>
      <c r="Y203" s="101">
        <f t="shared" si="71"/>
        <v>0</v>
      </c>
      <c r="Z203" s="101">
        <f t="shared" si="71"/>
        <v>0</v>
      </c>
      <c r="AA203" s="101">
        <f t="shared" si="71"/>
        <v>0</v>
      </c>
      <c r="AB203" s="22"/>
    </row>
    <row r="204" spans="1:28" s="23" customFormat="1" ht="10.199999999999999" x14ac:dyDescent="0.2">
      <c r="A204" s="22"/>
      <c r="B204" s="22"/>
      <c r="C204" s="22"/>
      <c r="D204" s="22"/>
      <c r="E204" s="22" t="str">
        <f>E197</f>
        <v>доход от продажи услуг веревочного парка</v>
      </c>
      <c r="F204" s="22"/>
      <c r="G204" s="22" t="str">
        <f>IF($E204="","",INDEX(KPI!$G:$G,SUMIFS(KPI!$B:$B,KPI!$E:$E,$E204)))</f>
        <v>тыс.руб.</v>
      </c>
      <c r="H204" s="100">
        <f>структура!$V$18</f>
        <v>7</v>
      </c>
      <c r="I204" s="31"/>
      <c r="J204" s="98" t="str">
        <f>структура!$X$18</f>
        <v>июл</v>
      </c>
      <c r="K204" s="99"/>
      <c r="L204" s="22"/>
      <c r="M204" s="58"/>
      <c r="N204" s="22"/>
      <c r="O204" s="22"/>
      <c r="P204" s="101">
        <f t="shared" si="71"/>
        <v>0</v>
      </c>
      <c r="Q204" s="101">
        <f t="shared" si="71"/>
        <v>0</v>
      </c>
      <c r="R204" s="101">
        <f t="shared" si="71"/>
        <v>0</v>
      </c>
      <c r="S204" s="101">
        <f t="shared" si="71"/>
        <v>0</v>
      </c>
      <c r="T204" s="101">
        <f t="shared" si="71"/>
        <v>0</v>
      </c>
      <c r="U204" s="101">
        <f t="shared" si="71"/>
        <v>0</v>
      </c>
      <c r="V204" s="101">
        <f t="shared" si="71"/>
        <v>0</v>
      </c>
      <c r="W204" s="101">
        <f t="shared" si="71"/>
        <v>0</v>
      </c>
      <c r="X204" s="101">
        <f t="shared" si="71"/>
        <v>0</v>
      </c>
      <c r="Y204" s="101">
        <f t="shared" si="71"/>
        <v>0</v>
      </c>
      <c r="Z204" s="101">
        <f t="shared" si="71"/>
        <v>0</v>
      </c>
      <c r="AA204" s="101">
        <f t="shared" si="71"/>
        <v>0</v>
      </c>
      <c r="AB204" s="22"/>
    </row>
    <row r="205" spans="1:28" s="23" customFormat="1" ht="10.199999999999999" x14ac:dyDescent="0.2">
      <c r="A205" s="22"/>
      <c r="B205" s="22"/>
      <c r="C205" s="22"/>
      <c r="D205" s="22"/>
      <c r="E205" s="22" t="str">
        <f>E197</f>
        <v>доход от продажи услуг веревочного парка</v>
      </c>
      <c r="F205" s="22"/>
      <c r="G205" s="22" t="str">
        <f>IF($E205="","",INDEX(KPI!$G:$G,SUMIFS(KPI!$B:$B,KPI!$E:$E,$E205)))</f>
        <v>тыс.руб.</v>
      </c>
      <c r="H205" s="100">
        <f>структура!$V$19</f>
        <v>8</v>
      </c>
      <c r="I205" s="31"/>
      <c r="J205" s="98" t="str">
        <f>структура!$X$19</f>
        <v>авг</v>
      </c>
      <c r="K205" s="99"/>
      <c r="L205" s="22"/>
      <c r="M205" s="58"/>
      <c r="N205" s="22"/>
      <c r="O205" s="22"/>
      <c r="P205" s="101">
        <f t="shared" si="71"/>
        <v>0</v>
      </c>
      <c r="Q205" s="101">
        <f t="shared" si="71"/>
        <v>0</v>
      </c>
      <c r="R205" s="101">
        <f t="shared" si="71"/>
        <v>0</v>
      </c>
      <c r="S205" s="101">
        <f t="shared" si="71"/>
        <v>0</v>
      </c>
      <c r="T205" s="101">
        <f t="shared" si="71"/>
        <v>0</v>
      </c>
      <c r="U205" s="101">
        <f t="shared" si="71"/>
        <v>0</v>
      </c>
      <c r="V205" s="101">
        <f t="shared" si="71"/>
        <v>0</v>
      </c>
      <c r="W205" s="101">
        <f t="shared" si="71"/>
        <v>0</v>
      </c>
      <c r="X205" s="101">
        <f t="shared" si="71"/>
        <v>0</v>
      </c>
      <c r="Y205" s="101">
        <f t="shared" si="71"/>
        <v>0</v>
      </c>
      <c r="Z205" s="101">
        <f t="shared" si="71"/>
        <v>0</v>
      </c>
      <c r="AA205" s="101">
        <f t="shared" si="71"/>
        <v>0</v>
      </c>
      <c r="AB205" s="22"/>
    </row>
    <row r="206" spans="1:28" s="23" customFormat="1" ht="10.199999999999999" x14ac:dyDescent="0.2">
      <c r="A206" s="22"/>
      <c r="B206" s="22"/>
      <c r="C206" s="22"/>
      <c r="D206" s="22"/>
      <c r="E206" s="22" t="str">
        <f>E197</f>
        <v>доход от продажи услуг веревочного парка</v>
      </c>
      <c r="F206" s="22"/>
      <c r="G206" s="22" t="str">
        <f>IF($E206="","",INDEX(KPI!$G:$G,SUMIFS(KPI!$B:$B,KPI!$E:$E,$E206)))</f>
        <v>тыс.руб.</v>
      </c>
      <c r="H206" s="100">
        <f>структура!$V$20</f>
        <v>9</v>
      </c>
      <c r="I206" s="31"/>
      <c r="J206" s="98" t="str">
        <f>структура!$X$20</f>
        <v>сен</v>
      </c>
      <c r="K206" s="99"/>
      <c r="L206" s="22"/>
      <c r="M206" s="58"/>
      <c r="N206" s="22"/>
      <c r="O206" s="22"/>
      <c r="P206" s="101">
        <f t="shared" si="71"/>
        <v>0</v>
      </c>
      <c r="Q206" s="101">
        <f t="shared" si="71"/>
        <v>0</v>
      </c>
      <c r="R206" s="101">
        <f t="shared" si="71"/>
        <v>0</v>
      </c>
      <c r="S206" s="101">
        <f t="shared" si="71"/>
        <v>0</v>
      </c>
      <c r="T206" s="101">
        <f t="shared" si="71"/>
        <v>0</v>
      </c>
      <c r="U206" s="101">
        <f t="shared" si="71"/>
        <v>0</v>
      </c>
      <c r="V206" s="101">
        <f t="shared" si="71"/>
        <v>0</v>
      </c>
      <c r="W206" s="101">
        <f t="shared" si="71"/>
        <v>0</v>
      </c>
      <c r="X206" s="101">
        <f t="shared" si="71"/>
        <v>0</v>
      </c>
      <c r="Y206" s="101">
        <f t="shared" si="71"/>
        <v>0</v>
      </c>
      <c r="Z206" s="101">
        <f t="shared" si="71"/>
        <v>0</v>
      </c>
      <c r="AA206" s="101">
        <f t="shared" si="71"/>
        <v>0</v>
      </c>
      <c r="AB206" s="22"/>
    </row>
    <row r="207" spans="1:28" s="23" customFormat="1" ht="10.199999999999999" x14ac:dyDescent="0.2">
      <c r="A207" s="22"/>
      <c r="B207" s="22"/>
      <c r="C207" s="22"/>
      <c r="D207" s="22"/>
      <c r="E207" s="22" t="str">
        <f>E197</f>
        <v>доход от продажи услуг веревочного парка</v>
      </c>
      <c r="F207" s="22"/>
      <c r="G207" s="22" t="str">
        <f>IF($E207="","",INDEX(KPI!$G:$G,SUMIFS(KPI!$B:$B,KPI!$E:$E,$E207)))</f>
        <v>тыс.руб.</v>
      </c>
      <c r="H207" s="100">
        <f>структура!$V$21</f>
        <v>10</v>
      </c>
      <c r="I207" s="31"/>
      <c r="J207" s="98" t="str">
        <f>структура!$X$21</f>
        <v>окт</v>
      </c>
      <c r="K207" s="99"/>
      <c r="L207" s="22"/>
      <c r="M207" s="58"/>
      <c r="N207" s="22"/>
      <c r="O207" s="22"/>
      <c r="P207" s="101">
        <f t="shared" si="71"/>
        <v>0</v>
      </c>
      <c r="Q207" s="101">
        <f t="shared" si="71"/>
        <v>0</v>
      </c>
      <c r="R207" s="101">
        <f t="shared" si="71"/>
        <v>0</v>
      </c>
      <c r="S207" s="101">
        <f t="shared" si="71"/>
        <v>0</v>
      </c>
      <c r="T207" s="101">
        <f t="shared" si="71"/>
        <v>0</v>
      </c>
      <c r="U207" s="101">
        <f t="shared" si="71"/>
        <v>0</v>
      </c>
      <c r="V207" s="101">
        <f t="shared" si="71"/>
        <v>0</v>
      </c>
      <c r="W207" s="101">
        <f t="shared" si="71"/>
        <v>0</v>
      </c>
      <c r="X207" s="101">
        <f t="shared" si="71"/>
        <v>0</v>
      </c>
      <c r="Y207" s="101">
        <f t="shared" si="71"/>
        <v>0</v>
      </c>
      <c r="Z207" s="101">
        <f t="shared" si="71"/>
        <v>0</v>
      </c>
      <c r="AA207" s="101">
        <f t="shared" si="71"/>
        <v>0</v>
      </c>
      <c r="AB207" s="22"/>
    </row>
    <row r="208" spans="1:28" s="23" customFormat="1" ht="10.199999999999999" x14ac:dyDescent="0.2">
      <c r="A208" s="22"/>
      <c r="B208" s="22"/>
      <c r="C208" s="22"/>
      <c r="D208" s="22"/>
      <c r="E208" s="22" t="str">
        <f>E197</f>
        <v>доход от продажи услуг веревочного парка</v>
      </c>
      <c r="F208" s="22"/>
      <c r="G208" s="22" t="str">
        <f>IF($E208="","",INDEX(KPI!$G:$G,SUMIFS(KPI!$B:$B,KPI!$E:$E,$E208)))</f>
        <v>тыс.руб.</v>
      </c>
      <c r="H208" s="100">
        <f>структура!$V$22</f>
        <v>11</v>
      </c>
      <c r="I208" s="31"/>
      <c r="J208" s="98" t="str">
        <f>структура!$X$22</f>
        <v>ноя</v>
      </c>
      <c r="K208" s="99"/>
      <c r="L208" s="22"/>
      <c r="M208" s="58"/>
      <c r="N208" s="22"/>
      <c r="O208" s="22"/>
      <c r="P208" s="101">
        <f t="shared" si="71"/>
        <v>0</v>
      </c>
      <c r="Q208" s="101">
        <f t="shared" si="71"/>
        <v>0</v>
      </c>
      <c r="R208" s="101">
        <f t="shared" si="71"/>
        <v>0</v>
      </c>
      <c r="S208" s="101">
        <f t="shared" si="71"/>
        <v>0</v>
      </c>
      <c r="T208" s="101">
        <f t="shared" si="71"/>
        <v>0</v>
      </c>
      <c r="U208" s="101">
        <f t="shared" si="71"/>
        <v>0</v>
      </c>
      <c r="V208" s="101">
        <f t="shared" si="71"/>
        <v>0</v>
      </c>
      <c r="W208" s="101">
        <f t="shared" si="71"/>
        <v>0</v>
      </c>
      <c r="X208" s="101">
        <f t="shared" si="71"/>
        <v>0</v>
      </c>
      <c r="Y208" s="101">
        <f t="shared" si="71"/>
        <v>0</v>
      </c>
      <c r="Z208" s="101">
        <f t="shared" si="71"/>
        <v>0</v>
      </c>
      <c r="AA208" s="101">
        <f t="shared" si="71"/>
        <v>0</v>
      </c>
      <c r="AB208" s="22"/>
    </row>
    <row r="209" spans="1:28" s="23" customFormat="1" ht="10.199999999999999" x14ac:dyDescent="0.2">
      <c r="A209" s="22"/>
      <c r="B209" s="22"/>
      <c r="C209" s="22"/>
      <c r="D209" s="22"/>
      <c r="E209" s="22" t="str">
        <f>E197</f>
        <v>доход от продажи услуг веревочного парка</v>
      </c>
      <c r="F209" s="22"/>
      <c r="G209" s="22" t="str">
        <f>IF($E209="","",INDEX(KPI!$G:$G,SUMIFS(KPI!$B:$B,KPI!$E:$E,$E209)))</f>
        <v>тыс.руб.</v>
      </c>
      <c r="H209" s="100">
        <f>структура!$V$23</f>
        <v>12</v>
      </c>
      <c r="I209" s="31"/>
      <c r="J209" s="98" t="str">
        <f>структура!$X$23</f>
        <v>дек</v>
      </c>
      <c r="K209" s="99"/>
      <c r="L209" s="22"/>
      <c r="M209" s="58"/>
      <c r="N209" s="22"/>
      <c r="O209" s="22"/>
      <c r="P209" s="101">
        <f t="shared" si="71"/>
        <v>0</v>
      </c>
      <c r="Q209" s="101">
        <f t="shared" si="71"/>
        <v>0</v>
      </c>
      <c r="R209" s="101">
        <f t="shared" si="71"/>
        <v>0</v>
      </c>
      <c r="S209" s="101">
        <f t="shared" si="71"/>
        <v>0</v>
      </c>
      <c r="T209" s="101">
        <f t="shared" si="71"/>
        <v>0</v>
      </c>
      <c r="U209" s="101">
        <f t="shared" si="71"/>
        <v>0</v>
      </c>
      <c r="V209" s="101">
        <f t="shared" si="71"/>
        <v>0</v>
      </c>
      <c r="W209" s="101">
        <f t="shared" si="71"/>
        <v>0</v>
      </c>
      <c r="X209" s="101">
        <f t="shared" si="71"/>
        <v>0</v>
      </c>
      <c r="Y209" s="101">
        <f t="shared" si="71"/>
        <v>0</v>
      </c>
      <c r="Z209" s="101">
        <f t="shared" si="71"/>
        <v>0</v>
      </c>
      <c r="AA209" s="101">
        <f t="shared" si="71"/>
        <v>0</v>
      </c>
      <c r="AB209" s="22"/>
    </row>
    <row r="210" spans="1:28" ht="3.9" customHeight="1" x14ac:dyDescent="0.25">
      <c r="A210" s="2"/>
      <c r="B210" s="2"/>
      <c r="C210" s="2"/>
      <c r="D210" s="109"/>
      <c r="E210" s="109"/>
      <c r="F210" s="2"/>
      <c r="G210" s="109"/>
      <c r="H210" s="2"/>
      <c r="I210" s="28"/>
      <c r="J210" s="109"/>
      <c r="K210" s="28"/>
      <c r="L210" s="2"/>
      <c r="M210" s="52"/>
      <c r="N210" s="2"/>
      <c r="O210" s="2"/>
      <c r="P210" s="36"/>
      <c r="Q210" s="36"/>
      <c r="R210" s="36"/>
      <c r="S210" s="36"/>
      <c r="T210" s="36"/>
      <c r="U210" s="36"/>
      <c r="V210" s="36"/>
      <c r="W210" s="36"/>
      <c r="X210" s="36"/>
      <c r="Y210" s="36"/>
      <c r="Z210" s="36"/>
      <c r="AA210" s="36"/>
      <c r="AB210" s="2"/>
    </row>
    <row r="211" spans="1:28" ht="8.1" customHeight="1" x14ac:dyDescent="0.25">
      <c r="A211" s="2"/>
      <c r="B211" s="2"/>
      <c r="C211" s="2"/>
      <c r="D211" s="2"/>
      <c r="E211" s="2"/>
      <c r="F211" s="2"/>
      <c r="G211" s="2"/>
      <c r="H211" s="2"/>
      <c r="I211" s="28"/>
      <c r="J211" s="2"/>
      <c r="K211" s="28"/>
      <c r="L211" s="2"/>
      <c r="M211" s="52"/>
      <c r="N211" s="2"/>
      <c r="O211" s="2"/>
      <c r="P211" s="36"/>
      <c r="Q211" s="36"/>
      <c r="R211" s="36"/>
      <c r="S211" s="36"/>
      <c r="T211" s="36"/>
      <c r="U211" s="36"/>
      <c r="V211" s="36"/>
      <c r="W211" s="36"/>
      <c r="X211" s="36"/>
      <c r="Y211" s="36"/>
      <c r="Z211" s="36"/>
      <c r="AA211" s="36"/>
      <c r="AB211" s="2"/>
    </row>
    <row r="212" spans="1:28" s="5" customFormat="1" x14ac:dyDescent="0.25">
      <c r="A212" s="3"/>
      <c r="B212" s="3"/>
      <c r="C212" s="3"/>
      <c r="D212" s="303"/>
      <c r="E212" s="3" t="str">
        <f>KPI!$E$119</f>
        <v>доход от продажи услуг проката</v>
      </c>
      <c r="F212" s="3"/>
      <c r="G212" s="3" t="str">
        <f>IF($E212="","",INDEX(KPI!$G:$G,SUMIFS(KPI!$B:$B,KPI!$E:$E,$E212)))</f>
        <v>тыс.руб.</v>
      </c>
      <c r="H212" s="3"/>
      <c r="I212" s="28"/>
      <c r="J212" s="44"/>
      <c r="K212" s="28"/>
      <c r="L212" s="3"/>
      <c r="M212" s="55">
        <f>SUM($O212:$AB212)</f>
        <v>0</v>
      </c>
      <c r="N212" s="3"/>
      <c r="O212" s="3"/>
      <c r="P212" s="46">
        <f>IF(P$1="",0,IF(P$1=0,SUMIFS(P213:P224,H213:H224,"&gt;="&amp;MONTH($J$13)),SUM(P213:P224)))</f>
        <v>0</v>
      </c>
      <c r="Q212" s="46">
        <f t="shared" ref="Q212" si="72">IF(Q$1="",0,SUM(Q213:Q224))</f>
        <v>0</v>
      </c>
      <c r="R212" s="46">
        <f t="shared" ref="R212:AA212" si="73">IF(R$1="",0,SUM(R213:R224))</f>
        <v>0</v>
      </c>
      <c r="S212" s="46">
        <f t="shared" si="73"/>
        <v>0</v>
      </c>
      <c r="T212" s="46">
        <f t="shared" si="73"/>
        <v>0</v>
      </c>
      <c r="U212" s="46">
        <f t="shared" si="73"/>
        <v>0</v>
      </c>
      <c r="V212" s="46">
        <f t="shared" si="73"/>
        <v>0</v>
      </c>
      <c r="W212" s="46">
        <f t="shared" si="73"/>
        <v>0</v>
      </c>
      <c r="X212" s="46">
        <f t="shared" si="73"/>
        <v>0</v>
      </c>
      <c r="Y212" s="46">
        <f t="shared" si="73"/>
        <v>0</v>
      </c>
      <c r="Z212" s="46">
        <f t="shared" si="73"/>
        <v>0</v>
      </c>
      <c r="AA212" s="46">
        <f t="shared" si="73"/>
        <v>0</v>
      </c>
      <c r="AB212" s="3"/>
    </row>
    <row r="213" spans="1:28" s="23" customFormat="1" ht="10.199999999999999" x14ac:dyDescent="0.2">
      <c r="A213" s="22"/>
      <c r="B213" s="22"/>
      <c r="C213" s="22"/>
      <c r="D213" s="22"/>
      <c r="E213" s="22" t="str">
        <f>E212</f>
        <v>доход от продажи услуг проката</v>
      </c>
      <c r="F213" s="22"/>
      <c r="G213" s="22" t="str">
        <f>IF($E213="","",INDEX(KPI!$G:$G,SUMIFS(KPI!$B:$B,KPI!$E:$E,$E213)))</f>
        <v>тыс.руб.</v>
      </c>
      <c r="H213" s="100">
        <f>структура!$V$12</f>
        <v>1</v>
      </c>
      <c r="I213" s="31"/>
      <c r="J213" s="98" t="str">
        <f>структура!$X$12</f>
        <v>янв</v>
      </c>
      <c r="K213" s="99"/>
      <c r="L213" s="22"/>
      <c r="M213" s="58"/>
      <c r="N213" s="22"/>
      <c r="O213" s="22"/>
      <c r="P213" s="101">
        <f>IF(P$1="",0,(операции!P90*(1+$J$104)+операции!P$136*операции!$M138*операции!$M153)*P168*операции!$M123/1000)</f>
        <v>0</v>
      </c>
      <c r="Q213" s="101">
        <f t="shared" ref="Q213:AA213" si="74">IF(Q$1="",0,(Q90*(1+$J$104)+Q$136*$M138*$M153)*Q168*$M123/1000)</f>
        <v>0</v>
      </c>
      <c r="R213" s="101">
        <f t="shared" si="74"/>
        <v>0</v>
      </c>
      <c r="S213" s="101">
        <f t="shared" si="74"/>
        <v>0</v>
      </c>
      <c r="T213" s="101">
        <f t="shared" si="74"/>
        <v>0</v>
      </c>
      <c r="U213" s="101">
        <f t="shared" si="74"/>
        <v>0</v>
      </c>
      <c r="V213" s="101">
        <f t="shared" si="74"/>
        <v>0</v>
      </c>
      <c r="W213" s="101">
        <f t="shared" si="74"/>
        <v>0</v>
      </c>
      <c r="X213" s="101">
        <f t="shared" si="74"/>
        <v>0</v>
      </c>
      <c r="Y213" s="101">
        <f t="shared" si="74"/>
        <v>0</v>
      </c>
      <c r="Z213" s="101">
        <f t="shared" si="74"/>
        <v>0</v>
      </c>
      <c r="AA213" s="101">
        <f t="shared" si="74"/>
        <v>0</v>
      </c>
      <c r="AB213" s="22"/>
    </row>
    <row r="214" spans="1:28" s="23" customFormat="1" ht="10.199999999999999" x14ac:dyDescent="0.2">
      <c r="A214" s="22"/>
      <c r="B214" s="22"/>
      <c r="C214" s="22"/>
      <c r="D214" s="22"/>
      <c r="E214" s="22" t="str">
        <f>E212</f>
        <v>доход от продажи услуг проката</v>
      </c>
      <c r="F214" s="22"/>
      <c r="G214" s="22" t="str">
        <f>IF($E214="","",INDEX(KPI!$G:$G,SUMIFS(KPI!$B:$B,KPI!$E:$E,$E214)))</f>
        <v>тыс.руб.</v>
      </c>
      <c r="H214" s="100">
        <f>структура!$V$13</f>
        <v>2</v>
      </c>
      <c r="I214" s="31"/>
      <c r="J214" s="98" t="str">
        <f>структура!$X$13</f>
        <v>фев</v>
      </c>
      <c r="K214" s="99"/>
      <c r="L214" s="22"/>
      <c r="M214" s="58"/>
      <c r="N214" s="22"/>
      <c r="O214" s="22"/>
      <c r="P214" s="101">
        <f>IF(P$1="",0,(P91*(1+$J$104)+P$136*$M139*$M154)*P169*$M124/1000)</f>
        <v>0</v>
      </c>
      <c r="Q214" s="101">
        <f t="shared" ref="P214:AA224" si="75">IF(Q$1="",0,(Q91*(1+$J$104)+Q$136*$M139*$M154)*Q169*$M124/1000)</f>
        <v>0</v>
      </c>
      <c r="R214" s="101">
        <f t="shared" si="75"/>
        <v>0</v>
      </c>
      <c r="S214" s="101">
        <f t="shared" si="75"/>
        <v>0</v>
      </c>
      <c r="T214" s="101">
        <f t="shared" si="75"/>
        <v>0</v>
      </c>
      <c r="U214" s="101">
        <f t="shared" si="75"/>
        <v>0</v>
      </c>
      <c r="V214" s="101">
        <f>IF(V$1="",0,(V91*(1+$J$104)+V$136*$M139*$M154)*V169*$M124/1000)</f>
        <v>0</v>
      </c>
      <c r="W214" s="101">
        <f t="shared" si="75"/>
        <v>0</v>
      </c>
      <c r="X214" s="101">
        <f t="shared" si="75"/>
        <v>0</v>
      </c>
      <c r="Y214" s="101">
        <f t="shared" si="75"/>
        <v>0</v>
      </c>
      <c r="Z214" s="101">
        <f t="shared" si="75"/>
        <v>0</v>
      </c>
      <c r="AA214" s="101">
        <f t="shared" si="75"/>
        <v>0</v>
      </c>
      <c r="AB214" s="22"/>
    </row>
    <row r="215" spans="1:28" s="23" customFormat="1" ht="10.199999999999999" x14ac:dyDescent="0.2">
      <c r="A215" s="22"/>
      <c r="B215" s="22"/>
      <c r="C215" s="22"/>
      <c r="D215" s="22"/>
      <c r="E215" s="22" t="str">
        <f>E212</f>
        <v>доход от продажи услуг проката</v>
      </c>
      <c r="F215" s="22"/>
      <c r="G215" s="22" t="str">
        <f>IF($E215="","",INDEX(KPI!$G:$G,SUMIFS(KPI!$B:$B,KPI!$E:$E,$E215)))</f>
        <v>тыс.руб.</v>
      </c>
      <c r="H215" s="100">
        <f>структура!$V$14</f>
        <v>3</v>
      </c>
      <c r="I215" s="31"/>
      <c r="J215" s="98" t="str">
        <f>структура!$X$14</f>
        <v>мар</v>
      </c>
      <c r="K215" s="99"/>
      <c r="L215" s="22"/>
      <c r="M215" s="58"/>
      <c r="N215" s="22"/>
      <c r="O215" s="22"/>
      <c r="P215" s="101">
        <f t="shared" si="75"/>
        <v>0</v>
      </c>
      <c r="Q215" s="101">
        <f t="shared" si="75"/>
        <v>0</v>
      </c>
      <c r="R215" s="101">
        <f t="shared" si="75"/>
        <v>0</v>
      </c>
      <c r="S215" s="101">
        <f t="shared" si="75"/>
        <v>0</v>
      </c>
      <c r="T215" s="101">
        <f t="shared" si="75"/>
        <v>0</v>
      </c>
      <c r="U215" s="101">
        <f t="shared" si="75"/>
        <v>0</v>
      </c>
      <c r="V215" s="101">
        <f t="shared" si="75"/>
        <v>0</v>
      </c>
      <c r="W215" s="101">
        <f t="shared" si="75"/>
        <v>0</v>
      </c>
      <c r="X215" s="101">
        <f t="shared" si="75"/>
        <v>0</v>
      </c>
      <c r="Y215" s="101">
        <f t="shared" si="75"/>
        <v>0</v>
      </c>
      <c r="Z215" s="101">
        <f t="shared" si="75"/>
        <v>0</v>
      </c>
      <c r="AA215" s="101">
        <f t="shared" si="75"/>
        <v>0</v>
      </c>
      <c r="AB215" s="22"/>
    </row>
    <row r="216" spans="1:28" s="23" customFormat="1" ht="10.199999999999999" x14ac:dyDescent="0.2">
      <c r="A216" s="22"/>
      <c r="B216" s="22"/>
      <c r="C216" s="22"/>
      <c r="D216" s="22"/>
      <c r="E216" s="22" t="str">
        <f>E212</f>
        <v>доход от продажи услуг проката</v>
      </c>
      <c r="F216" s="22"/>
      <c r="G216" s="22" t="str">
        <f>IF($E216="","",INDEX(KPI!$G:$G,SUMIFS(KPI!$B:$B,KPI!$E:$E,$E216)))</f>
        <v>тыс.руб.</v>
      </c>
      <c r="H216" s="100">
        <f>структура!$V$15</f>
        <v>4</v>
      </c>
      <c r="I216" s="31"/>
      <c r="J216" s="98" t="str">
        <f>структура!$X$15</f>
        <v>апр</v>
      </c>
      <c r="K216" s="99"/>
      <c r="L216" s="22"/>
      <c r="M216" s="58"/>
      <c r="N216" s="22"/>
      <c r="O216" s="22"/>
      <c r="P216" s="101">
        <f t="shared" si="75"/>
        <v>0</v>
      </c>
      <c r="Q216" s="101">
        <f t="shared" si="75"/>
        <v>0</v>
      </c>
      <c r="R216" s="101">
        <f t="shared" si="75"/>
        <v>0</v>
      </c>
      <c r="S216" s="101">
        <f t="shared" si="75"/>
        <v>0</v>
      </c>
      <c r="T216" s="101">
        <f t="shared" si="75"/>
        <v>0</v>
      </c>
      <c r="U216" s="101">
        <f t="shared" si="75"/>
        <v>0</v>
      </c>
      <c r="V216" s="101">
        <f t="shared" si="75"/>
        <v>0</v>
      </c>
      <c r="W216" s="101">
        <f t="shared" si="75"/>
        <v>0</v>
      </c>
      <c r="X216" s="101">
        <f t="shared" si="75"/>
        <v>0</v>
      </c>
      <c r="Y216" s="101">
        <f t="shared" si="75"/>
        <v>0</v>
      </c>
      <c r="Z216" s="101">
        <f t="shared" si="75"/>
        <v>0</v>
      </c>
      <c r="AA216" s="101">
        <f t="shared" si="75"/>
        <v>0</v>
      </c>
      <c r="AB216" s="22"/>
    </row>
    <row r="217" spans="1:28" s="23" customFormat="1" ht="10.199999999999999" x14ac:dyDescent="0.2">
      <c r="A217" s="22"/>
      <c r="B217" s="22"/>
      <c r="C217" s="22"/>
      <c r="D217" s="22"/>
      <c r="E217" s="22" t="str">
        <f>E212</f>
        <v>доход от продажи услуг проката</v>
      </c>
      <c r="F217" s="22"/>
      <c r="G217" s="22" t="str">
        <f>IF($E217="","",INDEX(KPI!$G:$G,SUMIFS(KPI!$B:$B,KPI!$E:$E,$E217)))</f>
        <v>тыс.руб.</v>
      </c>
      <c r="H217" s="100">
        <f>структура!$V$16</f>
        <v>5</v>
      </c>
      <c r="I217" s="31"/>
      <c r="J217" s="98" t="str">
        <f>структура!$X$16</f>
        <v>май</v>
      </c>
      <c r="K217" s="99"/>
      <c r="L217" s="22"/>
      <c r="M217" s="58"/>
      <c r="N217" s="22"/>
      <c r="O217" s="22"/>
      <c r="P217" s="101">
        <f t="shared" si="75"/>
        <v>0</v>
      </c>
      <c r="Q217" s="101">
        <f t="shared" si="75"/>
        <v>0</v>
      </c>
      <c r="R217" s="101">
        <f t="shared" si="75"/>
        <v>0</v>
      </c>
      <c r="S217" s="101">
        <f t="shared" si="75"/>
        <v>0</v>
      </c>
      <c r="T217" s="101">
        <f t="shared" si="75"/>
        <v>0</v>
      </c>
      <c r="U217" s="101">
        <f t="shared" si="75"/>
        <v>0</v>
      </c>
      <c r="V217" s="101">
        <f t="shared" si="75"/>
        <v>0</v>
      </c>
      <c r="W217" s="101">
        <f t="shared" si="75"/>
        <v>0</v>
      </c>
      <c r="X217" s="101">
        <f t="shared" si="75"/>
        <v>0</v>
      </c>
      <c r="Y217" s="101">
        <f t="shared" si="75"/>
        <v>0</v>
      </c>
      <c r="Z217" s="101">
        <f t="shared" si="75"/>
        <v>0</v>
      </c>
      <c r="AA217" s="101">
        <f t="shared" si="75"/>
        <v>0</v>
      </c>
      <c r="AB217" s="22"/>
    </row>
    <row r="218" spans="1:28" s="23" customFormat="1" ht="10.199999999999999" x14ac:dyDescent="0.2">
      <c r="A218" s="22"/>
      <c r="B218" s="22"/>
      <c r="C218" s="22"/>
      <c r="D218" s="22"/>
      <c r="E218" s="22" t="str">
        <f>E212</f>
        <v>доход от продажи услуг проката</v>
      </c>
      <c r="F218" s="22"/>
      <c r="G218" s="22" t="str">
        <f>IF($E218="","",INDEX(KPI!$G:$G,SUMIFS(KPI!$B:$B,KPI!$E:$E,$E218)))</f>
        <v>тыс.руб.</v>
      </c>
      <c r="H218" s="100">
        <f>структура!$V$17</f>
        <v>6</v>
      </c>
      <c r="I218" s="31"/>
      <c r="J218" s="98" t="str">
        <f>структура!$X$17</f>
        <v>июн</v>
      </c>
      <c r="K218" s="99"/>
      <c r="L218" s="22"/>
      <c r="M218" s="58"/>
      <c r="N218" s="22"/>
      <c r="O218" s="22"/>
      <c r="P218" s="101">
        <f t="shared" si="75"/>
        <v>0</v>
      </c>
      <c r="Q218" s="101">
        <f t="shared" si="75"/>
        <v>0</v>
      </c>
      <c r="R218" s="101">
        <f t="shared" si="75"/>
        <v>0</v>
      </c>
      <c r="S218" s="101">
        <f t="shared" si="75"/>
        <v>0</v>
      </c>
      <c r="T218" s="101">
        <f t="shared" si="75"/>
        <v>0</v>
      </c>
      <c r="U218" s="101">
        <f t="shared" si="75"/>
        <v>0</v>
      </c>
      <c r="V218" s="101">
        <f t="shared" si="75"/>
        <v>0</v>
      </c>
      <c r="W218" s="101">
        <f t="shared" si="75"/>
        <v>0</v>
      </c>
      <c r="X218" s="101">
        <f t="shared" si="75"/>
        <v>0</v>
      </c>
      <c r="Y218" s="101">
        <f t="shared" si="75"/>
        <v>0</v>
      </c>
      <c r="Z218" s="101">
        <f t="shared" si="75"/>
        <v>0</v>
      </c>
      <c r="AA218" s="101">
        <f t="shared" si="75"/>
        <v>0</v>
      </c>
      <c r="AB218" s="22"/>
    </row>
    <row r="219" spans="1:28" s="23" customFormat="1" ht="10.199999999999999" x14ac:dyDescent="0.2">
      <c r="A219" s="22"/>
      <c r="B219" s="22"/>
      <c r="C219" s="22"/>
      <c r="D219" s="22"/>
      <c r="E219" s="22" t="str">
        <f>E212</f>
        <v>доход от продажи услуг проката</v>
      </c>
      <c r="F219" s="22"/>
      <c r="G219" s="22" t="str">
        <f>IF($E219="","",INDEX(KPI!$G:$G,SUMIFS(KPI!$B:$B,KPI!$E:$E,$E219)))</f>
        <v>тыс.руб.</v>
      </c>
      <c r="H219" s="100">
        <f>структура!$V$18</f>
        <v>7</v>
      </c>
      <c r="I219" s="31"/>
      <c r="J219" s="98" t="str">
        <f>структура!$X$18</f>
        <v>июл</v>
      </c>
      <c r="K219" s="99"/>
      <c r="L219" s="22"/>
      <c r="M219" s="58"/>
      <c r="N219" s="22"/>
      <c r="O219" s="22"/>
      <c r="P219" s="101">
        <f t="shared" si="75"/>
        <v>0</v>
      </c>
      <c r="Q219" s="101">
        <f t="shared" si="75"/>
        <v>0</v>
      </c>
      <c r="R219" s="101">
        <f t="shared" si="75"/>
        <v>0</v>
      </c>
      <c r="S219" s="101">
        <f t="shared" si="75"/>
        <v>0</v>
      </c>
      <c r="T219" s="101">
        <f t="shared" si="75"/>
        <v>0</v>
      </c>
      <c r="U219" s="101">
        <f t="shared" si="75"/>
        <v>0</v>
      </c>
      <c r="V219" s="101">
        <f t="shared" si="75"/>
        <v>0</v>
      </c>
      <c r="W219" s="101">
        <f t="shared" si="75"/>
        <v>0</v>
      </c>
      <c r="X219" s="101">
        <f t="shared" si="75"/>
        <v>0</v>
      </c>
      <c r="Y219" s="101">
        <f t="shared" si="75"/>
        <v>0</v>
      </c>
      <c r="Z219" s="101">
        <f t="shared" si="75"/>
        <v>0</v>
      </c>
      <c r="AA219" s="101">
        <f t="shared" si="75"/>
        <v>0</v>
      </c>
      <c r="AB219" s="22"/>
    </row>
    <row r="220" spans="1:28" s="23" customFormat="1" ht="10.199999999999999" x14ac:dyDescent="0.2">
      <c r="A220" s="22"/>
      <c r="B220" s="22"/>
      <c r="C220" s="22"/>
      <c r="D220" s="22"/>
      <c r="E220" s="22" t="str">
        <f>E212</f>
        <v>доход от продажи услуг проката</v>
      </c>
      <c r="F220" s="22"/>
      <c r="G220" s="22" t="str">
        <f>IF($E220="","",INDEX(KPI!$G:$G,SUMIFS(KPI!$B:$B,KPI!$E:$E,$E220)))</f>
        <v>тыс.руб.</v>
      </c>
      <c r="H220" s="100">
        <f>структура!$V$19</f>
        <v>8</v>
      </c>
      <c r="I220" s="31"/>
      <c r="J220" s="98" t="str">
        <f>структура!$X$19</f>
        <v>авг</v>
      </c>
      <c r="K220" s="99"/>
      <c r="L220" s="22"/>
      <c r="M220" s="58"/>
      <c r="N220" s="22"/>
      <c r="O220" s="22"/>
      <c r="P220" s="101">
        <f t="shared" si="75"/>
        <v>0</v>
      </c>
      <c r="Q220" s="101">
        <f t="shared" si="75"/>
        <v>0</v>
      </c>
      <c r="R220" s="101">
        <f t="shared" si="75"/>
        <v>0</v>
      </c>
      <c r="S220" s="101">
        <f t="shared" si="75"/>
        <v>0</v>
      </c>
      <c r="T220" s="101">
        <f t="shared" si="75"/>
        <v>0</v>
      </c>
      <c r="U220" s="101">
        <f t="shared" si="75"/>
        <v>0</v>
      </c>
      <c r="V220" s="101">
        <f t="shared" si="75"/>
        <v>0</v>
      </c>
      <c r="W220" s="101">
        <f t="shared" si="75"/>
        <v>0</v>
      </c>
      <c r="X220" s="101">
        <f t="shared" si="75"/>
        <v>0</v>
      </c>
      <c r="Y220" s="101">
        <f t="shared" si="75"/>
        <v>0</v>
      </c>
      <c r="Z220" s="101">
        <f t="shared" si="75"/>
        <v>0</v>
      </c>
      <c r="AA220" s="101">
        <f t="shared" si="75"/>
        <v>0</v>
      </c>
      <c r="AB220" s="22"/>
    </row>
    <row r="221" spans="1:28" s="23" customFormat="1" ht="10.199999999999999" x14ac:dyDescent="0.2">
      <c r="A221" s="22"/>
      <c r="B221" s="22"/>
      <c r="C221" s="22"/>
      <c r="D221" s="22"/>
      <c r="E221" s="22" t="str">
        <f>E212</f>
        <v>доход от продажи услуг проката</v>
      </c>
      <c r="F221" s="22"/>
      <c r="G221" s="22" t="str">
        <f>IF($E221="","",INDEX(KPI!$G:$G,SUMIFS(KPI!$B:$B,KPI!$E:$E,$E221)))</f>
        <v>тыс.руб.</v>
      </c>
      <c r="H221" s="100">
        <f>структура!$V$20</f>
        <v>9</v>
      </c>
      <c r="I221" s="31"/>
      <c r="J221" s="98" t="str">
        <f>структура!$X$20</f>
        <v>сен</v>
      </c>
      <c r="K221" s="99"/>
      <c r="L221" s="22"/>
      <c r="M221" s="58"/>
      <c r="N221" s="22"/>
      <c r="O221" s="22"/>
      <c r="P221" s="101">
        <f t="shared" si="75"/>
        <v>0</v>
      </c>
      <c r="Q221" s="101">
        <f t="shared" si="75"/>
        <v>0</v>
      </c>
      <c r="R221" s="101">
        <f t="shared" si="75"/>
        <v>0</v>
      </c>
      <c r="S221" s="101">
        <f t="shared" si="75"/>
        <v>0</v>
      </c>
      <c r="T221" s="101">
        <f t="shared" si="75"/>
        <v>0</v>
      </c>
      <c r="U221" s="101">
        <f t="shared" si="75"/>
        <v>0</v>
      </c>
      <c r="V221" s="101">
        <f t="shared" si="75"/>
        <v>0</v>
      </c>
      <c r="W221" s="101">
        <f t="shared" si="75"/>
        <v>0</v>
      </c>
      <c r="X221" s="101">
        <f t="shared" si="75"/>
        <v>0</v>
      </c>
      <c r="Y221" s="101">
        <f t="shared" si="75"/>
        <v>0</v>
      </c>
      <c r="Z221" s="101">
        <f t="shared" si="75"/>
        <v>0</v>
      </c>
      <c r="AA221" s="101">
        <f t="shared" si="75"/>
        <v>0</v>
      </c>
      <c r="AB221" s="22"/>
    </row>
    <row r="222" spans="1:28" s="23" customFormat="1" ht="10.199999999999999" x14ac:dyDescent="0.2">
      <c r="A222" s="22"/>
      <c r="B222" s="22"/>
      <c r="C222" s="22"/>
      <c r="D222" s="22"/>
      <c r="E222" s="22" t="str">
        <f>E212</f>
        <v>доход от продажи услуг проката</v>
      </c>
      <c r="F222" s="22"/>
      <c r="G222" s="22" t="str">
        <f>IF($E222="","",INDEX(KPI!$G:$G,SUMIFS(KPI!$B:$B,KPI!$E:$E,$E222)))</f>
        <v>тыс.руб.</v>
      </c>
      <c r="H222" s="100">
        <f>структура!$V$21</f>
        <v>10</v>
      </c>
      <c r="I222" s="31"/>
      <c r="J222" s="98" t="str">
        <f>структура!$X$21</f>
        <v>окт</v>
      </c>
      <c r="K222" s="99"/>
      <c r="L222" s="22"/>
      <c r="M222" s="58"/>
      <c r="N222" s="22"/>
      <c r="O222" s="22"/>
      <c r="P222" s="101">
        <f t="shared" si="75"/>
        <v>0</v>
      </c>
      <c r="Q222" s="101">
        <f t="shared" si="75"/>
        <v>0</v>
      </c>
      <c r="R222" s="101">
        <f t="shared" si="75"/>
        <v>0</v>
      </c>
      <c r="S222" s="101">
        <f t="shared" si="75"/>
        <v>0</v>
      </c>
      <c r="T222" s="101">
        <f t="shared" si="75"/>
        <v>0</v>
      </c>
      <c r="U222" s="101">
        <f t="shared" si="75"/>
        <v>0</v>
      </c>
      <c r="V222" s="101">
        <f t="shared" si="75"/>
        <v>0</v>
      </c>
      <c r="W222" s="101">
        <f t="shared" si="75"/>
        <v>0</v>
      </c>
      <c r="X222" s="101">
        <f t="shared" si="75"/>
        <v>0</v>
      </c>
      <c r="Y222" s="101">
        <f t="shared" si="75"/>
        <v>0</v>
      </c>
      <c r="Z222" s="101">
        <f t="shared" si="75"/>
        <v>0</v>
      </c>
      <c r="AA222" s="101">
        <f t="shared" si="75"/>
        <v>0</v>
      </c>
      <c r="AB222" s="22"/>
    </row>
    <row r="223" spans="1:28" s="23" customFormat="1" ht="10.199999999999999" x14ac:dyDescent="0.2">
      <c r="A223" s="22"/>
      <c r="B223" s="22"/>
      <c r="C223" s="22"/>
      <c r="D223" s="22"/>
      <c r="E223" s="22" t="str">
        <f>E212</f>
        <v>доход от продажи услуг проката</v>
      </c>
      <c r="F223" s="22"/>
      <c r="G223" s="22" t="str">
        <f>IF($E223="","",INDEX(KPI!$G:$G,SUMIFS(KPI!$B:$B,KPI!$E:$E,$E223)))</f>
        <v>тыс.руб.</v>
      </c>
      <c r="H223" s="100">
        <f>структура!$V$22</f>
        <v>11</v>
      </c>
      <c r="I223" s="31"/>
      <c r="J223" s="98" t="str">
        <f>структура!$X$22</f>
        <v>ноя</v>
      </c>
      <c r="K223" s="99"/>
      <c r="L223" s="22"/>
      <c r="M223" s="58"/>
      <c r="N223" s="22"/>
      <c r="O223" s="22"/>
      <c r="P223" s="101">
        <f t="shared" si="75"/>
        <v>0</v>
      </c>
      <c r="Q223" s="101">
        <f t="shared" si="75"/>
        <v>0</v>
      </c>
      <c r="R223" s="101">
        <f t="shared" si="75"/>
        <v>0</v>
      </c>
      <c r="S223" s="101">
        <f t="shared" si="75"/>
        <v>0</v>
      </c>
      <c r="T223" s="101">
        <f t="shared" si="75"/>
        <v>0</v>
      </c>
      <c r="U223" s="101">
        <f t="shared" si="75"/>
        <v>0</v>
      </c>
      <c r="V223" s="101">
        <f t="shared" si="75"/>
        <v>0</v>
      </c>
      <c r="W223" s="101">
        <f t="shared" si="75"/>
        <v>0</v>
      </c>
      <c r="X223" s="101">
        <f t="shared" si="75"/>
        <v>0</v>
      </c>
      <c r="Y223" s="101">
        <f t="shared" si="75"/>
        <v>0</v>
      </c>
      <c r="Z223" s="101">
        <f t="shared" si="75"/>
        <v>0</v>
      </c>
      <c r="AA223" s="101">
        <f t="shared" si="75"/>
        <v>0</v>
      </c>
      <c r="AB223" s="22"/>
    </row>
    <row r="224" spans="1:28" s="23" customFormat="1" ht="10.199999999999999" x14ac:dyDescent="0.2">
      <c r="A224" s="22"/>
      <c r="B224" s="22"/>
      <c r="C224" s="22"/>
      <c r="D224" s="22"/>
      <c r="E224" s="22" t="str">
        <f>E212</f>
        <v>доход от продажи услуг проката</v>
      </c>
      <c r="F224" s="22"/>
      <c r="G224" s="22" t="str">
        <f>IF($E224="","",INDEX(KPI!$G:$G,SUMIFS(KPI!$B:$B,KPI!$E:$E,$E224)))</f>
        <v>тыс.руб.</v>
      </c>
      <c r="H224" s="100">
        <f>структура!$V$23</f>
        <v>12</v>
      </c>
      <c r="I224" s="31"/>
      <c r="J224" s="98" t="str">
        <f>структура!$X$23</f>
        <v>дек</v>
      </c>
      <c r="K224" s="99"/>
      <c r="L224" s="22"/>
      <c r="M224" s="58"/>
      <c r="N224" s="22"/>
      <c r="O224" s="22"/>
      <c r="P224" s="101">
        <f t="shared" si="75"/>
        <v>0</v>
      </c>
      <c r="Q224" s="101">
        <f t="shared" si="75"/>
        <v>0</v>
      </c>
      <c r="R224" s="101">
        <f t="shared" si="75"/>
        <v>0</v>
      </c>
      <c r="S224" s="101">
        <f t="shared" si="75"/>
        <v>0</v>
      </c>
      <c r="T224" s="101">
        <f t="shared" si="75"/>
        <v>0</v>
      </c>
      <c r="U224" s="101">
        <f t="shared" si="75"/>
        <v>0</v>
      </c>
      <c r="V224" s="101">
        <f t="shared" si="75"/>
        <v>0</v>
      </c>
      <c r="W224" s="101">
        <f t="shared" si="75"/>
        <v>0</v>
      </c>
      <c r="X224" s="101">
        <f t="shared" si="75"/>
        <v>0</v>
      </c>
      <c r="Y224" s="101">
        <f t="shared" si="75"/>
        <v>0</v>
      </c>
      <c r="Z224" s="101">
        <f t="shared" si="75"/>
        <v>0</v>
      </c>
      <c r="AA224" s="101">
        <f t="shared" si="75"/>
        <v>0</v>
      </c>
      <c r="AB224" s="22"/>
    </row>
    <row r="225" spans="1:28" ht="3.9" customHeight="1" x14ac:dyDescent="0.25">
      <c r="A225" s="2"/>
      <c r="B225" s="2"/>
      <c r="C225" s="2"/>
      <c r="D225" s="109"/>
      <c r="E225" s="109"/>
      <c r="F225" s="2"/>
      <c r="G225" s="109"/>
      <c r="H225" s="2"/>
      <c r="I225" s="28"/>
      <c r="J225" s="109"/>
      <c r="K225" s="28"/>
      <c r="L225" s="2"/>
      <c r="M225" s="52"/>
      <c r="N225" s="2"/>
      <c r="O225" s="2"/>
      <c r="P225" s="36"/>
      <c r="Q225" s="36"/>
      <c r="R225" s="36"/>
      <c r="S225" s="36"/>
      <c r="T225" s="36"/>
      <c r="U225" s="36"/>
      <c r="V225" s="36"/>
      <c r="W225" s="36"/>
      <c r="X225" s="36"/>
      <c r="Y225" s="36"/>
      <c r="Z225" s="36"/>
      <c r="AA225" s="36"/>
      <c r="AB225" s="2"/>
    </row>
    <row r="226" spans="1:28" ht="8.1" customHeight="1" x14ac:dyDescent="0.25">
      <c r="A226" s="2"/>
      <c r="B226" s="2"/>
      <c r="C226" s="2"/>
      <c r="D226" s="2"/>
      <c r="E226" s="2"/>
      <c r="F226" s="2"/>
      <c r="G226" s="2"/>
      <c r="H226" s="2"/>
      <c r="I226" s="28"/>
      <c r="J226" s="2"/>
      <c r="K226" s="28"/>
      <c r="L226" s="2"/>
      <c r="M226" s="52"/>
      <c r="N226" s="2"/>
      <c r="O226" s="2"/>
      <c r="P226" s="36"/>
      <c r="Q226" s="36"/>
      <c r="R226" s="36"/>
      <c r="S226" s="36"/>
      <c r="T226" s="36"/>
      <c r="U226" s="36"/>
      <c r="V226" s="36"/>
      <c r="W226" s="36"/>
      <c r="X226" s="36"/>
      <c r="Y226" s="36"/>
      <c r="Z226" s="36"/>
      <c r="AA226" s="36"/>
      <c r="AB226" s="2"/>
    </row>
    <row r="227" spans="1:28" x14ac:dyDescent="0.25">
      <c r="A227" s="2"/>
      <c r="B227" s="2"/>
      <c r="C227" s="2"/>
      <c r="D227" s="2"/>
      <c r="E227" s="120" t="str">
        <f>KPI!$E$75</f>
        <v>ОПЕРАЦИОННЫЕ РАСХОДЫ</v>
      </c>
      <c r="F227" s="2"/>
      <c r="G227" s="2"/>
      <c r="H227" s="2"/>
      <c r="I227" s="28"/>
      <c r="J227" s="2"/>
      <c r="K227" s="28"/>
      <c r="L227" s="2"/>
      <c r="M227" s="52"/>
      <c r="N227" s="2"/>
      <c r="O227" s="2"/>
      <c r="P227" s="36"/>
      <c r="Q227" s="36"/>
      <c r="R227" s="36"/>
      <c r="S227" s="36"/>
      <c r="T227" s="36"/>
      <c r="U227" s="36"/>
      <c r="V227" s="36"/>
      <c r="W227" s="36"/>
      <c r="X227" s="36"/>
      <c r="Y227" s="36"/>
      <c r="Z227" s="36"/>
      <c r="AA227" s="36"/>
      <c r="AB227" s="2"/>
    </row>
    <row r="228" spans="1:28" ht="8.1" customHeight="1" x14ac:dyDescent="0.25">
      <c r="A228" s="2"/>
      <c r="B228" s="2"/>
      <c r="C228" s="2"/>
      <c r="D228" s="2"/>
      <c r="E228" s="2"/>
      <c r="F228" s="2"/>
      <c r="G228" s="2"/>
      <c r="H228" s="2"/>
      <c r="I228" s="28"/>
      <c r="J228" s="2"/>
      <c r="K228" s="28"/>
      <c r="L228" s="2"/>
      <c r="M228" s="52"/>
      <c r="N228" s="2"/>
      <c r="O228" s="2"/>
      <c r="P228" s="36"/>
      <c r="Q228" s="36"/>
      <c r="R228" s="36"/>
      <c r="S228" s="36"/>
      <c r="T228" s="36"/>
      <c r="U228" s="36"/>
      <c r="V228" s="36"/>
      <c r="W228" s="36"/>
      <c r="X228" s="36"/>
      <c r="Y228" s="36"/>
      <c r="Z228" s="36"/>
      <c r="AA228" s="36"/>
      <c r="AB228" s="2"/>
    </row>
    <row r="229" spans="1:28" s="5" customFormat="1" x14ac:dyDescent="0.25">
      <c r="A229" s="3"/>
      <c r="B229" s="3"/>
      <c r="C229" s="3"/>
      <c r="D229" s="3"/>
      <c r="E229" s="3" t="str">
        <f>KPI!$E$43</f>
        <v>%-нт маркетинговых расходов от дохода</v>
      </c>
      <c r="F229" s="3"/>
      <c r="G229" s="3" t="str">
        <f>IF($E229="","",INDEX(KPI!$G:$G,SUMIFS(KPI!$B:$B,KPI!$E:$E,$E229)))</f>
        <v>%</v>
      </c>
      <c r="H229" s="3"/>
      <c r="I229" s="28"/>
      <c r="J229" s="2"/>
      <c r="K229" s="28"/>
      <c r="L229" s="2"/>
      <c r="M229" s="52"/>
      <c r="N229" s="3"/>
      <c r="O229" s="6" t="s">
        <v>0</v>
      </c>
      <c r="P229" s="88"/>
      <c r="Q229" s="88"/>
      <c r="R229" s="88"/>
      <c r="S229" s="88"/>
      <c r="T229" s="88"/>
      <c r="U229" s="88"/>
      <c r="V229" s="88"/>
      <c r="W229" s="88"/>
      <c r="X229" s="88"/>
      <c r="Y229" s="88"/>
      <c r="Z229" s="88"/>
      <c r="AA229" s="88"/>
      <c r="AB229" s="3"/>
    </row>
    <row r="230" spans="1:28" ht="3.9" customHeight="1" x14ac:dyDescent="0.25">
      <c r="A230" s="2"/>
      <c r="B230" s="2"/>
      <c r="C230" s="2"/>
      <c r="D230" s="2"/>
      <c r="E230" s="110"/>
      <c r="F230" s="2"/>
      <c r="G230" s="2"/>
      <c r="H230" s="2"/>
      <c r="I230" s="28"/>
      <c r="J230" s="2"/>
      <c r="K230" s="28"/>
      <c r="L230" s="2"/>
      <c r="M230" s="52"/>
      <c r="N230" s="2"/>
      <c r="O230" s="2"/>
      <c r="P230" s="36"/>
      <c r="Q230" s="36"/>
      <c r="R230" s="36"/>
      <c r="S230" s="36"/>
      <c r="T230" s="36"/>
      <c r="U230" s="36"/>
      <c r="V230" s="36"/>
      <c r="W230" s="36"/>
      <c r="X230" s="36"/>
      <c r="Y230" s="36"/>
      <c r="Z230" s="36"/>
      <c r="AA230" s="36"/>
      <c r="AB230" s="2"/>
    </row>
    <row r="231" spans="1:28" ht="8.1" customHeight="1" x14ac:dyDescent="0.25">
      <c r="A231" s="2"/>
      <c r="B231" s="2"/>
      <c r="C231" s="2"/>
      <c r="D231" s="2"/>
      <c r="E231" s="2"/>
      <c r="F231" s="2"/>
      <c r="G231" s="2"/>
      <c r="H231" s="2"/>
      <c r="I231" s="28"/>
      <c r="J231" s="2"/>
      <c r="K231" s="28"/>
      <c r="L231" s="2"/>
      <c r="M231" s="52"/>
      <c r="N231" s="2"/>
      <c r="O231" s="2"/>
      <c r="P231" s="36"/>
      <c r="Q231" s="36"/>
      <c r="R231" s="36"/>
      <c r="S231" s="36"/>
      <c r="T231" s="36"/>
      <c r="U231" s="36"/>
      <c r="V231" s="36"/>
      <c r="W231" s="36"/>
      <c r="X231" s="36"/>
      <c r="Y231" s="36"/>
      <c r="Z231" s="36"/>
      <c r="AA231" s="36"/>
      <c r="AB231" s="2"/>
    </row>
    <row r="232" spans="1:28" s="5" customFormat="1" x14ac:dyDescent="0.25">
      <c r="A232" s="3"/>
      <c r="B232" s="3"/>
      <c r="C232" s="3"/>
      <c r="D232" s="111"/>
      <c r="E232" s="3" t="str">
        <f>KPI!$E$44</f>
        <v>маркетинговые расходы (начисл/оплаты)</v>
      </c>
      <c r="F232" s="3"/>
      <c r="G232" s="3" t="str">
        <f>IF($E232="","",INDEX(KPI!$G:$G,SUMIFS(KPI!$B:$B,KPI!$E:$E,$E232)))</f>
        <v>тыс.руб.</v>
      </c>
      <c r="H232" s="116" t="str">
        <f>структура!$AL$20</f>
        <v>Заложен сдвиг на один месяц!</v>
      </c>
      <c r="I232" s="28"/>
      <c r="J232" s="44"/>
      <c r="K232" s="28"/>
      <c r="L232" s="3"/>
      <c r="M232" s="55">
        <f>SUM($O232:$AB232)</f>
        <v>0</v>
      </c>
      <c r="N232" s="3"/>
      <c r="O232" s="3"/>
      <c r="P232" s="46">
        <f>IF(P$1="",0,IF(P$1=0,SUMIFS(P233:P244,H233:H244,"&gt;="&amp;MONTH($J$13)),SUM(P233:P244)))</f>
        <v>0</v>
      </c>
      <c r="Q232" s="46">
        <f t="shared" ref="Q232" si="76">IF(Q$1="",0,SUM(Q233:Q244))</f>
        <v>0</v>
      </c>
      <c r="R232" s="46">
        <f t="shared" ref="R232" si="77">IF(R$1="",0,SUM(R233:R244))</f>
        <v>0</v>
      </c>
      <c r="S232" s="46">
        <f t="shared" ref="S232" si="78">IF(S$1="",0,SUM(S233:S244))</f>
        <v>0</v>
      </c>
      <c r="T232" s="46">
        <f t="shared" ref="T232" si="79">IF(T$1="",0,SUM(T233:T244))</f>
        <v>0</v>
      </c>
      <c r="U232" s="46">
        <f t="shared" ref="U232" si="80">IF(U$1="",0,SUM(U233:U244))</f>
        <v>0</v>
      </c>
      <c r="V232" s="46">
        <f t="shared" ref="V232" si="81">IF(V$1="",0,SUM(V233:V244))</f>
        <v>0</v>
      </c>
      <c r="W232" s="46">
        <f t="shared" ref="W232" si="82">IF(W$1="",0,SUM(W233:W244))</f>
        <v>0</v>
      </c>
      <c r="X232" s="46">
        <f t="shared" ref="X232" si="83">IF(X$1="",0,SUM(X233:X244))</f>
        <v>0</v>
      </c>
      <c r="Y232" s="46">
        <f t="shared" ref="Y232" si="84">IF(Y$1="",0,SUM(Y233:Y244))</f>
        <v>0</v>
      </c>
      <c r="Z232" s="46">
        <f t="shared" ref="Z232" si="85">IF(Z$1="",0,SUM(Z233:Z244))</f>
        <v>0</v>
      </c>
      <c r="AA232" s="46">
        <f t="shared" ref="AA232" si="86">IF(AA$1="",0,SUM(AA233:AA244))</f>
        <v>0</v>
      </c>
      <c r="AB232" s="3"/>
    </row>
    <row r="233" spans="1:28" s="23" customFormat="1" ht="10.199999999999999" x14ac:dyDescent="0.2">
      <c r="A233" s="22"/>
      <c r="B233" s="22"/>
      <c r="C233" s="22"/>
      <c r="D233" s="22"/>
      <c r="E233" s="22" t="str">
        <f>E232</f>
        <v>маркетинговые расходы (начисл/оплаты)</v>
      </c>
      <c r="F233" s="22"/>
      <c r="G233" s="22" t="str">
        <f>IF($E233="","",INDEX(KPI!$G:$G,SUMIFS(KPI!$B:$B,KPI!$E:$E,$E233)))</f>
        <v>тыс.руб.</v>
      </c>
      <c r="H233" s="100">
        <f>структура!$V$12</f>
        <v>1</v>
      </c>
      <c r="I233" s="31"/>
      <c r="J233" s="98" t="str">
        <f>структура!$X$12</f>
        <v>янв</v>
      </c>
      <c r="K233" s="99"/>
      <c r="L233" s="22"/>
      <c r="M233" s="58"/>
      <c r="N233" s="22"/>
      <c r="O233" s="22"/>
      <c r="P233" s="101">
        <f t="shared" ref="P233:AA233" si="87">IF(P$1="",0,(P60+P184)*P$229)</f>
        <v>0</v>
      </c>
      <c r="Q233" s="101">
        <f t="shared" si="87"/>
        <v>0</v>
      </c>
      <c r="R233" s="101">
        <f t="shared" si="87"/>
        <v>0</v>
      </c>
      <c r="S233" s="101">
        <f t="shared" si="87"/>
        <v>0</v>
      </c>
      <c r="T233" s="101">
        <f t="shared" si="87"/>
        <v>0</v>
      </c>
      <c r="U233" s="101">
        <f t="shared" si="87"/>
        <v>0</v>
      </c>
      <c r="V233" s="101">
        <f t="shared" si="87"/>
        <v>0</v>
      </c>
      <c r="W233" s="101">
        <f t="shared" si="87"/>
        <v>0</v>
      </c>
      <c r="X233" s="101">
        <f t="shared" si="87"/>
        <v>0</v>
      </c>
      <c r="Y233" s="101">
        <f t="shared" si="87"/>
        <v>0</v>
      </c>
      <c r="Z233" s="101">
        <f t="shared" si="87"/>
        <v>0</v>
      </c>
      <c r="AA233" s="101">
        <f t="shared" si="87"/>
        <v>0</v>
      </c>
      <c r="AB233" s="22"/>
    </row>
    <row r="234" spans="1:28" s="23" customFormat="1" ht="10.199999999999999" x14ac:dyDescent="0.2">
      <c r="A234" s="22"/>
      <c r="B234" s="22"/>
      <c r="C234" s="22"/>
      <c r="D234" s="22"/>
      <c r="E234" s="22" t="str">
        <f>E232</f>
        <v>маркетинговые расходы (начисл/оплаты)</v>
      </c>
      <c r="F234" s="22"/>
      <c r="G234" s="22" t="str">
        <f>IF($E234="","",INDEX(KPI!$G:$G,SUMIFS(KPI!$B:$B,KPI!$E:$E,$E234)))</f>
        <v>тыс.руб.</v>
      </c>
      <c r="H234" s="100">
        <f>структура!$V$13</f>
        <v>2</v>
      </c>
      <c r="I234" s="31"/>
      <c r="J234" s="98" t="str">
        <f>структура!$X$13</f>
        <v>фев</v>
      </c>
      <c r="K234" s="99"/>
      <c r="L234" s="22"/>
      <c r="M234" s="58"/>
      <c r="N234" s="22"/>
      <c r="O234" s="22"/>
      <c r="P234" s="101">
        <f t="shared" ref="P234:AA234" si="88">IF(P$1="",0,(P61+P185)*P$229)</f>
        <v>0</v>
      </c>
      <c r="Q234" s="101">
        <f t="shared" si="88"/>
        <v>0</v>
      </c>
      <c r="R234" s="101">
        <f t="shared" si="88"/>
        <v>0</v>
      </c>
      <c r="S234" s="101">
        <f t="shared" si="88"/>
        <v>0</v>
      </c>
      <c r="T234" s="101">
        <f t="shared" si="88"/>
        <v>0</v>
      </c>
      <c r="U234" s="101">
        <f t="shared" si="88"/>
        <v>0</v>
      </c>
      <c r="V234" s="101">
        <f t="shared" si="88"/>
        <v>0</v>
      </c>
      <c r="W234" s="101">
        <f t="shared" si="88"/>
        <v>0</v>
      </c>
      <c r="X234" s="101">
        <f t="shared" si="88"/>
        <v>0</v>
      </c>
      <c r="Y234" s="101">
        <f t="shared" si="88"/>
        <v>0</v>
      </c>
      <c r="Z234" s="101">
        <f t="shared" si="88"/>
        <v>0</v>
      </c>
      <c r="AA234" s="101">
        <f t="shared" si="88"/>
        <v>0</v>
      </c>
      <c r="AB234" s="22"/>
    </row>
    <row r="235" spans="1:28" s="23" customFormat="1" ht="10.199999999999999" x14ac:dyDescent="0.2">
      <c r="A235" s="22"/>
      <c r="B235" s="22"/>
      <c r="C235" s="22"/>
      <c r="D235" s="22"/>
      <c r="E235" s="22" t="str">
        <f>E232</f>
        <v>маркетинговые расходы (начисл/оплаты)</v>
      </c>
      <c r="F235" s="22"/>
      <c r="G235" s="22" t="str">
        <f>IF($E235="","",INDEX(KPI!$G:$G,SUMIFS(KPI!$B:$B,KPI!$E:$E,$E235)))</f>
        <v>тыс.руб.</v>
      </c>
      <c r="H235" s="100">
        <f>структура!$V$14</f>
        <v>3</v>
      </c>
      <c r="I235" s="31"/>
      <c r="J235" s="98" t="str">
        <f>структура!$X$14</f>
        <v>мар</v>
      </c>
      <c r="K235" s="99"/>
      <c r="L235" s="22"/>
      <c r="M235" s="58"/>
      <c r="N235" s="22"/>
      <c r="O235" s="22"/>
      <c r="P235" s="101">
        <f t="shared" ref="P235:AA235" si="89">IF(P$1="",0,(P62+P186)*P$229)</f>
        <v>0</v>
      </c>
      <c r="Q235" s="101">
        <f t="shared" si="89"/>
        <v>0</v>
      </c>
      <c r="R235" s="101">
        <f t="shared" si="89"/>
        <v>0</v>
      </c>
      <c r="S235" s="101">
        <f t="shared" si="89"/>
        <v>0</v>
      </c>
      <c r="T235" s="101">
        <f t="shared" si="89"/>
        <v>0</v>
      </c>
      <c r="U235" s="101">
        <f t="shared" si="89"/>
        <v>0</v>
      </c>
      <c r="V235" s="101">
        <f t="shared" si="89"/>
        <v>0</v>
      </c>
      <c r="W235" s="101">
        <f t="shared" si="89"/>
        <v>0</v>
      </c>
      <c r="X235" s="101">
        <f t="shared" si="89"/>
        <v>0</v>
      </c>
      <c r="Y235" s="101">
        <f t="shared" si="89"/>
        <v>0</v>
      </c>
      <c r="Z235" s="101">
        <f t="shared" si="89"/>
        <v>0</v>
      </c>
      <c r="AA235" s="101">
        <f t="shared" si="89"/>
        <v>0</v>
      </c>
      <c r="AB235" s="22"/>
    </row>
    <row r="236" spans="1:28" s="23" customFormat="1" ht="10.199999999999999" x14ac:dyDescent="0.2">
      <c r="A236" s="22"/>
      <c r="B236" s="22"/>
      <c r="C236" s="22"/>
      <c r="D236" s="22"/>
      <c r="E236" s="22" t="str">
        <f>E232</f>
        <v>маркетинговые расходы (начисл/оплаты)</v>
      </c>
      <c r="F236" s="22"/>
      <c r="G236" s="22" t="str">
        <f>IF($E236="","",INDEX(KPI!$G:$G,SUMIFS(KPI!$B:$B,KPI!$E:$E,$E236)))</f>
        <v>тыс.руб.</v>
      </c>
      <c r="H236" s="100">
        <f>структура!$V$15</f>
        <v>4</v>
      </c>
      <c r="I236" s="31"/>
      <c r="J236" s="98" t="str">
        <f>структура!$X$15</f>
        <v>апр</v>
      </c>
      <c r="K236" s="99"/>
      <c r="L236" s="22"/>
      <c r="M236" s="58"/>
      <c r="N236" s="22"/>
      <c r="O236" s="22"/>
      <c r="P236" s="101">
        <f t="shared" ref="P236:AA236" si="90">IF(P$1="",0,(P63+P187)*P$229)</f>
        <v>0</v>
      </c>
      <c r="Q236" s="101">
        <f t="shared" si="90"/>
        <v>0</v>
      </c>
      <c r="R236" s="101">
        <f t="shared" si="90"/>
        <v>0</v>
      </c>
      <c r="S236" s="101">
        <f t="shared" si="90"/>
        <v>0</v>
      </c>
      <c r="T236" s="101">
        <f t="shared" si="90"/>
        <v>0</v>
      </c>
      <c r="U236" s="101">
        <f t="shared" si="90"/>
        <v>0</v>
      </c>
      <c r="V236" s="101">
        <f t="shared" si="90"/>
        <v>0</v>
      </c>
      <c r="W236" s="101">
        <f t="shared" si="90"/>
        <v>0</v>
      </c>
      <c r="X236" s="101">
        <f t="shared" si="90"/>
        <v>0</v>
      </c>
      <c r="Y236" s="101">
        <f t="shared" si="90"/>
        <v>0</v>
      </c>
      <c r="Z236" s="101">
        <f t="shared" si="90"/>
        <v>0</v>
      </c>
      <c r="AA236" s="101">
        <f t="shared" si="90"/>
        <v>0</v>
      </c>
      <c r="AB236" s="22"/>
    </row>
    <row r="237" spans="1:28" s="23" customFormat="1" ht="10.199999999999999" x14ac:dyDescent="0.2">
      <c r="A237" s="22"/>
      <c r="B237" s="22"/>
      <c r="C237" s="22"/>
      <c r="D237" s="22"/>
      <c r="E237" s="22" t="str">
        <f>E232</f>
        <v>маркетинговые расходы (начисл/оплаты)</v>
      </c>
      <c r="F237" s="22"/>
      <c r="G237" s="22" t="str">
        <f>IF($E237="","",INDEX(KPI!$G:$G,SUMIFS(KPI!$B:$B,KPI!$E:$E,$E237)))</f>
        <v>тыс.руб.</v>
      </c>
      <c r="H237" s="100">
        <f>структура!$V$16</f>
        <v>5</v>
      </c>
      <c r="I237" s="31"/>
      <c r="J237" s="98" t="str">
        <f>структура!$X$16</f>
        <v>май</v>
      </c>
      <c r="K237" s="99"/>
      <c r="L237" s="22"/>
      <c r="M237" s="58"/>
      <c r="N237" s="22"/>
      <c r="O237" s="22"/>
      <c r="P237" s="101">
        <f t="shared" ref="P237:AA237" si="91">IF(P$1="",0,(P64+P188)*P$229)</f>
        <v>0</v>
      </c>
      <c r="Q237" s="101">
        <f t="shared" si="91"/>
        <v>0</v>
      </c>
      <c r="R237" s="101">
        <f t="shared" si="91"/>
        <v>0</v>
      </c>
      <c r="S237" s="101">
        <f t="shared" si="91"/>
        <v>0</v>
      </c>
      <c r="T237" s="101">
        <f t="shared" si="91"/>
        <v>0</v>
      </c>
      <c r="U237" s="101">
        <f t="shared" si="91"/>
        <v>0</v>
      </c>
      <c r="V237" s="101">
        <f t="shared" si="91"/>
        <v>0</v>
      </c>
      <c r="W237" s="101">
        <f t="shared" si="91"/>
        <v>0</v>
      </c>
      <c r="X237" s="101">
        <f t="shared" si="91"/>
        <v>0</v>
      </c>
      <c r="Y237" s="101">
        <f t="shared" si="91"/>
        <v>0</v>
      </c>
      <c r="Z237" s="101">
        <f t="shared" si="91"/>
        <v>0</v>
      </c>
      <c r="AA237" s="101">
        <f t="shared" si="91"/>
        <v>0</v>
      </c>
      <c r="AB237" s="22"/>
    </row>
    <row r="238" spans="1:28" s="23" customFormat="1" ht="10.199999999999999" x14ac:dyDescent="0.2">
      <c r="A238" s="22"/>
      <c r="B238" s="22"/>
      <c r="C238" s="22"/>
      <c r="D238" s="22"/>
      <c r="E238" s="22" t="str">
        <f>E232</f>
        <v>маркетинговые расходы (начисл/оплаты)</v>
      </c>
      <c r="F238" s="22"/>
      <c r="G238" s="22" t="str">
        <f>IF($E238="","",INDEX(KPI!$G:$G,SUMIFS(KPI!$B:$B,KPI!$E:$E,$E238)))</f>
        <v>тыс.руб.</v>
      </c>
      <c r="H238" s="100">
        <f>структура!$V$17</f>
        <v>6</v>
      </c>
      <c r="I238" s="31"/>
      <c r="J238" s="98" t="str">
        <f>структура!$X$17</f>
        <v>июн</v>
      </c>
      <c r="K238" s="99"/>
      <c r="L238" s="22"/>
      <c r="M238" s="58"/>
      <c r="N238" s="22"/>
      <c r="O238" s="22"/>
      <c r="P238" s="101">
        <f t="shared" ref="P238:AA238" si="92">IF(P$1="",0,(P65+P189)*P$229)</f>
        <v>0</v>
      </c>
      <c r="Q238" s="101">
        <f t="shared" si="92"/>
        <v>0</v>
      </c>
      <c r="R238" s="101">
        <f t="shared" si="92"/>
        <v>0</v>
      </c>
      <c r="S238" s="101">
        <f t="shared" si="92"/>
        <v>0</v>
      </c>
      <c r="T238" s="101">
        <f t="shared" si="92"/>
        <v>0</v>
      </c>
      <c r="U238" s="101">
        <f t="shared" si="92"/>
        <v>0</v>
      </c>
      <c r="V238" s="101">
        <f t="shared" si="92"/>
        <v>0</v>
      </c>
      <c r="W238" s="101">
        <f t="shared" si="92"/>
        <v>0</v>
      </c>
      <c r="X238" s="101">
        <f t="shared" si="92"/>
        <v>0</v>
      </c>
      <c r="Y238" s="101">
        <f t="shared" si="92"/>
        <v>0</v>
      </c>
      <c r="Z238" s="101">
        <f t="shared" si="92"/>
        <v>0</v>
      </c>
      <c r="AA238" s="101">
        <f t="shared" si="92"/>
        <v>0</v>
      </c>
      <c r="AB238" s="22"/>
    </row>
    <row r="239" spans="1:28" s="23" customFormat="1" ht="10.199999999999999" x14ac:dyDescent="0.2">
      <c r="A239" s="22"/>
      <c r="B239" s="22"/>
      <c r="C239" s="22"/>
      <c r="D239" s="22"/>
      <c r="E239" s="22" t="str">
        <f>E232</f>
        <v>маркетинговые расходы (начисл/оплаты)</v>
      </c>
      <c r="F239" s="22"/>
      <c r="G239" s="22" t="str">
        <f>IF($E239="","",INDEX(KPI!$G:$G,SUMIFS(KPI!$B:$B,KPI!$E:$E,$E239)))</f>
        <v>тыс.руб.</v>
      </c>
      <c r="H239" s="100">
        <f>структура!$V$18</f>
        <v>7</v>
      </c>
      <c r="I239" s="31"/>
      <c r="J239" s="98" t="str">
        <f>структура!$X$18</f>
        <v>июл</v>
      </c>
      <c r="K239" s="99"/>
      <c r="L239" s="22"/>
      <c r="M239" s="58"/>
      <c r="N239" s="22"/>
      <c r="O239" s="22"/>
      <c r="P239" s="101">
        <f t="shared" ref="P239:AA239" si="93">IF(P$1="",0,(P66+P190)*P$229)</f>
        <v>0</v>
      </c>
      <c r="Q239" s="101">
        <f t="shared" si="93"/>
        <v>0</v>
      </c>
      <c r="R239" s="101">
        <f t="shared" si="93"/>
        <v>0</v>
      </c>
      <c r="S239" s="101">
        <f t="shared" si="93"/>
        <v>0</v>
      </c>
      <c r="T239" s="101">
        <f t="shared" si="93"/>
        <v>0</v>
      </c>
      <c r="U239" s="101">
        <f t="shared" si="93"/>
        <v>0</v>
      </c>
      <c r="V239" s="101">
        <f t="shared" si="93"/>
        <v>0</v>
      </c>
      <c r="W239" s="101">
        <f t="shared" si="93"/>
        <v>0</v>
      </c>
      <c r="X239" s="101">
        <f t="shared" si="93"/>
        <v>0</v>
      </c>
      <c r="Y239" s="101">
        <f t="shared" si="93"/>
        <v>0</v>
      </c>
      <c r="Z239" s="101">
        <f t="shared" si="93"/>
        <v>0</v>
      </c>
      <c r="AA239" s="101">
        <f t="shared" si="93"/>
        <v>0</v>
      </c>
      <c r="AB239" s="22"/>
    </row>
    <row r="240" spans="1:28" s="23" customFormat="1" ht="10.199999999999999" x14ac:dyDescent="0.2">
      <c r="A240" s="22"/>
      <c r="B240" s="22"/>
      <c r="C240" s="22"/>
      <c r="D240" s="22"/>
      <c r="E240" s="22" t="str">
        <f>E232</f>
        <v>маркетинговые расходы (начисл/оплаты)</v>
      </c>
      <c r="F240" s="22"/>
      <c r="G240" s="22" t="str">
        <f>IF($E240="","",INDEX(KPI!$G:$G,SUMIFS(KPI!$B:$B,KPI!$E:$E,$E240)))</f>
        <v>тыс.руб.</v>
      </c>
      <c r="H240" s="100">
        <f>структура!$V$19</f>
        <v>8</v>
      </c>
      <c r="I240" s="31"/>
      <c r="J240" s="98" t="str">
        <f>структура!$X$19</f>
        <v>авг</v>
      </c>
      <c r="K240" s="99"/>
      <c r="L240" s="22"/>
      <c r="M240" s="58"/>
      <c r="N240" s="22"/>
      <c r="O240" s="22"/>
      <c r="P240" s="101">
        <f t="shared" ref="P240:AA240" si="94">IF(P$1="",0,(P67+P191)*P$229)</f>
        <v>0</v>
      </c>
      <c r="Q240" s="101">
        <f t="shared" si="94"/>
        <v>0</v>
      </c>
      <c r="R240" s="101">
        <f t="shared" si="94"/>
        <v>0</v>
      </c>
      <c r="S240" s="101">
        <f t="shared" si="94"/>
        <v>0</v>
      </c>
      <c r="T240" s="101">
        <f t="shared" si="94"/>
        <v>0</v>
      </c>
      <c r="U240" s="101">
        <f t="shared" si="94"/>
        <v>0</v>
      </c>
      <c r="V240" s="101">
        <f t="shared" si="94"/>
        <v>0</v>
      </c>
      <c r="W240" s="101">
        <f t="shared" si="94"/>
        <v>0</v>
      </c>
      <c r="X240" s="101">
        <f t="shared" si="94"/>
        <v>0</v>
      </c>
      <c r="Y240" s="101">
        <f t="shared" si="94"/>
        <v>0</v>
      </c>
      <c r="Z240" s="101">
        <f t="shared" si="94"/>
        <v>0</v>
      </c>
      <c r="AA240" s="101">
        <f t="shared" si="94"/>
        <v>0</v>
      </c>
      <c r="AB240" s="22"/>
    </row>
    <row r="241" spans="1:28" s="23" customFormat="1" ht="10.199999999999999" x14ac:dyDescent="0.2">
      <c r="A241" s="22"/>
      <c r="B241" s="22"/>
      <c r="C241" s="22"/>
      <c r="D241" s="22"/>
      <c r="E241" s="22" t="str">
        <f>E232</f>
        <v>маркетинговые расходы (начисл/оплаты)</v>
      </c>
      <c r="F241" s="22"/>
      <c r="G241" s="22" t="str">
        <f>IF($E241="","",INDEX(KPI!$G:$G,SUMIFS(KPI!$B:$B,KPI!$E:$E,$E241)))</f>
        <v>тыс.руб.</v>
      </c>
      <c r="H241" s="100">
        <f>структура!$V$20</f>
        <v>9</v>
      </c>
      <c r="I241" s="31"/>
      <c r="J241" s="98" t="str">
        <f>структура!$X$20</f>
        <v>сен</v>
      </c>
      <c r="K241" s="99"/>
      <c r="L241" s="22"/>
      <c r="M241" s="58"/>
      <c r="N241" s="22"/>
      <c r="O241" s="22"/>
      <c r="P241" s="101">
        <f t="shared" ref="P241:AA241" si="95">IF(P$1="",0,(P68+P192)*P$229)</f>
        <v>0</v>
      </c>
      <c r="Q241" s="101">
        <f t="shared" si="95"/>
        <v>0</v>
      </c>
      <c r="R241" s="101">
        <f t="shared" si="95"/>
        <v>0</v>
      </c>
      <c r="S241" s="101">
        <f t="shared" si="95"/>
        <v>0</v>
      </c>
      <c r="T241" s="101">
        <f t="shared" si="95"/>
        <v>0</v>
      </c>
      <c r="U241" s="101">
        <f t="shared" si="95"/>
        <v>0</v>
      </c>
      <c r="V241" s="101">
        <f t="shared" si="95"/>
        <v>0</v>
      </c>
      <c r="W241" s="101">
        <f t="shared" si="95"/>
        <v>0</v>
      </c>
      <c r="X241" s="101">
        <f t="shared" si="95"/>
        <v>0</v>
      </c>
      <c r="Y241" s="101">
        <f t="shared" si="95"/>
        <v>0</v>
      </c>
      <c r="Z241" s="101">
        <f t="shared" si="95"/>
        <v>0</v>
      </c>
      <c r="AA241" s="101">
        <f t="shared" si="95"/>
        <v>0</v>
      </c>
      <c r="AB241" s="22"/>
    </row>
    <row r="242" spans="1:28" s="23" customFormat="1" ht="10.199999999999999" x14ac:dyDescent="0.2">
      <c r="A242" s="22"/>
      <c r="B242" s="22"/>
      <c r="C242" s="22"/>
      <c r="D242" s="22"/>
      <c r="E242" s="22" t="str">
        <f>E232</f>
        <v>маркетинговые расходы (начисл/оплаты)</v>
      </c>
      <c r="F242" s="22"/>
      <c r="G242" s="22" t="str">
        <f>IF($E242="","",INDEX(KPI!$G:$G,SUMIFS(KPI!$B:$B,KPI!$E:$E,$E242)))</f>
        <v>тыс.руб.</v>
      </c>
      <c r="H242" s="100">
        <f>структура!$V$21</f>
        <v>10</v>
      </c>
      <c r="I242" s="31"/>
      <c r="J242" s="98" t="str">
        <f>структура!$X$21</f>
        <v>окт</v>
      </c>
      <c r="K242" s="99"/>
      <c r="L242" s="22"/>
      <c r="M242" s="58"/>
      <c r="N242" s="22"/>
      <c r="O242" s="22"/>
      <c r="P242" s="101">
        <f t="shared" ref="P242:AA242" si="96">IF(P$1="",0,(P69+P193)*P$229)</f>
        <v>0</v>
      </c>
      <c r="Q242" s="101">
        <f t="shared" si="96"/>
        <v>0</v>
      </c>
      <c r="R242" s="101">
        <f t="shared" si="96"/>
        <v>0</v>
      </c>
      <c r="S242" s="101">
        <f t="shared" si="96"/>
        <v>0</v>
      </c>
      <c r="T242" s="101">
        <f t="shared" si="96"/>
        <v>0</v>
      </c>
      <c r="U242" s="101">
        <f t="shared" si="96"/>
        <v>0</v>
      </c>
      <c r="V242" s="101">
        <f t="shared" si="96"/>
        <v>0</v>
      </c>
      <c r="W242" s="101">
        <f t="shared" si="96"/>
        <v>0</v>
      </c>
      <c r="X242" s="101">
        <f t="shared" si="96"/>
        <v>0</v>
      </c>
      <c r="Y242" s="101">
        <f t="shared" si="96"/>
        <v>0</v>
      </c>
      <c r="Z242" s="101">
        <f t="shared" si="96"/>
        <v>0</v>
      </c>
      <c r="AA242" s="101">
        <f t="shared" si="96"/>
        <v>0</v>
      </c>
      <c r="AB242" s="22"/>
    </row>
    <row r="243" spans="1:28" s="23" customFormat="1" ht="10.199999999999999" x14ac:dyDescent="0.2">
      <c r="A243" s="22"/>
      <c r="B243" s="22"/>
      <c r="C243" s="22"/>
      <c r="D243" s="22"/>
      <c r="E243" s="22" t="str">
        <f>E232</f>
        <v>маркетинговые расходы (начисл/оплаты)</v>
      </c>
      <c r="F243" s="22"/>
      <c r="G243" s="22" t="str">
        <f>IF($E243="","",INDEX(KPI!$G:$G,SUMIFS(KPI!$B:$B,KPI!$E:$E,$E243)))</f>
        <v>тыс.руб.</v>
      </c>
      <c r="H243" s="100">
        <f>структура!$V$22</f>
        <v>11</v>
      </c>
      <c r="I243" s="31"/>
      <c r="J243" s="98" t="str">
        <f>структура!$X$22</f>
        <v>ноя</v>
      </c>
      <c r="K243" s="99"/>
      <c r="L243" s="22"/>
      <c r="M243" s="58"/>
      <c r="N243" s="22"/>
      <c r="O243" s="22"/>
      <c r="P243" s="101">
        <f t="shared" ref="P243:AA243" si="97">IF(P$1="",0,(P70+P194)*P$229)</f>
        <v>0</v>
      </c>
      <c r="Q243" s="101">
        <f t="shared" si="97"/>
        <v>0</v>
      </c>
      <c r="R243" s="101">
        <f t="shared" si="97"/>
        <v>0</v>
      </c>
      <c r="S243" s="101">
        <f t="shared" si="97"/>
        <v>0</v>
      </c>
      <c r="T243" s="101">
        <f t="shared" si="97"/>
        <v>0</v>
      </c>
      <c r="U243" s="101">
        <f t="shared" si="97"/>
        <v>0</v>
      </c>
      <c r="V243" s="101">
        <f t="shared" si="97"/>
        <v>0</v>
      </c>
      <c r="W243" s="101">
        <f t="shared" si="97"/>
        <v>0</v>
      </c>
      <c r="X243" s="101">
        <f t="shared" si="97"/>
        <v>0</v>
      </c>
      <c r="Y243" s="101">
        <f t="shared" si="97"/>
        <v>0</v>
      </c>
      <c r="Z243" s="101">
        <f t="shared" si="97"/>
        <v>0</v>
      </c>
      <c r="AA243" s="101">
        <f t="shared" si="97"/>
        <v>0</v>
      </c>
      <c r="AB243" s="22"/>
    </row>
    <row r="244" spans="1:28" s="23" customFormat="1" ht="10.199999999999999" x14ac:dyDescent="0.2">
      <c r="A244" s="22"/>
      <c r="B244" s="22"/>
      <c r="C244" s="22"/>
      <c r="D244" s="22"/>
      <c r="E244" s="22" t="str">
        <f>E232</f>
        <v>маркетинговые расходы (начисл/оплаты)</v>
      </c>
      <c r="F244" s="22"/>
      <c r="G244" s="22" t="str">
        <f>IF($E244="","",INDEX(KPI!$G:$G,SUMIFS(KPI!$B:$B,KPI!$E:$E,$E244)))</f>
        <v>тыс.руб.</v>
      </c>
      <c r="H244" s="100">
        <f>структура!$V$23</f>
        <v>12</v>
      </c>
      <c r="I244" s="31"/>
      <c r="J244" s="98" t="str">
        <f>структура!$X$23</f>
        <v>дек</v>
      </c>
      <c r="K244" s="99"/>
      <c r="L244" s="22"/>
      <c r="M244" s="58"/>
      <c r="N244" s="22"/>
      <c r="O244" s="22"/>
      <c r="P244" s="101">
        <f t="shared" ref="P244:AA244" si="98">IF(P$1="",0,(P59+P183)*P$229)</f>
        <v>0</v>
      </c>
      <c r="Q244" s="101">
        <f t="shared" si="98"/>
        <v>0</v>
      </c>
      <c r="R244" s="101">
        <f t="shared" si="98"/>
        <v>0</v>
      </c>
      <c r="S244" s="101">
        <f t="shared" si="98"/>
        <v>0</v>
      </c>
      <c r="T244" s="101">
        <f t="shared" si="98"/>
        <v>0</v>
      </c>
      <c r="U244" s="101">
        <f t="shared" si="98"/>
        <v>0</v>
      </c>
      <c r="V244" s="101">
        <f t="shared" si="98"/>
        <v>0</v>
      </c>
      <c r="W244" s="101">
        <f t="shared" si="98"/>
        <v>0</v>
      </c>
      <c r="X244" s="101">
        <f t="shared" si="98"/>
        <v>0</v>
      </c>
      <c r="Y244" s="101">
        <f t="shared" si="98"/>
        <v>0</v>
      </c>
      <c r="Z244" s="101">
        <f t="shared" si="98"/>
        <v>0</v>
      </c>
      <c r="AA244" s="101">
        <f t="shared" si="98"/>
        <v>0</v>
      </c>
      <c r="AB244" s="22"/>
    </row>
    <row r="245" spans="1:28" ht="3.9" customHeight="1" x14ac:dyDescent="0.25">
      <c r="A245" s="2"/>
      <c r="B245" s="2"/>
      <c r="C245" s="2"/>
      <c r="D245" s="2"/>
      <c r="E245" s="21"/>
      <c r="F245" s="2"/>
      <c r="G245" s="21"/>
      <c r="H245" s="2"/>
      <c r="I245" s="28"/>
      <c r="J245" s="21"/>
      <c r="K245" s="28"/>
      <c r="L245" s="2"/>
      <c r="M245" s="52"/>
      <c r="N245" s="2"/>
      <c r="O245" s="2"/>
      <c r="P245" s="36"/>
      <c r="Q245" s="36"/>
      <c r="R245" s="36"/>
      <c r="S245" s="36"/>
      <c r="T245" s="36"/>
      <c r="U245" s="36"/>
      <c r="V245" s="36"/>
      <c r="W245" s="36"/>
      <c r="X245" s="36"/>
      <c r="Y245" s="36"/>
      <c r="Z245" s="36"/>
      <c r="AA245" s="36"/>
      <c r="AB245" s="2"/>
    </row>
    <row r="246" spans="1:28" ht="8.1" customHeight="1" x14ac:dyDescent="0.25">
      <c r="A246" s="2"/>
      <c r="B246" s="2"/>
      <c r="C246" s="2"/>
      <c r="D246" s="2"/>
      <c r="E246" s="2"/>
      <c r="F246" s="2"/>
      <c r="G246" s="2"/>
      <c r="H246" s="2"/>
      <c r="I246" s="28"/>
      <c r="J246" s="2"/>
      <c r="K246" s="28"/>
      <c r="L246" s="2"/>
      <c r="M246" s="52"/>
      <c r="N246" s="2"/>
      <c r="O246" s="2"/>
      <c r="P246" s="36"/>
      <c r="Q246" s="36"/>
      <c r="R246" s="36"/>
      <c r="S246" s="36"/>
      <c r="T246" s="36"/>
      <c r="U246" s="36"/>
      <c r="V246" s="36"/>
      <c r="W246" s="36"/>
      <c r="X246" s="36"/>
      <c r="Y246" s="36"/>
      <c r="Z246" s="36"/>
      <c r="AA246" s="36"/>
      <c r="AB246" s="2"/>
    </row>
    <row r="247" spans="1:28" s="5" customFormat="1" x14ac:dyDescent="0.25">
      <c r="A247" s="3"/>
      <c r="B247" s="3"/>
      <c r="C247" s="3"/>
      <c r="D247" s="3"/>
      <c r="E247" s="3" t="str">
        <f>KPI!$E$45</f>
        <v>аренда земли в год</v>
      </c>
      <c r="F247" s="3"/>
      <c r="G247" s="3" t="str">
        <f>IF($E247="","",INDEX(KPI!$G:$G,SUMIFS(KPI!$B:$B,KPI!$E:$E,$E247)))</f>
        <v>тыс.руб.</v>
      </c>
      <c r="H247" s="3"/>
      <c r="I247" s="6"/>
      <c r="J247" s="294">
        <f>аренда!$M$39</f>
        <v>0</v>
      </c>
      <c r="K247" s="28"/>
      <c r="L247" s="2"/>
      <c r="M247" s="52"/>
      <c r="N247" s="3"/>
      <c r="O247" s="2"/>
      <c r="P247" s="36"/>
      <c r="Q247" s="36"/>
      <c r="R247" s="36"/>
      <c r="S247" s="36"/>
      <c r="T247" s="36"/>
      <c r="U247" s="36"/>
      <c r="V247" s="36"/>
      <c r="W247" s="36"/>
      <c r="X247" s="36"/>
      <c r="Y247" s="36"/>
      <c r="Z247" s="36"/>
      <c r="AA247" s="36"/>
      <c r="AB247" s="2"/>
    </row>
    <row r="248" spans="1:28" ht="3.9" customHeight="1" x14ac:dyDescent="0.25">
      <c r="A248" s="2"/>
      <c r="B248" s="2"/>
      <c r="C248" s="2"/>
      <c r="D248" s="2"/>
      <c r="E248" s="110"/>
      <c r="F248" s="2"/>
      <c r="G248" s="2"/>
      <c r="H248" s="2"/>
      <c r="I248" s="28"/>
      <c r="J248" s="2"/>
      <c r="K248" s="28"/>
      <c r="L248" s="2"/>
      <c r="M248" s="52"/>
      <c r="N248" s="2"/>
      <c r="O248" s="2"/>
      <c r="P248" s="36"/>
      <c r="Q248" s="36"/>
      <c r="R248" s="36"/>
      <c r="S248" s="36"/>
      <c r="T248" s="36"/>
      <c r="U248" s="36"/>
      <c r="V248" s="36"/>
      <c r="W248" s="36"/>
      <c r="X248" s="36"/>
      <c r="Y248" s="36"/>
      <c r="Z248" s="36"/>
      <c r="AA248" s="36"/>
      <c r="AB248" s="2"/>
    </row>
    <row r="249" spans="1:28" ht="8.1" customHeight="1" x14ac:dyDescent="0.25">
      <c r="A249" s="2"/>
      <c r="B249" s="2"/>
      <c r="C249" s="2"/>
      <c r="D249" s="2"/>
      <c r="E249" s="2"/>
      <c r="F249" s="2"/>
      <c r="G249" s="2"/>
      <c r="H249" s="2"/>
      <c r="I249" s="28"/>
      <c r="J249" s="2"/>
      <c r="K249" s="28"/>
      <c r="L249" s="2"/>
      <c r="M249" s="52"/>
      <c r="N249" s="2"/>
      <c r="O249" s="2"/>
      <c r="P249" s="36"/>
      <c r="Q249" s="36"/>
      <c r="R249" s="36"/>
      <c r="S249" s="36"/>
      <c r="T249" s="36"/>
      <c r="U249" s="36"/>
      <c r="V249" s="36"/>
      <c r="W249" s="36"/>
      <c r="X249" s="36"/>
      <c r="Y249" s="36"/>
      <c r="Z249" s="36"/>
      <c r="AA249" s="36"/>
      <c r="AB249" s="2"/>
    </row>
    <row r="250" spans="1:28" s="5" customFormat="1" x14ac:dyDescent="0.25">
      <c r="A250" s="3"/>
      <c r="B250" s="3"/>
      <c r="C250" s="3"/>
      <c r="D250" s="111"/>
      <c r="E250" s="3" t="str">
        <f>KPI!$E$46</f>
        <v>аренда земли - начисление</v>
      </c>
      <c r="F250" s="3"/>
      <c r="G250" s="3" t="str">
        <f>IF($E250="","",INDEX(KPI!$G:$G,SUMIFS(KPI!$B:$B,KPI!$E:$E,$E250)))</f>
        <v>тыс.руб.</v>
      </c>
      <c r="H250" s="103"/>
      <c r="I250" s="28"/>
      <c r="J250" s="44"/>
      <c r="K250" s="28"/>
      <c r="L250" s="3"/>
      <c r="M250" s="55">
        <f>SUM($O250:$AB250)</f>
        <v>0</v>
      </c>
      <c r="N250" s="3"/>
      <c r="O250" s="3"/>
      <c r="P250" s="46">
        <f>IF(P$1="",0,IF(P$1=0,SUMIFS(P251:P262,H251:H262,"&gt;="&amp;MONTH($J$13)),SUM(P251:P262)))</f>
        <v>0</v>
      </c>
      <c r="Q250" s="46">
        <f t="shared" ref="Q250" si="99">IF(Q$1="",0,SUM(Q251:Q262))</f>
        <v>0</v>
      </c>
      <c r="R250" s="46">
        <f t="shared" ref="R250:AA250" si="100">IF(R$1="",0,SUM(R251:R262))</f>
        <v>0</v>
      </c>
      <c r="S250" s="46">
        <f t="shared" si="100"/>
        <v>0</v>
      </c>
      <c r="T250" s="46">
        <f t="shared" si="100"/>
        <v>0</v>
      </c>
      <c r="U250" s="46">
        <f t="shared" si="100"/>
        <v>0</v>
      </c>
      <c r="V250" s="46">
        <f t="shared" si="100"/>
        <v>0</v>
      </c>
      <c r="W250" s="46">
        <f t="shared" si="100"/>
        <v>0</v>
      </c>
      <c r="X250" s="46">
        <f t="shared" si="100"/>
        <v>0</v>
      </c>
      <c r="Y250" s="46">
        <f t="shared" si="100"/>
        <v>0</v>
      </c>
      <c r="Z250" s="46">
        <f t="shared" si="100"/>
        <v>0</v>
      </c>
      <c r="AA250" s="46">
        <f t="shared" si="100"/>
        <v>0</v>
      </c>
      <c r="AB250" s="3"/>
    </row>
    <row r="251" spans="1:28" s="23" customFormat="1" ht="10.199999999999999" x14ac:dyDescent="0.2">
      <c r="A251" s="22"/>
      <c r="B251" s="22"/>
      <c r="C251" s="22"/>
      <c r="D251" s="22"/>
      <c r="E251" s="22" t="str">
        <f>E250</f>
        <v>аренда земли - начисление</v>
      </c>
      <c r="F251" s="22"/>
      <c r="G251" s="22" t="str">
        <f>IF($E251="","",INDEX(KPI!$G:$G,SUMIFS(KPI!$B:$B,KPI!$E:$E,$E251)))</f>
        <v>тыс.руб.</v>
      </c>
      <c r="H251" s="100">
        <f>структура!$V$12</f>
        <v>1</v>
      </c>
      <c r="I251" s="31"/>
      <c r="J251" s="98" t="str">
        <f>структура!$X$12</f>
        <v>янв</v>
      </c>
      <c r="K251" s="99"/>
      <c r="L251" s="22"/>
      <c r="M251" s="58"/>
      <c r="N251" s="22"/>
      <c r="O251" s="22"/>
      <c r="P251" s="101">
        <f t="shared" ref="P251:AA262" si="101">IF(P$1="",0,$J$247/12)</f>
        <v>0</v>
      </c>
      <c r="Q251" s="101">
        <f t="shared" si="101"/>
        <v>0</v>
      </c>
      <c r="R251" s="101">
        <f t="shared" si="101"/>
        <v>0</v>
      </c>
      <c r="S251" s="101">
        <f t="shared" si="101"/>
        <v>0</v>
      </c>
      <c r="T251" s="101">
        <f t="shared" si="101"/>
        <v>0</v>
      </c>
      <c r="U251" s="101">
        <f t="shared" si="101"/>
        <v>0</v>
      </c>
      <c r="V251" s="101">
        <f t="shared" si="101"/>
        <v>0</v>
      </c>
      <c r="W251" s="101">
        <f t="shared" si="101"/>
        <v>0</v>
      </c>
      <c r="X251" s="101">
        <f t="shared" si="101"/>
        <v>0</v>
      </c>
      <c r="Y251" s="101">
        <f t="shared" si="101"/>
        <v>0</v>
      </c>
      <c r="Z251" s="101">
        <f t="shared" si="101"/>
        <v>0</v>
      </c>
      <c r="AA251" s="101">
        <f t="shared" si="101"/>
        <v>0</v>
      </c>
      <c r="AB251" s="22"/>
    </row>
    <row r="252" spans="1:28" s="23" customFormat="1" ht="10.199999999999999" x14ac:dyDescent="0.2">
      <c r="A252" s="22"/>
      <c r="B252" s="22"/>
      <c r="C252" s="22"/>
      <c r="D252" s="22"/>
      <c r="E252" s="22" t="str">
        <f>E250</f>
        <v>аренда земли - начисление</v>
      </c>
      <c r="F252" s="22"/>
      <c r="G252" s="22" t="str">
        <f>IF($E252="","",INDEX(KPI!$G:$G,SUMIFS(KPI!$B:$B,KPI!$E:$E,$E252)))</f>
        <v>тыс.руб.</v>
      </c>
      <c r="H252" s="100">
        <f>структура!$V$13</f>
        <v>2</v>
      </c>
      <c r="I252" s="31"/>
      <c r="J252" s="98" t="str">
        <f>структура!$X$13</f>
        <v>фев</v>
      </c>
      <c r="K252" s="99"/>
      <c r="L252" s="22"/>
      <c r="M252" s="58"/>
      <c r="N252" s="22"/>
      <c r="O252" s="22"/>
      <c r="P252" s="101">
        <f t="shared" si="101"/>
        <v>0</v>
      </c>
      <c r="Q252" s="101">
        <f t="shared" si="101"/>
        <v>0</v>
      </c>
      <c r="R252" s="101">
        <f t="shared" si="101"/>
        <v>0</v>
      </c>
      <c r="S252" s="101">
        <f t="shared" si="101"/>
        <v>0</v>
      </c>
      <c r="T252" s="101">
        <f t="shared" si="101"/>
        <v>0</v>
      </c>
      <c r="U252" s="101">
        <f t="shared" si="101"/>
        <v>0</v>
      </c>
      <c r="V252" s="101">
        <f t="shared" si="101"/>
        <v>0</v>
      </c>
      <c r="W252" s="101">
        <f t="shared" si="101"/>
        <v>0</v>
      </c>
      <c r="X252" s="101">
        <f t="shared" si="101"/>
        <v>0</v>
      </c>
      <c r="Y252" s="101">
        <f t="shared" si="101"/>
        <v>0</v>
      </c>
      <c r="Z252" s="101">
        <f t="shared" si="101"/>
        <v>0</v>
      </c>
      <c r="AA252" s="101">
        <f t="shared" si="101"/>
        <v>0</v>
      </c>
      <c r="AB252" s="22"/>
    </row>
    <row r="253" spans="1:28" s="23" customFormat="1" ht="10.199999999999999" x14ac:dyDescent="0.2">
      <c r="A253" s="22"/>
      <c r="B253" s="22"/>
      <c r="C253" s="22"/>
      <c r="D253" s="22"/>
      <c r="E253" s="22" t="str">
        <f>E250</f>
        <v>аренда земли - начисление</v>
      </c>
      <c r="F253" s="22"/>
      <c r="G253" s="22" t="str">
        <f>IF($E253="","",INDEX(KPI!$G:$G,SUMIFS(KPI!$B:$B,KPI!$E:$E,$E253)))</f>
        <v>тыс.руб.</v>
      </c>
      <c r="H253" s="100">
        <f>структура!$V$14</f>
        <v>3</v>
      </c>
      <c r="I253" s="31"/>
      <c r="J253" s="98" t="str">
        <f>структура!$X$14</f>
        <v>мар</v>
      </c>
      <c r="K253" s="99"/>
      <c r="L253" s="22"/>
      <c r="M253" s="58"/>
      <c r="N253" s="22"/>
      <c r="O253" s="22"/>
      <c r="P253" s="101">
        <f t="shared" si="101"/>
        <v>0</v>
      </c>
      <c r="Q253" s="101">
        <f t="shared" si="101"/>
        <v>0</v>
      </c>
      <c r="R253" s="101">
        <f t="shared" si="101"/>
        <v>0</v>
      </c>
      <c r="S253" s="101">
        <f t="shared" si="101"/>
        <v>0</v>
      </c>
      <c r="T253" s="101">
        <f t="shared" si="101"/>
        <v>0</v>
      </c>
      <c r="U253" s="101">
        <f t="shared" si="101"/>
        <v>0</v>
      </c>
      <c r="V253" s="101">
        <f t="shared" si="101"/>
        <v>0</v>
      </c>
      <c r="W253" s="101">
        <f t="shared" si="101"/>
        <v>0</v>
      </c>
      <c r="X253" s="101">
        <f t="shared" si="101"/>
        <v>0</v>
      </c>
      <c r="Y253" s="101">
        <f t="shared" si="101"/>
        <v>0</v>
      </c>
      <c r="Z253" s="101">
        <f t="shared" si="101"/>
        <v>0</v>
      </c>
      <c r="AA253" s="101">
        <f t="shared" si="101"/>
        <v>0</v>
      </c>
      <c r="AB253" s="22"/>
    </row>
    <row r="254" spans="1:28" s="23" customFormat="1" ht="10.199999999999999" x14ac:dyDescent="0.2">
      <c r="A254" s="22"/>
      <c r="B254" s="22"/>
      <c r="C254" s="22"/>
      <c r="D254" s="22"/>
      <c r="E254" s="22" t="str">
        <f>E250</f>
        <v>аренда земли - начисление</v>
      </c>
      <c r="F254" s="22"/>
      <c r="G254" s="22" t="str">
        <f>IF($E254="","",INDEX(KPI!$G:$G,SUMIFS(KPI!$B:$B,KPI!$E:$E,$E254)))</f>
        <v>тыс.руб.</v>
      </c>
      <c r="H254" s="100">
        <f>структура!$V$15</f>
        <v>4</v>
      </c>
      <c r="I254" s="31"/>
      <c r="J254" s="98" t="str">
        <f>структура!$X$15</f>
        <v>апр</v>
      </c>
      <c r="K254" s="99"/>
      <c r="L254" s="22"/>
      <c r="M254" s="58"/>
      <c r="N254" s="22"/>
      <c r="O254" s="22"/>
      <c r="P254" s="101">
        <f t="shared" si="101"/>
        <v>0</v>
      </c>
      <c r="Q254" s="101">
        <f t="shared" si="101"/>
        <v>0</v>
      </c>
      <c r="R254" s="101">
        <f t="shared" si="101"/>
        <v>0</v>
      </c>
      <c r="S254" s="101">
        <f t="shared" si="101"/>
        <v>0</v>
      </c>
      <c r="T254" s="101">
        <f t="shared" si="101"/>
        <v>0</v>
      </c>
      <c r="U254" s="101">
        <f t="shared" si="101"/>
        <v>0</v>
      </c>
      <c r="V254" s="101">
        <f t="shared" si="101"/>
        <v>0</v>
      </c>
      <c r="W254" s="101">
        <f t="shared" si="101"/>
        <v>0</v>
      </c>
      <c r="X254" s="101">
        <f t="shared" si="101"/>
        <v>0</v>
      </c>
      <c r="Y254" s="101">
        <f t="shared" si="101"/>
        <v>0</v>
      </c>
      <c r="Z254" s="101">
        <f t="shared" si="101"/>
        <v>0</v>
      </c>
      <c r="AA254" s="101">
        <f t="shared" si="101"/>
        <v>0</v>
      </c>
      <c r="AB254" s="22"/>
    </row>
    <row r="255" spans="1:28" s="23" customFormat="1" ht="10.199999999999999" x14ac:dyDescent="0.2">
      <c r="A255" s="22"/>
      <c r="B255" s="22"/>
      <c r="C255" s="22"/>
      <c r="D255" s="22"/>
      <c r="E255" s="22" t="str">
        <f>E250</f>
        <v>аренда земли - начисление</v>
      </c>
      <c r="F255" s="22"/>
      <c r="G255" s="22" t="str">
        <f>IF($E255="","",INDEX(KPI!$G:$G,SUMIFS(KPI!$B:$B,KPI!$E:$E,$E255)))</f>
        <v>тыс.руб.</v>
      </c>
      <c r="H255" s="100">
        <f>структура!$V$16</f>
        <v>5</v>
      </c>
      <c r="I255" s="31"/>
      <c r="J255" s="98" t="str">
        <f>структура!$X$16</f>
        <v>май</v>
      </c>
      <c r="K255" s="99"/>
      <c r="L255" s="22"/>
      <c r="M255" s="58"/>
      <c r="N255" s="22"/>
      <c r="O255" s="22"/>
      <c r="P255" s="101">
        <f t="shared" si="101"/>
        <v>0</v>
      </c>
      <c r="Q255" s="101">
        <f t="shared" si="101"/>
        <v>0</v>
      </c>
      <c r="R255" s="101">
        <f t="shared" si="101"/>
        <v>0</v>
      </c>
      <c r="S255" s="101">
        <f t="shared" si="101"/>
        <v>0</v>
      </c>
      <c r="T255" s="101">
        <f t="shared" si="101"/>
        <v>0</v>
      </c>
      <c r="U255" s="101">
        <f t="shared" si="101"/>
        <v>0</v>
      </c>
      <c r="V255" s="101">
        <f t="shared" si="101"/>
        <v>0</v>
      </c>
      <c r="W255" s="101">
        <f t="shared" si="101"/>
        <v>0</v>
      </c>
      <c r="X255" s="101">
        <f t="shared" si="101"/>
        <v>0</v>
      </c>
      <c r="Y255" s="101">
        <f t="shared" si="101"/>
        <v>0</v>
      </c>
      <c r="Z255" s="101">
        <f t="shared" si="101"/>
        <v>0</v>
      </c>
      <c r="AA255" s="101">
        <f t="shared" si="101"/>
        <v>0</v>
      </c>
      <c r="AB255" s="22"/>
    </row>
    <row r="256" spans="1:28" s="23" customFormat="1" ht="10.199999999999999" x14ac:dyDescent="0.2">
      <c r="A256" s="22"/>
      <c r="B256" s="22"/>
      <c r="C256" s="22"/>
      <c r="D256" s="22"/>
      <c r="E256" s="22" t="str">
        <f>E250</f>
        <v>аренда земли - начисление</v>
      </c>
      <c r="F256" s="22"/>
      <c r="G256" s="22" t="str">
        <f>IF($E256="","",INDEX(KPI!$G:$G,SUMIFS(KPI!$B:$B,KPI!$E:$E,$E256)))</f>
        <v>тыс.руб.</v>
      </c>
      <c r="H256" s="100">
        <f>структура!$V$17</f>
        <v>6</v>
      </c>
      <c r="I256" s="31"/>
      <c r="J256" s="98" t="str">
        <f>структура!$X$17</f>
        <v>июн</v>
      </c>
      <c r="K256" s="99"/>
      <c r="L256" s="22"/>
      <c r="M256" s="58"/>
      <c r="N256" s="22"/>
      <c r="O256" s="22"/>
      <c r="P256" s="101">
        <f t="shared" si="101"/>
        <v>0</v>
      </c>
      <c r="Q256" s="101">
        <f t="shared" si="101"/>
        <v>0</v>
      </c>
      <c r="R256" s="101">
        <f t="shared" si="101"/>
        <v>0</v>
      </c>
      <c r="S256" s="101">
        <f t="shared" si="101"/>
        <v>0</v>
      </c>
      <c r="T256" s="101">
        <f t="shared" si="101"/>
        <v>0</v>
      </c>
      <c r="U256" s="101">
        <f t="shared" si="101"/>
        <v>0</v>
      </c>
      <c r="V256" s="101">
        <f t="shared" si="101"/>
        <v>0</v>
      </c>
      <c r="W256" s="101">
        <f t="shared" si="101"/>
        <v>0</v>
      </c>
      <c r="X256" s="101">
        <f t="shared" si="101"/>
        <v>0</v>
      </c>
      <c r="Y256" s="101">
        <f t="shared" si="101"/>
        <v>0</v>
      </c>
      <c r="Z256" s="101">
        <f t="shared" si="101"/>
        <v>0</v>
      </c>
      <c r="AA256" s="101">
        <f t="shared" si="101"/>
        <v>0</v>
      </c>
      <c r="AB256" s="22"/>
    </row>
    <row r="257" spans="1:28" s="23" customFormat="1" ht="10.199999999999999" x14ac:dyDescent="0.2">
      <c r="A257" s="22"/>
      <c r="B257" s="22"/>
      <c r="C257" s="22"/>
      <c r="D257" s="22"/>
      <c r="E257" s="22" t="str">
        <f>E250</f>
        <v>аренда земли - начисление</v>
      </c>
      <c r="F257" s="22"/>
      <c r="G257" s="22" t="str">
        <f>IF($E257="","",INDEX(KPI!$G:$G,SUMIFS(KPI!$B:$B,KPI!$E:$E,$E257)))</f>
        <v>тыс.руб.</v>
      </c>
      <c r="H257" s="100">
        <f>структура!$V$18</f>
        <v>7</v>
      </c>
      <c r="I257" s="31"/>
      <c r="J257" s="98" t="str">
        <f>структура!$X$18</f>
        <v>июл</v>
      </c>
      <c r="K257" s="99"/>
      <c r="L257" s="22"/>
      <c r="M257" s="58"/>
      <c r="N257" s="22"/>
      <c r="O257" s="22"/>
      <c r="P257" s="101">
        <f t="shared" si="101"/>
        <v>0</v>
      </c>
      <c r="Q257" s="101">
        <f t="shared" si="101"/>
        <v>0</v>
      </c>
      <c r="R257" s="101">
        <f t="shared" si="101"/>
        <v>0</v>
      </c>
      <c r="S257" s="101">
        <f t="shared" si="101"/>
        <v>0</v>
      </c>
      <c r="T257" s="101">
        <f t="shared" si="101"/>
        <v>0</v>
      </c>
      <c r="U257" s="101">
        <f t="shared" si="101"/>
        <v>0</v>
      </c>
      <c r="V257" s="101">
        <f t="shared" si="101"/>
        <v>0</v>
      </c>
      <c r="W257" s="101">
        <f t="shared" si="101"/>
        <v>0</v>
      </c>
      <c r="X257" s="101">
        <f t="shared" si="101"/>
        <v>0</v>
      </c>
      <c r="Y257" s="101">
        <f t="shared" si="101"/>
        <v>0</v>
      </c>
      <c r="Z257" s="101">
        <f t="shared" si="101"/>
        <v>0</v>
      </c>
      <c r="AA257" s="101">
        <f t="shared" si="101"/>
        <v>0</v>
      </c>
      <c r="AB257" s="22"/>
    </row>
    <row r="258" spans="1:28" s="23" customFormat="1" ht="10.199999999999999" x14ac:dyDescent="0.2">
      <c r="A258" s="22"/>
      <c r="B258" s="22"/>
      <c r="C258" s="22"/>
      <c r="D258" s="22"/>
      <c r="E258" s="22" t="str">
        <f>E250</f>
        <v>аренда земли - начисление</v>
      </c>
      <c r="F258" s="22"/>
      <c r="G258" s="22" t="str">
        <f>IF($E258="","",INDEX(KPI!$G:$G,SUMIFS(KPI!$B:$B,KPI!$E:$E,$E258)))</f>
        <v>тыс.руб.</v>
      </c>
      <c r="H258" s="100">
        <f>структура!$V$19</f>
        <v>8</v>
      </c>
      <c r="I258" s="31"/>
      <c r="J258" s="98" t="str">
        <f>структура!$X$19</f>
        <v>авг</v>
      </c>
      <c r="K258" s="99"/>
      <c r="L258" s="22"/>
      <c r="M258" s="58"/>
      <c r="N258" s="22"/>
      <c r="O258" s="22"/>
      <c r="P258" s="101">
        <f t="shared" si="101"/>
        <v>0</v>
      </c>
      <c r="Q258" s="101">
        <f t="shared" si="101"/>
        <v>0</v>
      </c>
      <c r="R258" s="101">
        <f t="shared" si="101"/>
        <v>0</v>
      </c>
      <c r="S258" s="101">
        <f t="shared" si="101"/>
        <v>0</v>
      </c>
      <c r="T258" s="101">
        <f t="shared" si="101"/>
        <v>0</v>
      </c>
      <c r="U258" s="101">
        <f t="shared" si="101"/>
        <v>0</v>
      </c>
      <c r="V258" s="101">
        <f t="shared" si="101"/>
        <v>0</v>
      </c>
      <c r="W258" s="101">
        <f t="shared" si="101"/>
        <v>0</v>
      </c>
      <c r="X258" s="101">
        <f t="shared" si="101"/>
        <v>0</v>
      </c>
      <c r="Y258" s="101">
        <f t="shared" si="101"/>
        <v>0</v>
      </c>
      <c r="Z258" s="101">
        <f t="shared" si="101"/>
        <v>0</v>
      </c>
      <c r="AA258" s="101">
        <f t="shared" si="101"/>
        <v>0</v>
      </c>
      <c r="AB258" s="22"/>
    </row>
    <row r="259" spans="1:28" s="23" customFormat="1" ht="10.199999999999999" x14ac:dyDescent="0.2">
      <c r="A259" s="22"/>
      <c r="B259" s="22"/>
      <c r="C259" s="22"/>
      <c r="D259" s="22"/>
      <c r="E259" s="22" t="str">
        <f>E250</f>
        <v>аренда земли - начисление</v>
      </c>
      <c r="F259" s="22"/>
      <c r="G259" s="22" t="str">
        <f>IF($E259="","",INDEX(KPI!$G:$G,SUMIFS(KPI!$B:$B,KPI!$E:$E,$E259)))</f>
        <v>тыс.руб.</v>
      </c>
      <c r="H259" s="100">
        <f>структура!$V$20</f>
        <v>9</v>
      </c>
      <c r="I259" s="31"/>
      <c r="J259" s="98" t="str">
        <f>структура!$X$20</f>
        <v>сен</v>
      </c>
      <c r="K259" s="99"/>
      <c r="L259" s="22"/>
      <c r="M259" s="58"/>
      <c r="N259" s="22"/>
      <c r="O259" s="22"/>
      <c r="P259" s="101">
        <f t="shared" si="101"/>
        <v>0</v>
      </c>
      <c r="Q259" s="101">
        <f t="shared" si="101"/>
        <v>0</v>
      </c>
      <c r="R259" s="101">
        <f t="shared" si="101"/>
        <v>0</v>
      </c>
      <c r="S259" s="101">
        <f t="shared" si="101"/>
        <v>0</v>
      </c>
      <c r="T259" s="101">
        <f t="shared" si="101"/>
        <v>0</v>
      </c>
      <c r="U259" s="101">
        <f t="shared" si="101"/>
        <v>0</v>
      </c>
      <c r="V259" s="101">
        <f t="shared" si="101"/>
        <v>0</v>
      </c>
      <c r="W259" s="101">
        <f t="shared" si="101"/>
        <v>0</v>
      </c>
      <c r="X259" s="101">
        <f t="shared" si="101"/>
        <v>0</v>
      </c>
      <c r="Y259" s="101">
        <f t="shared" si="101"/>
        <v>0</v>
      </c>
      <c r="Z259" s="101">
        <f t="shared" si="101"/>
        <v>0</v>
      </c>
      <c r="AA259" s="101">
        <f t="shared" si="101"/>
        <v>0</v>
      </c>
      <c r="AB259" s="22"/>
    </row>
    <row r="260" spans="1:28" s="23" customFormat="1" ht="10.199999999999999" x14ac:dyDescent="0.2">
      <c r="A260" s="22"/>
      <c r="B260" s="22"/>
      <c r="C260" s="22"/>
      <c r="D260" s="22"/>
      <c r="E260" s="22" t="str">
        <f>E250</f>
        <v>аренда земли - начисление</v>
      </c>
      <c r="F260" s="22"/>
      <c r="G260" s="22" t="str">
        <f>IF($E260="","",INDEX(KPI!$G:$G,SUMIFS(KPI!$B:$B,KPI!$E:$E,$E260)))</f>
        <v>тыс.руб.</v>
      </c>
      <c r="H260" s="100">
        <f>структура!$V$21</f>
        <v>10</v>
      </c>
      <c r="I260" s="31"/>
      <c r="J260" s="98" t="str">
        <f>структура!$X$21</f>
        <v>окт</v>
      </c>
      <c r="K260" s="99"/>
      <c r="L260" s="22"/>
      <c r="M260" s="58"/>
      <c r="N260" s="22"/>
      <c r="O260" s="22"/>
      <c r="P260" s="101">
        <f t="shared" si="101"/>
        <v>0</v>
      </c>
      <c r="Q260" s="101">
        <f t="shared" si="101"/>
        <v>0</v>
      </c>
      <c r="R260" s="101">
        <f t="shared" si="101"/>
        <v>0</v>
      </c>
      <c r="S260" s="101">
        <f t="shared" si="101"/>
        <v>0</v>
      </c>
      <c r="T260" s="101">
        <f t="shared" si="101"/>
        <v>0</v>
      </c>
      <c r="U260" s="101">
        <f t="shared" si="101"/>
        <v>0</v>
      </c>
      <c r="V260" s="101">
        <f t="shared" si="101"/>
        <v>0</v>
      </c>
      <c r="W260" s="101">
        <f t="shared" si="101"/>
        <v>0</v>
      </c>
      <c r="X260" s="101">
        <f t="shared" si="101"/>
        <v>0</v>
      </c>
      <c r="Y260" s="101">
        <f t="shared" si="101"/>
        <v>0</v>
      </c>
      <c r="Z260" s="101">
        <f t="shared" si="101"/>
        <v>0</v>
      </c>
      <c r="AA260" s="101">
        <f t="shared" si="101"/>
        <v>0</v>
      </c>
      <c r="AB260" s="22"/>
    </row>
    <row r="261" spans="1:28" s="23" customFormat="1" ht="10.199999999999999" x14ac:dyDescent="0.2">
      <c r="A261" s="22"/>
      <c r="B261" s="22"/>
      <c r="C261" s="22"/>
      <c r="D261" s="22"/>
      <c r="E261" s="22" t="str">
        <f>E250</f>
        <v>аренда земли - начисление</v>
      </c>
      <c r="F261" s="22"/>
      <c r="G261" s="22" t="str">
        <f>IF($E261="","",INDEX(KPI!$G:$G,SUMIFS(KPI!$B:$B,KPI!$E:$E,$E261)))</f>
        <v>тыс.руб.</v>
      </c>
      <c r="H261" s="100">
        <f>структура!$V$22</f>
        <v>11</v>
      </c>
      <c r="I261" s="31"/>
      <c r="J261" s="98" t="str">
        <f>структура!$X$22</f>
        <v>ноя</v>
      </c>
      <c r="K261" s="99"/>
      <c r="L261" s="22"/>
      <c r="M261" s="58"/>
      <c r="N261" s="22"/>
      <c r="O261" s="22"/>
      <c r="P261" s="101">
        <f t="shared" si="101"/>
        <v>0</v>
      </c>
      <c r="Q261" s="101">
        <f t="shared" si="101"/>
        <v>0</v>
      </c>
      <c r="R261" s="101">
        <f t="shared" si="101"/>
        <v>0</v>
      </c>
      <c r="S261" s="101">
        <f t="shared" si="101"/>
        <v>0</v>
      </c>
      <c r="T261" s="101">
        <f t="shared" si="101"/>
        <v>0</v>
      </c>
      <c r="U261" s="101">
        <f t="shared" si="101"/>
        <v>0</v>
      </c>
      <c r="V261" s="101">
        <f t="shared" si="101"/>
        <v>0</v>
      </c>
      <c r="W261" s="101">
        <f t="shared" si="101"/>
        <v>0</v>
      </c>
      <c r="X261" s="101">
        <f t="shared" si="101"/>
        <v>0</v>
      </c>
      <c r="Y261" s="101">
        <f t="shared" si="101"/>
        <v>0</v>
      </c>
      <c r="Z261" s="101">
        <f t="shared" si="101"/>
        <v>0</v>
      </c>
      <c r="AA261" s="101">
        <f t="shared" si="101"/>
        <v>0</v>
      </c>
      <c r="AB261" s="22"/>
    </row>
    <row r="262" spans="1:28" s="23" customFormat="1" ht="10.199999999999999" x14ac:dyDescent="0.2">
      <c r="A262" s="22"/>
      <c r="B262" s="22"/>
      <c r="C262" s="22"/>
      <c r="D262" s="22"/>
      <c r="E262" s="22" t="str">
        <f>E250</f>
        <v>аренда земли - начисление</v>
      </c>
      <c r="F262" s="22"/>
      <c r="G262" s="22" t="str">
        <f>IF($E262="","",INDEX(KPI!$G:$G,SUMIFS(KPI!$B:$B,KPI!$E:$E,$E262)))</f>
        <v>тыс.руб.</v>
      </c>
      <c r="H262" s="100">
        <f>структура!$V$23</f>
        <v>12</v>
      </c>
      <c r="I262" s="31"/>
      <c r="J262" s="98" t="str">
        <f>структура!$X$23</f>
        <v>дек</v>
      </c>
      <c r="K262" s="99"/>
      <c r="L262" s="22"/>
      <c r="M262" s="58"/>
      <c r="N262" s="22"/>
      <c r="O262" s="22"/>
      <c r="P262" s="101">
        <f t="shared" si="101"/>
        <v>0</v>
      </c>
      <c r="Q262" s="101">
        <f t="shared" si="101"/>
        <v>0</v>
      </c>
      <c r="R262" s="101">
        <f t="shared" si="101"/>
        <v>0</v>
      </c>
      <c r="S262" s="101">
        <f t="shared" si="101"/>
        <v>0</v>
      </c>
      <c r="T262" s="101">
        <f t="shared" si="101"/>
        <v>0</v>
      </c>
      <c r="U262" s="101">
        <f t="shared" si="101"/>
        <v>0</v>
      </c>
      <c r="V262" s="101">
        <f t="shared" si="101"/>
        <v>0</v>
      </c>
      <c r="W262" s="101">
        <f t="shared" si="101"/>
        <v>0</v>
      </c>
      <c r="X262" s="101">
        <f t="shared" si="101"/>
        <v>0</v>
      </c>
      <c r="Y262" s="101">
        <f t="shared" si="101"/>
        <v>0</v>
      </c>
      <c r="Z262" s="101">
        <f t="shared" si="101"/>
        <v>0</v>
      </c>
      <c r="AA262" s="101">
        <f t="shared" si="101"/>
        <v>0</v>
      </c>
      <c r="AB262" s="22"/>
    </row>
    <row r="263" spans="1:28" ht="3.9" customHeight="1" x14ac:dyDescent="0.25">
      <c r="A263" s="2"/>
      <c r="B263" s="2"/>
      <c r="C263" s="2"/>
      <c r="D263" s="2"/>
      <c r="E263" s="21"/>
      <c r="F263" s="2"/>
      <c r="G263" s="21"/>
      <c r="H263" s="2"/>
      <c r="I263" s="28"/>
      <c r="J263" s="21"/>
      <c r="K263" s="28"/>
      <c r="L263" s="2"/>
      <c r="M263" s="52"/>
      <c r="N263" s="2"/>
      <c r="O263" s="2"/>
      <c r="P263" s="36"/>
      <c r="Q263" s="36"/>
      <c r="R263" s="36"/>
      <c r="S263" s="36"/>
      <c r="T263" s="36"/>
      <c r="U263" s="36"/>
      <c r="V263" s="36"/>
      <c r="W263" s="36"/>
      <c r="X263" s="36"/>
      <c r="Y263" s="36"/>
      <c r="Z263" s="36"/>
      <c r="AA263" s="36"/>
      <c r="AB263" s="2"/>
    </row>
    <row r="264" spans="1:28" ht="8.1" customHeight="1" x14ac:dyDescent="0.25">
      <c r="A264" s="2"/>
      <c r="B264" s="2"/>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s="5" customFormat="1" x14ac:dyDescent="0.25">
      <c r="A265" s="3"/>
      <c r="B265" s="3"/>
      <c r="C265" s="3"/>
      <c r="D265" s="111"/>
      <c r="E265" s="3" t="str">
        <f>KPI!$E$47</f>
        <v>аренда земли - оплата</v>
      </c>
      <c r="F265" s="3"/>
      <c r="G265" s="3" t="str">
        <f>IF($E265="","",INDEX(KPI!$G:$G,SUMIFS(KPI!$B:$B,KPI!$E:$E,$E265)))</f>
        <v>тыс.руб.</v>
      </c>
      <c r="H265" s="103"/>
      <c r="I265" s="28"/>
      <c r="J265" s="44"/>
      <c r="K265" s="28"/>
      <c r="L265" s="3"/>
      <c r="M265" s="55">
        <f>SUM($O265:$AB265)</f>
        <v>0</v>
      </c>
      <c r="N265" s="3"/>
      <c r="O265" s="3"/>
      <c r="P265" s="46">
        <f>IF(P$1="",0,IF(P$1=0,SUMIFS(P266:P277,H266:H277,"&gt;="&amp;MONTH($J$13)),SUM(P266:P277)))</f>
        <v>0</v>
      </c>
      <c r="Q265" s="46">
        <f t="shared" ref="Q265" si="102">IF(Q$1="",0,SUM(Q266:Q277))</f>
        <v>0</v>
      </c>
      <c r="R265" s="46">
        <f t="shared" ref="R265:AA265" si="103">IF(R$1="",0,SUM(R266:R277))</f>
        <v>0</v>
      </c>
      <c r="S265" s="46">
        <f t="shared" si="103"/>
        <v>0</v>
      </c>
      <c r="T265" s="46">
        <f t="shared" si="103"/>
        <v>0</v>
      </c>
      <c r="U265" s="46">
        <f t="shared" si="103"/>
        <v>0</v>
      </c>
      <c r="V265" s="46">
        <f t="shared" si="103"/>
        <v>0</v>
      </c>
      <c r="W265" s="46">
        <f t="shared" si="103"/>
        <v>0</v>
      </c>
      <c r="X265" s="46">
        <f t="shared" si="103"/>
        <v>0</v>
      </c>
      <c r="Y265" s="46">
        <f t="shared" si="103"/>
        <v>0</v>
      </c>
      <c r="Z265" s="46">
        <f t="shared" si="103"/>
        <v>0</v>
      </c>
      <c r="AA265" s="46">
        <f t="shared" si="103"/>
        <v>0</v>
      </c>
      <c r="AB265" s="3"/>
    </row>
    <row r="266" spans="1:28" s="23" customFormat="1" ht="10.199999999999999" x14ac:dyDescent="0.2">
      <c r="A266" s="22"/>
      <c r="B266" s="22"/>
      <c r="C266" s="22"/>
      <c r="D266" s="22"/>
      <c r="E266" s="22" t="str">
        <f>E265</f>
        <v>аренда земли - оплата</v>
      </c>
      <c r="F266" s="22"/>
      <c r="G266" s="22" t="str">
        <f>IF($E266="","",INDEX(KPI!$G:$G,SUMIFS(KPI!$B:$B,KPI!$E:$E,$E266)))</f>
        <v>тыс.руб.</v>
      </c>
      <c r="H266" s="100">
        <f>структура!$V$12</f>
        <v>1</v>
      </c>
      <c r="I266" s="31"/>
      <c r="J266" s="98" t="str">
        <f>структура!$X$12</f>
        <v>янв</v>
      </c>
      <c r="K266" s="99"/>
      <c r="L266" s="22"/>
      <c r="M266" s="58"/>
      <c r="N266" s="22"/>
      <c r="O266" s="22"/>
      <c r="P266" s="101">
        <f t="shared" ref="P266:AA277" si="104">IF(P$1="",0,IF(P$1=0,$J$247/12,IF($H266=1,$J$247,0)))</f>
        <v>0</v>
      </c>
      <c r="Q266" s="101">
        <f t="shared" si="104"/>
        <v>0</v>
      </c>
      <c r="R266" s="101">
        <f t="shared" si="104"/>
        <v>0</v>
      </c>
      <c r="S266" s="101">
        <f t="shared" si="104"/>
        <v>0</v>
      </c>
      <c r="T266" s="101">
        <f t="shared" si="104"/>
        <v>0</v>
      </c>
      <c r="U266" s="101">
        <f t="shared" si="104"/>
        <v>0</v>
      </c>
      <c r="V266" s="101">
        <f t="shared" si="104"/>
        <v>0</v>
      </c>
      <c r="W266" s="101">
        <f t="shared" si="104"/>
        <v>0</v>
      </c>
      <c r="X266" s="101">
        <f t="shared" si="104"/>
        <v>0</v>
      </c>
      <c r="Y266" s="101">
        <f t="shared" si="104"/>
        <v>0</v>
      </c>
      <c r="Z266" s="101">
        <f t="shared" si="104"/>
        <v>0</v>
      </c>
      <c r="AA266" s="101">
        <f t="shared" si="104"/>
        <v>0</v>
      </c>
      <c r="AB266" s="22"/>
    </row>
    <row r="267" spans="1:28" s="23" customFormat="1" ht="10.199999999999999" x14ac:dyDescent="0.2">
      <c r="A267" s="22"/>
      <c r="B267" s="22"/>
      <c r="C267" s="22"/>
      <c r="D267" s="22"/>
      <c r="E267" s="22" t="str">
        <f>E265</f>
        <v>аренда земли - оплата</v>
      </c>
      <c r="F267" s="22"/>
      <c r="G267" s="22" t="str">
        <f>IF($E267="","",INDEX(KPI!$G:$G,SUMIFS(KPI!$B:$B,KPI!$E:$E,$E267)))</f>
        <v>тыс.руб.</v>
      </c>
      <c r="H267" s="100">
        <f>структура!$V$13</f>
        <v>2</v>
      </c>
      <c r="I267" s="31"/>
      <c r="J267" s="98" t="str">
        <f>структура!$X$13</f>
        <v>фев</v>
      </c>
      <c r="K267" s="99"/>
      <c r="L267" s="22"/>
      <c r="M267" s="58"/>
      <c r="N267" s="22"/>
      <c r="O267" s="22"/>
      <c r="P267" s="101">
        <f t="shared" si="104"/>
        <v>0</v>
      </c>
      <c r="Q267" s="101">
        <f t="shared" si="104"/>
        <v>0</v>
      </c>
      <c r="R267" s="101">
        <f t="shared" si="104"/>
        <v>0</v>
      </c>
      <c r="S267" s="101">
        <f t="shared" si="104"/>
        <v>0</v>
      </c>
      <c r="T267" s="101">
        <f t="shared" si="104"/>
        <v>0</v>
      </c>
      <c r="U267" s="101">
        <f t="shared" si="104"/>
        <v>0</v>
      </c>
      <c r="V267" s="101">
        <f t="shared" si="104"/>
        <v>0</v>
      </c>
      <c r="W267" s="101">
        <f t="shared" si="104"/>
        <v>0</v>
      </c>
      <c r="X267" s="101">
        <f t="shared" si="104"/>
        <v>0</v>
      </c>
      <c r="Y267" s="101">
        <f t="shared" si="104"/>
        <v>0</v>
      </c>
      <c r="Z267" s="101">
        <f t="shared" si="104"/>
        <v>0</v>
      </c>
      <c r="AA267" s="101">
        <f t="shared" si="104"/>
        <v>0</v>
      </c>
      <c r="AB267" s="22"/>
    </row>
    <row r="268" spans="1:28" s="23" customFormat="1" ht="10.199999999999999" x14ac:dyDescent="0.2">
      <c r="A268" s="22"/>
      <c r="B268" s="22"/>
      <c r="C268" s="22"/>
      <c r="D268" s="22"/>
      <c r="E268" s="22" t="str">
        <f>E265</f>
        <v>аренда земли - оплата</v>
      </c>
      <c r="F268" s="22"/>
      <c r="G268" s="22" t="str">
        <f>IF($E268="","",INDEX(KPI!$G:$G,SUMIFS(KPI!$B:$B,KPI!$E:$E,$E268)))</f>
        <v>тыс.руб.</v>
      </c>
      <c r="H268" s="100">
        <f>структура!$V$14</f>
        <v>3</v>
      </c>
      <c r="I268" s="31"/>
      <c r="J268" s="98" t="str">
        <f>структура!$X$14</f>
        <v>мар</v>
      </c>
      <c r="K268" s="99"/>
      <c r="L268" s="22"/>
      <c r="M268" s="58"/>
      <c r="N268" s="22"/>
      <c r="O268" s="22"/>
      <c r="P268" s="101">
        <f t="shared" si="104"/>
        <v>0</v>
      </c>
      <c r="Q268" s="101">
        <f t="shared" si="104"/>
        <v>0</v>
      </c>
      <c r="R268" s="101">
        <f t="shared" si="104"/>
        <v>0</v>
      </c>
      <c r="S268" s="101">
        <f t="shared" si="104"/>
        <v>0</v>
      </c>
      <c r="T268" s="101">
        <f t="shared" si="104"/>
        <v>0</v>
      </c>
      <c r="U268" s="101">
        <f t="shared" si="104"/>
        <v>0</v>
      </c>
      <c r="V268" s="101">
        <f t="shared" si="104"/>
        <v>0</v>
      </c>
      <c r="W268" s="101">
        <f t="shared" si="104"/>
        <v>0</v>
      </c>
      <c r="X268" s="101">
        <f t="shared" si="104"/>
        <v>0</v>
      </c>
      <c r="Y268" s="101">
        <f t="shared" si="104"/>
        <v>0</v>
      </c>
      <c r="Z268" s="101">
        <f t="shared" si="104"/>
        <v>0</v>
      </c>
      <c r="AA268" s="101">
        <f t="shared" si="104"/>
        <v>0</v>
      </c>
      <c r="AB268" s="22"/>
    </row>
    <row r="269" spans="1:28" s="23" customFormat="1" ht="10.199999999999999" x14ac:dyDescent="0.2">
      <c r="A269" s="22"/>
      <c r="B269" s="22"/>
      <c r="C269" s="22"/>
      <c r="D269" s="22"/>
      <c r="E269" s="22" t="str">
        <f>E265</f>
        <v>аренда земли - оплата</v>
      </c>
      <c r="F269" s="22"/>
      <c r="G269" s="22" t="str">
        <f>IF($E269="","",INDEX(KPI!$G:$G,SUMIFS(KPI!$B:$B,KPI!$E:$E,$E269)))</f>
        <v>тыс.руб.</v>
      </c>
      <c r="H269" s="100">
        <f>структура!$V$15</f>
        <v>4</v>
      </c>
      <c r="I269" s="31"/>
      <c r="J269" s="98" t="str">
        <f>структура!$X$15</f>
        <v>апр</v>
      </c>
      <c r="K269" s="99"/>
      <c r="L269" s="22"/>
      <c r="M269" s="58"/>
      <c r="N269" s="22"/>
      <c r="O269" s="22"/>
      <c r="P269" s="101">
        <f t="shared" si="104"/>
        <v>0</v>
      </c>
      <c r="Q269" s="101">
        <f t="shared" si="104"/>
        <v>0</v>
      </c>
      <c r="R269" s="101">
        <f t="shared" si="104"/>
        <v>0</v>
      </c>
      <c r="S269" s="101">
        <f t="shared" si="104"/>
        <v>0</v>
      </c>
      <c r="T269" s="101">
        <f t="shared" si="104"/>
        <v>0</v>
      </c>
      <c r="U269" s="101">
        <f t="shared" si="104"/>
        <v>0</v>
      </c>
      <c r="V269" s="101">
        <f t="shared" si="104"/>
        <v>0</v>
      </c>
      <c r="W269" s="101">
        <f t="shared" si="104"/>
        <v>0</v>
      </c>
      <c r="X269" s="101">
        <f t="shared" si="104"/>
        <v>0</v>
      </c>
      <c r="Y269" s="101">
        <f t="shared" si="104"/>
        <v>0</v>
      </c>
      <c r="Z269" s="101">
        <f t="shared" si="104"/>
        <v>0</v>
      </c>
      <c r="AA269" s="101">
        <f t="shared" si="104"/>
        <v>0</v>
      </c>
      <c r="AB269" s="22"/>
    </row>
    <row r="270" spans="1:28" s="23" customFormat="1" ht="10.199999999999999" x14ac:dyDescent="0.2">
      <c r="A270" s="22"/>
      <c r="B270" s="22"/>
      <c r="C270" s="22"/>
      <c r="D270" s="22"/>
      <c r="E270" s="22" t="str">
        <f>E265</f>
        <v>аренда земли - оплата</v>
      </c>
      <c r="F270" s="22"/>
      <c r="G270" s="22" t="str">
        <f>IF($E270="","",INDEX(KPI!$G:$G,SUMIFS(KPI!$B:$B,KPI!$E:$E,$E270)))</f>
        <v>тыс.руб.</v>
      </c>
      <c r="H270" s="100">
        <f>структура!$V$16</f>
        <v>5</v>
      </c>
      <c r="I270" s="31"/>
      <c r="J270" s="98" t="str">
        <f>структура!$X$16</f>
        <v>май</v>
      </c>
      <c r="K270" s="99"/>
      <c r="L270" s="22"/>
      <c r="M270" s="58"/>
      <c r="N270" s="22"/>
      <c r="O270" s="22"/>
      <c r="P270" s="101">
        <f t="shared" si="104"/>
        <v>0</v>
      </c>
      <c r="Q270" s="101">
        <f t="shared" si="104"/>
        <v>0</v>
      </c>
      <c r="R270" s="101">
        <f t="shared" si="104"/>
        <v>0</v>
      </c>
      <c r="S270" s="101">
        <f t="shared" si="104"/>
        <v>0</v>
      </c>
      <c r="T270" s="101">
        <f t="shared" si="104"/>
        <v>0</v>
      </c>
      <c r="U270" s="101">
        <f t="shared" si="104"/>
        <v>0</v>
      </c>
      <c r="V270" s="101">
        <f t="shared" si="104"/>
        <v>0</v>
      </c>
      <c r="W270" s="101">
        <f t="shared" si="104"/>
        <v>0</v>
      </c>
      <c r="X270" s="101">
        <f t="shared" si="104"/>
        <v>0</v>
      </c>
      <c r="Y270" s="101">
        <f t="shared" si="104"/>
        <v>0</v>
      </c>
      <c r="Z270" s="101">
        <f t="shared" si="104"/>
        <v>0</v>
      </c>
      <c r="AA270" s="101">
        <f t="shared" si="104"/>
        <v>0</v>
      </c>
      <c r="AB270" s="22"/>
    </row>
    <row r="271" spans="1:28" s="23" customFormat="1" ht="10.199999999999999" x14ac:dyDescent="0.2">
      <c r="A271" s="22"/>
      <c r="B271" s="22"/>
      <c r="C271" s="22"/>
      <c r="D271" s="22"/>
      <c r="E271" s="22" t="str">
        <f>E265</f>
        <v>аренда земли - оплата</v>
      </c>
      <c r="F271" s="22"/>
      <c r="G271" s="22" t="str">
        <f>IF($E271="","",INDEX(KPI!$G:$G,SUMIFS(KPI!$B:$B,KPI!$E:$E,$E271)))</f>
        <v>тыс.руб.</v>
      </c>
      <c r="H271" s="100">
        <f>структура!$V$17</f>
        <v>6</v>
      </c>
      <c r="I271" s="31"/>
      <c r="J271" s="98" t="str">
        <f>структура!$X$17</f>
        <v>июн</v>
      </c>
      <c r="K271" s="99"/>
      <c r="L271" s="22"/>
      <c r="M271" s="58"/>
      <c r="N271" s="22"/>
      <c r="O271" s="22"/>
      <c r="P271" s="101">
        <f t="shared" si="104"/>
        <v>0</v>
      </c>
      <c r="Q271" s="101">
        <f t="shared" si="104"/>
        <v>0</v>
      </c>
      <c r="R271" s="101">
        <f t="shared" si="104"/>
        <v>0</v>
      </c>
      <c r="S271" s="101">
        <f t="shared" si="104"/>
        <v>0</v>
      </c>
      <c r="T271" s="101">
        <f t="shared" si="104"/>
        <v>0</v>
      </c>
      <c r="U271" s="101">
        <f t="shared" si="104"/>
        <v>0</v>
      </c>
      <c r="V271" s="101">
        <f t="shared" si="104"/>
        <v>0</v>
      </c>
      <c r="W271" s="101">
        <f t="shared" si="104"/>
        <v>0</v>
      </c>
      <c r="X271" s="101">
        <f t="shared" si="104"/>
        <v>0</v>
      </c>
      <c r="Y271" s="101">
        <f t="shared" si="104"/>
        <v>0</v>
      </c>
      <c r="Z271" s="101">
        <f t="shared" si="104"/>
        <v>0</v>
      </c>
      <c r="AA271" s="101">
        <f t="shared" si="104"/>
        <v>0</v>
      </c>
      <c r="AB271" s="22"/>
    </row>
    <row r="272" spans="1:28" s="23" customFormat="1" ht="10.199999999999999" x14ac:dyDescent="0.2">
      <c r="A272" s="22"/>
      <c r="B272" s="22"/>
      <c r="C272" s="22"/>
      <c r="D272" s="22"/>
      <c r="E272" s="22" t="str">
        <f>E265</f>
        <v>аренда земли - оплата</v>
      </c>
      <c r="F272" s="22"/>
      <c r="G272" s="22" t="str">
        <f>IF($E272="","",INDEX(KPI!$G:$G,SUMIFS(KPI!$B:$B,KPI!$E:$E,$E272)))</f>
        <v>тыс.руб.</v>
      </c>
      <c r="H272" s="100">
        <f>структура!$V$18</f>
        <v>7</v>
      </c>
      <c r="I272" s="31"/>
      <c r="J272" s="98" t="str">
        <f>структура!$X$18</f>
        <v>июл</v>
      </c>
      <c r="K272" s="99"/>
      <c r="L272" s="22"/>
      <c r="M272" s="58"/>
      <c r="N272" s="22"/>
      <c r="O272" s="22"/>
      <c r="P272" s="101">
        <f t="shared" si="104"/>
        <v>0</v>
      </c>
      <c r="Q272" s="101">
        <f t="shared" si="104"/>
        <v>0</v>
      </c>
      <c r="R272" s="101">
        <f t="shared" si="104"/>
        <v>0</v>
      </c>
      <c r="S272" s="101">
        <f t="shared" si="104"/>
        <v>0</v>
      </c>
      <c r="T272" s="101">
        <f t="shared" si="104"/>
        <v>0</v>
      </c>
      <c r="U272" s="101">
        <f t="shared" si="104"/>
        <v>0</v>
      </c>
      <c r="V272" s="101">
        <f t="shared" si="104"/>
        <v>0</v>
      </c>
      <c r="W272" s="101">
        <f t="shared" si="104"/>
        <v>0</v>
      </c>
      <c r="X272" s="101">
        <f t="shared" si="104"/>
        <v>0</v>
      </c>
      <c r="Y272" s="101">
        <f t="shared" si="104"/>
        <v>0</v>
      </c>
      <c r="Z272" s="101">
        <f t="shared" si="104"/>
        <v>0</v>
      </c>
      <c r="AA272" s="101">
        <f t="shared" si="104"/>
        <v>0</v>
      </c>
      <c r="AB272" s="22"/>
    </row>
    <row r="273" spans="1:28" s="23" customFormat="1" ht="10.199999999999999" x14ac:dyDescent="0.2">
      <c r="A273" s="22"/>
      <c r="B273" s="22"/>
      <c r="C273" s="22"/>
      <c r="D273" s="22"/>
      <c r="E273" s="22" t="str">
        <f>E265</f>
        <v>аренда земли - оплата</v>
      </c>
      <c r="F273" s="22"/>
      <c r="G273" s="22" t="str">
        <f>IF($E273="","",INDEX(KPI!$G:$G,SUMIFS(KPI!$B:$B,KPI!$E:$E,$E273)))</f>
        <v>тыс.руб.</v>
      </c>
      <c r="H273" s="100">
        <f>структура!$V$19</f>
        <v>8</v>
      </c>
      <c r="I273" s="31"/>
      <c r="J273" s="98" t="str">
        <f>структура!$X$19</f>
        <v>авг</v>
      </c>
      <c r="K273" s="99"/>
      <c r="L273" s="22"/>
      <c r="M273" s="58"/>
      <c r="N273" s="22"/>
      <c r="O273" s="22"/>
      <c r="P273" s="101">
        <f t="shared" si="104"/>
        <v>0</v>
      </c>
      <c r="Q273" s="101">
        <f t="shared" si="104"/>
        <v>0</v>
      </c>
      <c r="R273" s="101">
        <f t="shared" si="104"/>
        <v>0</v>
      </c>
      <c r="S273" s="101">
        <f t="shared" si="104"/>
        <v>0</v>
      </c>
      <c r="T273" s="101">
        <f t="shared" si="104"/>
        <v>0</v>
      </c>
      <c r="U273" s="101">
        <f t="shared" si="104"/>
        <v>0</v>
      </c>
      <c r="V273" s="101">
        <f t="shared" si="104"/>
        <v>0</v>
      </c>
      <c r="W273" s="101">
        <f t="shared" si="104"/>
        <v>0</v>
      </c>
      <c r="X273" s="101">
        <f t="shared" si="104"/>
        <v>0</v>
      </c>
      <c r="Y273" s="101">
        <f t="shared" si="104"/>
        <v>0</v>
      </c>
      <c r="Z273" s="101">
        <f t="shared" si="104"/>
        <v>0</v>
      </c>
      <c r="AA273" s="101">
        <f t="shared" si="104"/>
        <v>0</v>
      </c>
      <c r="AB273" s="22"/>
    </row>
    <row r="274" spans="1:28" s="23" customFormat="1" ht="10.199999999999999" x14ac:dyDescent="0.2">
      <c r="A274" s="22"/>
      <c r="B274" s="22"/>
      <c r="C274" s="22"/>
      <c r="D274" s="22"/>
      <c r="E274" s="22" t="str">
        <f>E265</f>
        <v>аренда земли - оплата</v>
      </c>
      <c r="F274" s="22"/>
      <c r="G274" s="22" t="str">
        <f>IF($E274="","",INDEX(KPI!$G:$G,SUMIFS(KPI!$B:$B,KPI!$E:$E,$E274)))</f>
        <v>тыс.руб.</v>
      </c>
      <c r="H274" s="100">
        <f>структура!$V$20</f>
        <v>9</v>
      </c>
      <c r="I274" s="31"/>
      <c r="J274" s="98" t="str">
        <f>структура!$X$20</f>
        <v>сен</v>
      </c>
      <c r="K274" s="99"/>
      <c r="L274" s="22"/>
      <c r="M274" s="58"/>
      <c r="N274" s="22"/>
      <c r="O274" s="22"/>
      <c r="P274" s="101">
        <f t="shared" si="104"/>
        <v>0</v>
      </c>
      <c r="Q274" s="101">
        <f t="shared" si="104"/>
        <v>0</v>
      </c>
      <c r="R274" s="101">
        <f t="shared" si="104"/>
        <v>0</v>
      </c>
      <c r="S274" s="101">
        <f t="shared" si="104"/>
        <v>0</v>
      </c>
      <c r="T274" s="101">
        <f t="shared" si="104"/>
        <v>0</v>
      </c>
      <c r="U274" s="101">
        <f t="shared" si="104"/>
        <v>0</v>
      </c>
      <c r="V274" s="101">
        <f t="shared" si="104"/>
        <v>0</v>
      </c>
      <c r="W274" s="101">
        <f t="shared" si="104"/>
        <v>0</v>
      </c>
      <c r="X274" s="101">
        <f t="shared" si="104"/>
        <v>0</v>
      </c>
      <c r="Y274" s="101">
        <f t="shared" si="104"/>
        <v>0</v>
      </c>
      <c r="Z274" s="101">
        <f t="shared" si="104"/>
        <v>0</v>
      </c>
      <c r="AA274" s="101">
        <f t="shared" si="104"/>
        <v>0</v>
      </c>
      <c r="AB274" s="22"/>
    </row>
    <row r="275" spans="1:28" s="23" customFormat="1" ht="10.199999999999999" x14ac:dyDescent="0.2">
      <c r="A275" s="22"/>
      <c r="B275" s="22"/>
      <c r="C275" s="22"/>
      <c r="D275" s="22"/>
      <c r="E275" s="22" t="str">
        <f>E265</f>
        <v>аренда земли - оплата</v>
      </c>
      <c r="F275" s="22"/>
      <c r="G275" s="22" t="str">
        <f>IF($E275="","",INDEX(KPI!$G:$G,SUMIFS(KPI!$B:$B,KPI!$E:$E,$E275)))</f>
        <v>тыс.руб.</v>
      </c>
      <c r="H275" s="100">
        <f>структура!$V$21</f>
        <v>10</v>
      </c>
      <c r="I275" s="31"/>
      <c r="J275" s="98" t="str">
        <f>структура!$X$21</f>
        <v>окт</v>
      </c>
      <c r="K275" s="99"/>
      <c r="L275" s="22"/>
      <c r="M275" s="58"/>
      <c r="N275" s="22"/>
      <c r="O275" s="22"/>
      <c r="P275" s="101">
        <f t="shared" si="104"/>
        <v>0</v>
      </c>
      <c r="Q275" s="101">
        <f t="shared" si="104"/>
        <v>0</v>
      </c>
      <c r="R275" s="101">
        <f t="shared" si="104"/>
        <v>0</v>
      </c>
      <c r="S275" s="101">
        <f t="shared" si="104"/>
        <v>0</v>
      </c>
      <c r="T275" s="101">
        <f t="shared" si="104"/>
        <v>0</v>
      </c>
      <c r="U275" s="101">
        <f t="shared" si="104"/>
        <v>0</v>
      </c>
      <c r="V275" s="101">
        <f t="shared" si="104"/>
        <v>0</v>
      </c>
      <c r="W275" s="101">
        <f t="shared" si="104"/>
        <v>0</v>
      </c>
      <c r="X275" s="101">
        <f t="shared" si="104"/>
        <v>0</v>
      </c>
      <c r="Y275" s="101">
        <f t="shared" si="104"/>
        <v>0</v>
      </c>
      <c r="Z275" s="101">
        <f t="shared" si="104"/>
        <v>0</v>
      </c>
      <c r="AA275" s="101">
        <f t="shared" si="104"/>
        <v>0</v>
      </c>
      <c r="AB275" s="22"/>
    </row>
    <row r="276" spans="1:28" s="23" customFormat="1" ht="10.199999999999999" x14ac:dyDescent="0.2">
      <c r="A276" s="22"/>
      <c r="B276" s="22"/>
      <c r="C276" s="22"/>
      <c r="D276" s="22"/>
      <c r="E276" s="22" t="str">
        <f>E265</f>
        <v>аренда земли - оплата</v>
      </c>
      <c r="F276" s="22"/>
      <c r="G276" s="22" t="str">
        <f>IF($E276="","",INDEX(KPI!$G:$G,SUMIFS(KPI!$B:$B,KPI!$E:$E,$E276)))</f>
        <v>тыс.руб.</v>
      </c>
      <c r="H276" s="100">
        <f>структура!$V$22</f>
        <v>11</v>
      </c>
      <c r="I276" s="31"/>
      <c r="J276" s="98" t="str">
        <f>структура!$X$22</f>
        <v>ноя</v>
      </c>
      <c r="K276" s="99"/>
      <c r="L276" s="22"/>
      <c r="M276" s="58"/>
      <c r="N276" s="22"/>
      <c r="O276" s="22"/>
      <c r="P276" s="101">
        <f t="shared" si="104"/>
        <v>0</v>
      </c>
      <c r="Q276" s="101">
        <f t="shared" si="104"/>
        <v>0</v>
      </c>
      <c r="R276" s="101">
        <f t="shared" si="104"/>
        <v>0</v>
      </c>
      <c r="S276" s="101">
        <f t="shared" si="104"/>
        <v>0</v>
      </c>
      <c r="T276" s="101">
        <f t="shared" si="104"/>
        <v>0</v>
      </c>
      <c r="U276" s="101">
        <f t="shared" si="104"/>
        <v>0</v>
      </c>
      <c r="V276" s="101">
        <f t="shared" si="104"/>
        <v>0</v>
      </c>
      <c r="W276" s="101">
        <f t="shared" si="104"/>
        <v>0</v>
      </c>
      <c r="X276" s="101">
        <f t="shared" si="104"/>
        <v>0</v>
      </c>
      <c r="Y276" s="101">
        <f t="shared" si="104"/>
        <v>0</v>
      </c>
      <c r="Z276" s="101">
        <f t="shared" si="104"/>
        <v>0</v>
      </c>
      <c r="AA276" s="101">
        <f t="shared" si="104"/>
        <v>0</v>
      </c>
      <c r="AB276" s="22"/>
    </row>
    <row r="277" spans="1:28" s="23" customFormat="1" ht="10.199999999999999" x14ac:dyDescent="0.2">
      <c r="A277" s="22"/>
      <c r="B277" s="22"/>
      <c r="C277" s="22"/>
      <c r="D277" s="22"/>
      <c r="E277" s="22" t="str">
        <f>E265</f>
        <v>аренда земли - оплата</v>
      </c>
      <c r="F277" s="22"/>
      <c r="G277" s="22" t="str">
        <f>IF($E277="","",INDEX(KPI!$G:$G,SUMIFS(KPI!$B:$B,KPI!$E:$E,$E277)))</f>
        <v>тыс.руб.</v>
      </c>
      <c r="H277" s="100">
        <f>структура!$V$23</f>
        <v>12</v>
      </c>
      <c r="I277" s="31"/>
      <c r="J277" s="98" t="str">
        <f>структура!$X$23</f>
        <v>дек</v>
      </c>
      <c r="K277" s="99"/>
      <c r="L277" s="22"/>
      <c r="M277" s="58"/>
      <c r="N277" s="22"/>
      <c r="O277" s="22"/>
      <c r="P277" s="101">
        <f t="shared" si="104"/>
        <v>0</v>
      </c>
      <c r="Q277" s="101">
        <f t="shared" si="104"/>
        <v>0</v>
      </c>
      <c r="R277" s="101">
        <f t="shared" si="104"/>
        <v>0</v>
      </c>
      <c r="S277" s="101">
        <f t="shared" si="104"/>
        <v>0</v>
      </c>
      <c r="T277" s="101">
        <f t="shared" si="104"/>
        <v>0</v>
      </c>
      <c r="U277" s="101">
        <f t="shared" si="104"/>
        <v>0</v>
      </c>
      <c r="V277" s="101">
        <f t="shared" si="104"/>
        <v>0</v>
      </c>
      <c r="W277" s="101">
        <f t="shared" si="104"/>
        <v>0</v>
      </c>
      <c r="X277" s="101">
        <f t="shared" si="104"/>
        <v>0</v>
      </c>
      <c r="Y277" s="101">
        <f t="shared" si="104"/>
        <v>0</v>
      </c>
      <c r="Z277" s="101">
        <f t="shared" si="104"/>
        <v>0</v>
      </c>
      <c r="AA277" s="101">
        <f t="shared" si="104"/>
        <v>0</v>
      </c>
      <c r="AB277" s="22"/>
    </row>
    <row r="278" spans="1:28" ht="3.9" customHeight="1" x14ac:dyDescent="0.25">
      <c r="A278" s="2"/>
      <c r="B278" s="2"/>
      <c r="C278" s="2"/>
      <c r="D278" s="2"/>
      <c r="E278" s="21"/>
      <c r="F278" s="2"/>
      <c r="G278" s="21"/>
      <c r="H278" s="2"/>
      <c r="I278" s="28"/>
      <c r="J278" s="21"/>
      <c r="K278" s="28"/>
      <c r="L278" s="2"/>
      <c r="M278" s="52"/>
      <c r="N278" s="2"/>
      <c r="O278" s="2"/>
      <c r="P278" s="36"/>
      <c r="Q278" s="36"/>
      <c r="R278" s="36"/>
      <c r="S278" s="36"/>
      <c r="T278" s="36"/>
      <c r="U278" s="36"/>
      <c r="V278" s="36"/>
      <c r="W278" s="36"/>
      <c r="X278" s="36"/>
      <c r="Y278" s="36"/>
      <c r="Z278" s="36"/>
      <c r="AA278" s="36"/>
      <c r="AB278" s="2"/>
    </row>
    <row r="279" spans="1:28" ht="8.1" customHeight="1" x14ac:dyDescent="0.25">
      <c r="A279" s="2"/>
      <c r="B279" s="2"/>
      <c r="C279" s="2"/>
      <c r="D279" s="2"/>
      <c r="E279" s="2"/>
      <c r="F279" s="2"/>
      <c r="G279" s="2"/>
      <c r="H279" s="2"/>
      <c r="I279" s="28"/>
      <c r="J279" s="2"/>
      <c r="K279" s="28"/>
      <c r="L279" s="2"/>
      <c r="M279" s="52"/>
      <c r="N279" s="2"/>
      <c r="O279" s="2"/>
      <c r="P279" s="36"/>
      <c r="Q279" s="36"/>
      <c r="R279" s="36"/>
      <c r="S279" s="36"/>
      <c r="T279" s="36"/>
      <c r="U279" s="36"/>
      <c r="V279" s="36"/>
      <c r="W279" s="36"/>
      <c r="X279" s="36"/>
      <c r="Y279" s="36"/>
      <c r="Z279" s="36"/>
      <c r="AA279" s="36"/>
      <c r="AB279" s="2"/>
    </row>
    <row r="280" spans="1:28" s="5" customFormat="1" x14ac:dyDescent="0.25">
      <c r="A280" s="3"/>
      <c r="B280" s="3"/>
      <c r="C280" s="3"/>
      <c r="D280" s="3"/>
      <c r="E280" s="3" t="str">
        <f>KPI!$E$49</f>
        <v>расход э/э в сутки - ЛЕТО</v>
      </c>
      <c r="F280" s="3"/>
      <c r="G280" s="3" t="str">
        <f>IF($E280="","",INDEX(KPI!$G:$G,SUMIFS(KPI!$B:$B,KPI!$E:$E,$E280)))</f>
        <v>кВт</v>
      </c>
      <c r="H280" s="3"/>
      <c r="I280" s="6" t="s">
        <v>0</v>
      </c>
      <c r="J280" s="112"/>
      <c r="K280" s="28"/>
      <c r="L280" s="2"/>
      <c r="M280" s="52"/>
      <c r="N280" s="3"/>
      <c r="O280" s="2"/>
      <c r="P280" s="36"/>
      <c r="Q280" s="36"/>
      <c r="R280" s="36"/>
      <c r="S280" s="36"/>
      <c r="T280" s="36"/>
      <c r="U280" s="36"/>
      <c r="V280" s="36"/>
      <c r="W280" s="36"/>
      <c r="X280" s="36"/>
      <c r="Y280" s="36"/>
      <c r="Z280" s="36"/>
      <c r="AA280" s="36"/>
      <c r="AB280" s="2"/>
    </row>
    <row r="281" spans="1:28" s="5" customFormat="1" x14ac:dyDescent="0.25">
      <c r="A281" s="3"/>
      <c r="B281" s="3"/>
      <c r="C281" s="3"/>
      <c r="D281" s="3"/>
      <c r="E281" s="3" t="str">
        <f>KPI!$E$50</f>
        <v>стомость э/э за 1кВт</v>
      </c>
      <c r="F281" s="3"/>
      <c r="G281" s="3" t="str">
        <f>IF($E281="","",INDEX(KPI!$G:$G,SUMIFS(KPI!$B:$B,KPI!$E:$E,$E281)))</f>
        <v>руб.</v>
      </c>
      <c r="H281" s="3"/>
      <c r="I281" s="6" t="s">
        <v>0</v>
      </c>
      <c r="J281" s="45"/>
      <c r="K281" s="28"/>
      <c r="L281" s="2"/>
      <c r="M281" s="52"/>
      <c r="N281" s="3"/>
      <c r="O281" s="2"/>
      <c r="P281" s="36"/>
      <c r="Q281" s="36"/>
      <c r="R281" s="36"/>
      <c r="S281" s="36"/>
      <c r="T281" s="36"/>
      <c r="U281" s="36"/>
      <c r="V281" s="36"/>
      <c r="W281" s="36"/>
      <c r="X281" s="36"/>
      <c r="Y281" s="36"/>
      <c r="Z281" s="36"/>
      <c r="AA281" s="36"/>
      <c r="AB281" s="2"/>
    </row>
    <row r="282" spans="1:28" s="5" customFormat="1" x14ac:dyDescent="0.25">
      <c r="A282" s="3"/>
      <c r="B282" s="3"/>
      <c r="C282" s="3"/>
      <c r="D282" s="3"/>
      <c r="E282" s="3" t="str">
        <f>KPI!$E$48</f>
        <v>коммунальные расходы (э/э) в сутки - ЛЕТО</v>
      </c>
      <c r="F282" s="3"/>
      <c r="G282" s="3" t="str">
        <f>IF($E282="","",INDEX(KPI!$G:$G,SUMIFS(KPI!$B:$B,KPI!$E:$E,$E282)))</f>
        <v>тыс.руб.</v>
      </c>
      <c r="H282" s="3"/>
      <c r="I282" s="6"/>
      <c r="J282" s="114">
        <f>J280*J281/1000</f>
        <v>0</v>
      </c>
      <c r="K282" s="28"/>
      <c r="L282" s="2"/>
      <c r="M282" s="52"/>
      <c r="N282" s="3"/>
      <c r="O282" s="2"/>
      <c r="P282" s="36"/>
      <c r="Q282" s="36"/>
      <c r="R282" s="36"/>
      <c r="S282" s="36"/>
      <c r="T282" s="36"/>
      <c r="U282" s="36"/>
      <c r="V282" s="36"/>
      <c r="W282" s="36"/>
      <c r="X282" s="36"/>
      <c r="Y282" s="36"/>
      <c r="Z282" s="36"/>
      <c r="AA282" s="36"/>
      <c r="AB282" s="2"/>
    </row>
    <row r="283" spans="1:28" ht="3.9" customHeight="1" x14ac:dyDescent="0.25">
      <c r="A283" s="2"/>
      <c r="B283" s="2"/>
      <c r="C283" s="2"/>
      <c r="D283" s="2"/>
      <c r="E283" s="110"/>
      <c r="F283" s="2"/>
      <c r="G283" s="2"/>
      <c r="H283" s="2"/>
      <c r="I283" s="28"/>
      <c r="J283" s="2"/>
      <c r="K283" s="28"/>
      <c r="L283" s="2"/>
      <c r="M283" s="52"/>
      <c r="N283" s="2"/>
      <c r="O283" s="2"/>
      <c r="P283" s="36"/>
      <c r="Q283" s="36"/>
      <c r="R283" s="36"/>
      <c r="S283" s="36"/>
      <c r="T283" s="36"/>
      <c r="U283" s="36"/>
      <c r="V283" s="36"/>
      <c r="W283" s="36"/>
      <c r="X283" s="36"/>
      <c r="Y283" s="36"/>
      <c r="Z283" s="36"/>
      <c r="AA283" s="36"/>
      <c r="AB283" s="2"/>
    </row>
    <row r="284" spans="1:28" ht="8.1" customHeight="1" x14ac:dyDescent="0.25">
      <c r="A284" s="2"/>
      <c r="B284" s="2"/>
      <c r="C284" s="2"/>
      <c r="D284" s="2"/>
      <c r="E284" s="2"/>
      <c r="F284" s="2"/>
      <c r="G284" s="2"/>
      <c r="H284" s="2"/>
      <c r="I284" s="28"/>
      <c r="J284" s="2"/>
      <c r="K284" s="28"/>
      <c r="L284" s="2"/>
      <c r="M284" s="52"/>
      <c r="N284" s="2"/>
      <c r="O284" s="2"/>
      <c r="P284" s="36"/>
      <c r="Q284" s="36"/>
      <c r="R284" s="36"/>
      <c r="S284" s="36"/>
      <c r="T284" s="36"/>
      <c r="U284" s="36"/>
      <c r="V284" s="36"/>
      <c r="W284" s="36"/>
      <c r="X284" s="36"/>
      <c r="Y284" s="36"/>
      <c r="Z284" s="36"/>
      <c r="AA284" s="36"/>
      <c r="AB284" s="2"/>
    </row>
    <row r="285" spans="1:28" x14ac:dyDescent="0.25">
      <c r="A285" s="2"/>
      <c r="B285" s="2"/>
      <c r="C285" s="2"/>
      <c r="D285" s="2"/>
      <c r="E285" s="3" t="str">
        <f>KPI!$E$51</f>
        <v>сезонный коэффициент по коммуналке</v>
      </c>
      <c r="F285" s="3"/>
      <c r="G285" s="3" t="str">
        <f>IF($E285="","",INDEX(KPI!$G:$G,SUMIFS(KPI!$B:$B,KPI!$E:$E,$E285)))</f>
        <v>%</v>
      </c>
      <c r="H285" s="3"/>
      <c r="I285" s="28"/>
      <c r="J285" s="44"/>
      <c r="K285" s="28"/>
      <c r="L285" s="3"/>
      <c r="M285" s="55"/>
      <c r="N285" s="2"/>
      <c r="O285" s="2"/>
      <c r="P285" s="36"/>
      <c r="Q285" s="36"/>
      <c r="R285" s="36"/>
      <c r="S285" s="36"/>
      <c r="T285" s="36"/>
      <c r="U285" s="36"/>
      <c r="V285" s="36"/>
      <c r="W285" s="36"/>
      <c r="X285" s="36"/>
      <c r="Y285" s="36"/>
      <c r="Z285" s="36"/>
      <c r="AA285" s="36"/>
      <c r="AB285" s="2"/>
    </row>
    <row r="286" spans="1:28" s="23" customFormat="1" ht="10.199999999999999" x14ac:dyDescent="0.2">
      <c r="A286" s="22"/>
      <c r="B286" s="22"/>
      <c r="C286" s="22"/>
      <c r="D286" s="22"/>
      <c r="E286" s="22" t="str">
        <f>E285</f>
        <v>сезонный коэффициент по коммуналке</v>
      </c>
      <c r="F286" s="22"/>
      <c r="G286" s="22" t="str">
        <f>IF($E286="","",INDEX(KPI!$G:$G,SUMIFS(KPI!$B:$B,KPI!$E:$E,$E286)))</f>
        <v>%</v>
      </c>
      <c r="H286" s="100">
        <f>структура!$V$12</f>
        <v>1</v>
      </c>
      <c r="I286" s="31"/>
      <c r="J286" s="98" t="str">
        <f>структура!$X$12</f>
        <v>янв</v>
      </c>
      <c r="K286" s="99"/>
      <c r="L286" s="31" t="s">
        <v>0</v>
      </c>
      <c r="M286" s="113"/>
      <c r="N286" s="22"/>
      <c r="O286" s="22"/>
      <c r="P286" s="100"/>
      <c r="Q286" s="100"/>
      <c r="R286" s="100"/>
      <c r="S286" s="100"/>
      <c r="T286" s="100"/>
      <c r="U286" s="100"/>
      <c r="V286" s="100"/>
      <c r="W286" s="100"/>
      <c r="X286" s="100"/>
      <c r="Y286" s="100"/>
      <c r="Z286" s="100"/>
      <c r="AA286" s="100"/>
      <c r="AB286" s="22"/>
    </row>
    <row r="287" spans="1:28" s="23" customFormat="1" ht="10.199999999999999" x14ac:dyDescent="0.2">
      <c r="A287" s="22"/>
      <c r="B287" s="22"/>
      <c r="C287" s="22"/>
      <c r="D287" s="22"/>
      <c r="E287" s="22" t="str">
        <f>E285</f>
        <v>сезонный коэффициент по коммуналке</v>
      </c>
      <c r="F287" s="22"/>
      <c r="G287" s="22" t="str">
        <f>IF($E287="","",INDEX(KPI!$G:$G,SUMIFS(KPI!$B:$B,KPI!$E:$E,$E287)))</f>
        <v>%</v>
      </c>
      <c r="H287" s="100">
        <f>структура!$V$13</f>
        <v>2</v>
      </c>
      <c r="I287" s="31"/>
      <c r="J287" s="98" t="str">
        <f>структура!$X$13</f>
        <v>фев</v>
      </c>
      <c r="K287" s="99"/>
      <c r="L287" s="31" t="s">
        <v>0</v>
      </c>
      <c r="M287" s="113"/>
      <c r="N287" s="22"/>
      <c r="O287" s="22"/>
      <c r="P287" s="100"/>
      <c r="Q287" s="100"/>
      <c r="R287" s="100"/>
      <c r="S287" s="100"/>
      <c r="T287" s="100"/>
      <c r="U287" s="100"/>
      <c r="V287" s="100"/>
      <c r="W287" s="100"/>
      <c r="X287" s="100"/>
      <c r="Y287" s="100"/>
      <c r="Z287" s="100"/>
      <c r="AA287" s="100"/>
      <c r="AB287" s="22"/>
    </row>
    <row r="288" spans="1:28" s="23" customFormat="1" ht="10.199999999999999" x14ac:dyDescent="0.2">
      <c r="A288" s="22"/>
      <c r="B288" s="22"/>
      <c r="C288" s="22"/>
      <c r="D288" s="22"/>
      <c r="E288" s="22" t="str">
        <f>E285</f>
        <v>сезонный коэффициент по коммуналке</v>
      </c>
      <c r="F288" s="22"/>
      <c r="G288" s="22" t="str">
        <f>IF($E288="","",INDEX(KPI!$G:$G,SUMIFS(KPI!$B:$B,KPI!$E:$E,$E288)))</f>
        <v>%</v>
      </c>
      <c r="H288" s="100">
        <f>структура!$V$14</f>
        <v>3</v>
      </c>
      <c r="I288" s="31"/>
      <c r="J288" s="98" t="str">
        <f>структура!$X$14</f>
        <v>мар</v>
      </c>
      <c r="K288" s="99"/>
      <c r="L288" s="31" t="s">
        <v>0</v>
      </c>
      <c r="M288" s="113"/>
      <c r="N288" s="22"/>
      <c r="O288" s="22"/>
      <c r="P288" s="100"/>
      <c r="Q288" s="100"/>
      <c r="R288" s="100"/>
      <c r="S288" s="100"/>
      <c r="T288" s="100"/>
      <c r="U288" s="100"/>
      <c r="V288" s="100"/>
      <c r="W288" s="100"/>
      <c r="X288" s="100"/>
      <c r="Y288" s="100"/>
      <c r="Z288" s="100"/>
      <c r="AA288" s="100"/>
      <c r="AB288" s="22"/>
    </row>
    <row r="289" spans="1:28" s="23" customFormat="1" ht="10.199999999999999" x14ac:dyDescent="0.2">
      <c r="A289" s="22"/>
      <c r="B289" s="22"/>
      <c r="C289" s="22"/>
      <c r="D289" s="22"/>
      <c r="E289" s="22" t="str">
        <f>E285</f>
        <v>сезонный коэффициент по коммуналке</v>
      </c>
      <c r="F289" s="22"/>
      <c r="G289" s="22" t="str">
        <f>IF($E289="","",INDEX(KPI!$G:$G,SUMIFS(KPI!$B:$B,KPI!$E:$E,$E289)))</f>
        <v>%</v>
      </c>
      <c r="H289" s="100">
        <f>структура!$V$15</f>
        <v>4</v>
      </c>
      <c r="I289" s="31"/>
      <c r="J289" s="98" t="str">
        <f>структура!$X$15</f>
        <v>апр</v>
      </c>
      <c r="K289" s="99"/>
      <c r="L289" s="31" t="s">
        <v>0</v>
      </c>
      <c r="M289" s="113"/>
      <c r="N289" s="22"/>
      <c r="O289" s="22"/>
      <c r="P289" s="100"/>
      <c r="Q289" s="100"/>
      <c r="R289" s="100"/>
      <c r="S289" s="100"/>
      <c r="T289" s="100"/>
      <c r="U289" s="100"/>
      <c r="V289" s="100"/>
      <c r="W289" s="100"/>
      <c r="X289" s="100"/>
      <c r="Y289" s="100"/>
      <c r="Z289" s="100"/>
      <c r="AA289" s="100"/>
      <c r="AB289" s="22"/>
    </row>
    <row r="290" spans="1:28" s="23" customFormat="1" ht="10.199999999999999" x14ac:dyDescent="0.2">
      <c r="A290" s="22"/>
      <c r="B290" s="22"/>
      <c r="C290" s="22"/>
      <c r="D290" s="22"/>
      <c r="E290" s="22" t="str">
        <f>E285</f>
        <v>сезонный коэффициент по коммуналке</v>
      </c>
      <c r="F290" s="22"/>
      <c r="G290" s="22" t="str">
        <f>IF($E290="","",INDEX(KPI!$G:$G,SUMIFS(KPI!$B:$B,KPI!$E:$E,$E290)))</f>
        <v>%</v>
      </c>
      <c r="H290" s="100">
        <f>структура!$V$16</f>
        <v>5</v>
      </c>
      <c r="I290" s="31"/>
      <c r="J290" s="98" t="str">
        <f>структура!$X$16</f>
        <v>май</v>
      </c>
      <c r="K290" s="99"/>
      <c r="L290" s="31" t="s">
        <v>0</v>
      </c>
      <c r="M290" s="113"/>
      <c r="N290" s="22"/>
      <c r="O290" s="22"/>
      <c r="P290" s="100"/>
      <c r="Q290" s="100"/>
      <c r="R290" s="100"/>
      <c r="S290" s="100"/>
      <c r="T290" s="100"/>
      <c r="U290" s="100"/>
      <c r="V290" s="100"/>
      <c r="W290" s="100"/>
      <c r="X290" s="100"/>
      <c r="Y290" s="100"/>
      <c r="Z290" s="100"/>
      <c r="AA290" s="100"/>
      <c r="AB290" s="22"/>
    </row>
    <row r="291" spans="1:28" s="23" customFormat="1" ht="10.199999999999999" x14ac:dyDescent="0.2">
      <c r="A291" s="22"/>
      <c r="B291" s="22"/>
      <c r="C291" s="22"/>
      <c r="D291" s="22"/>
      <c r="E291" s="22" t="str">
        <f>E285</f>
        <v>сезонный коэффициент по коммуналке</v>
      </c>
      <c r="F291" s="22"/>
      <c r="G291" s="22" t="str">
        <f>IF($E291="","",INDEX(KPI!$G:$G,SUMIFS(KPI!$B:$B,KPI!$E:$E,$E291)))</f>
        <v>%</v>
      </c>
      <c r="H291" s="100">
        <f>структура!$V$17</f>
        <v>6</v>
      </c>
      <c r="I291" s="31"/>
      <c r="J291" s="98" t="str">
        <f>структура!$X$17</f>
        <v>июн</v>
      </c>
      <c r="K291" s="99"/>
      <c r="L291" s="31" t="s">
        <v>0</v>
      </c>
      <c r="M291" s="113"/>
      <c r="N291" s="22"/>
      <c r="O291" s="22"/>
      <c r="P291" s="100"/>
      <c r="Q291" s="100"/>
      <c r="R291" s="100"/>
      <c r="S291" s="100"/>
      <c r="T291" s="100"/>
      <c r="U291" s="100"/>
      <c r="V291" s="100"/>
      <c r="W291" s="100"/>
      <c r="X291" s="100"/>
      <c r="Y291" s="100"/>
      <c r="Z291" s="100"/>
      <c r="AA291" s="100"/>
      <c r="AB291" s="22"/>
    </row>
    <row r="292" spans="1:28" s="23" customFormat="1" ht="10.199999999999999" x14ac:dyDescent="0.2">
      <c r="A292" s="22"/>
      <c r="B292" s="22"/>
      <c r="C292" s="22"/>
      <c r="D292" s="22"/>
      <c r="E292" s="22" t="str">
        <f>E285</f>
        <v>сезонный коэффициент по коммуналке</v>
      </c>
      <c r="F292" s="22"/>
      <c r="G292" s="22" t="str">
        <f>IF($E292="","",INDEX(KPI!$G:$G,SUMIFS(KPI!$B:$B,KPI!$E:$E,$E292)))</f>
        <v>%</v>
      </c>
      <c r="H292" s="100">
        <f>структура!$V$18</f>
        <v>7</v>
      </c>
      <c r="I292" s="31"/>
      <c r="J292" s="98" t="str">
        <f>структура!$X$18</f>
        <v>июл</v>
      </c>
      <c r="K292" s="99"/>
      <c r="L292" s="31" t="s">
        <v>0</v>
      </c>
      <c r="M292" s="113"/>
      <c r="N292" s="22"/>
      <c r="O292" s="22"/>
      <c r="P292" s="100"/>
      <c r="Q292" s="100"/>
      <c r="R292" s="100"/>
      <c r="S292" s="100"/>
      <c r="T292" s="100"/>
      <c r="U292" s="100"/>
      <c r="V292" s="100"/>
      <c r="W292" s="100"/>
      <c r="X292" s="100"/>
      <c r="Y292" s="100"/>
      <c r="Z292" s="100"/>
      <c r="AA292" s="100"/>
      <c r="AB292" s="22"/>
    </row>
    <row r="293" spans="1:28" s="23" customFormat="1" ht="10.199999999999999" x14ac:dyDescent="0.2">
      <c r="A293" s="22"/>
      <c r="B293" s="22"/>
      <c r="C293" s="22"/>
      <c r="D293" s="22"/>
      <c r="E293" s="22" t="str">
        <f>E285</f>
        <v>сезонный коэффициент по коммуналке</v>
      </c>
      <c r="F293" s="22"/>
      <c r="G293" s="22" t="str">
        <f>IF($E293="","",INDEX(KPI!$G:$G,SUMIFS(KPI!$B:$B,KPI!$E:$E,$E293)))</f>
        <v>%</v>
      </c>
      <c r="H293" s="100">
        <f>структура!$V$19</f>
        <v>8</v>
      </c>
      <c r="I293" s="31"/>
      <c r="J293" s="98" t="str">
        <f>структура!$X$19</f>
        <v>авг</v>
      </c>
      <c r="K293" s="99"/>
      <c r="L293" s="31" t="s">
        <v>0</v>
      </c>
      <c r="M293" s="113"/>
      <c r="N293" s="22"/>
      <c r="O293" s="22"/>
      <c r="P293" s="100"/>
      <c r="Q293" s="100"/>
      <c r="R293" s="100"/>
      <c r="S293" s="100"/>
      <c r="T293" s="100"/>
      <c r="U293" s="100"/>
      <c r="V293" s="100"/>
      <c r="W293" s="100"/>
      <c r="X293" s="100"/>
      <c r="Y293" s="100"/>
      <c r="Z293" s="100"/>
      <c r="AA293" s="100"/>
      <c r="AB293" s="22"/>
    </row>
    <row r="294" spans="1:28" s="23" customFormat="1" ht="10.199999999999999" x14ac:dyDescent="0.2">
      <c r="A294" s="22"/>
      <c r="B294" s="22"/>
      <c r="C294" s="22"/>
      <c r="D294" s="22"/>
      <c r="E294" s="22" t="str">
        <f>E285</f>
        <v>сезонный коэффициент по коммуналке</v>
      </c>
      <c r="F294" s="22"/>
      <c r="G294" s="22" t="str">
        <f>IF($E294="","",INDEX(KPI!$G:$G,SUMIFS(KPI!$B:$B,KPI!$E:$E,$E294)))</f>
        <v>%</v>
      </c>
      <c r="H294" s="100">
        <f>структура!$V$20</f>
        <v>9</v>
      </c>
      <c r="I294" s="31"/>
      <c r="J294" s="98" t="str">
        <f>структура!$X$20</f>
        <v>сен</v>
      </c>
      <c r="K294" s="99"/>
      <c r="L294" s="31" t="s">
        <v>0</v>
      </c>
      <c r="M294" s="113"/>
      <c r="N294" s="22"/>
      <c r="O294" s="22"/>
      <c r="P294" s="100"/>
      <c r="Q294" s="100"/>
      <c r="R294" s="100"/>
      <c r="S294" s="100"/>
      <c r="T294" s="100"/>
      <c r="U294" s="100"/>
      <c r="V294" s="100"/>
      <c r="W294" s="100"/>
      <c r="X294" s="100"/>
      <c r="Y294" s="100"/>
      <c r="Z294" s="100"/>
      <c r="AA294" s="100"/>
      <c r="AB294" s="22"/>
    </row>
    <row r="295" spans="1:28" s="23" customFormat="1" ht="10.199999999999999" x14ac:dyDescent="0.2">
      <c r="A295" s="22"/>
      <c r="B295" s="22"/>
      <c r="C295" s="22"/>
      <c r="D295" s="22"/>
      <c r="E295" s="22" t="str">
        <f>E285</f>
        <v>сезонный коэффициент по коммуналке</v>
      </c>
      <c r="F295" s="22"/>
      <c r="G295" s="22" t="str">
        <f>IF($E295="","",INDEX(KPI!$G:$G,SUMIFS(KPI!$B:$B,KPI!$E:$E,$E295)))</f>
        <v>%</v>
      </c>
      <c r="H295" s="100">
        <f>структура!$V$21</f>
        <v>10</v>
      </c>
      <c r="I295" s="31"/>
      <c r="J295" s="98" t="str">
        <f>структура!$X$21</f>
        <v>окт</v>
      </c>
      <c r="K295" s="99"/>
      <c r="L295" s="31" t="s">
        <v>0</v>
      </c>
      <c r="M295" s="113"/>
      <c r="N295" s="22"/>
      <c r="O295" s="22"/>
      <c r="P295" s="100"/>
      <c r="Q295" s="100"/>
      <c r="R295" s="100"/>
      <c r="S295" s="100"/>
      <c r="T295" s="100"/>
      <c r="U295" s="100"/>
      <c r="V295" s="100"/>
      <c r="W295" s="100"/>
      <c r="X295" s="100"/>
      <c r="Y295" s="100"/>
      <c r="Z295" s="100"/>
      <c r="AA295" s="100"/>
      <c r="AB295" s="22"/>
    </row>
    <row r="296" spans="1:28" s="23" customFormat="1" ht="10.199999999999999" x14ac:dyDescent="0.2">
      <c r="A296" s="22"/>
      <c r="B296" s="22"/>
      <c r="C296" s="22"/>
      <c r="D296" s="22"/>
      <c r="E296" s="22" t="str">
        <f>E285</f>
        <v>сезонный коэффициент по коммуналке</v>
      </c>
      <c r="F296" s="22"/>
      <c r="G296" s="22" t="str">
        <f>IF($E296="","",INDEX(KPI!$G:$G,SUMIFS(KPI!$B:$B,KPI!$E:$E,$E296)))</f>
        <v>%</v>
      </c>
      <c r="H296" s="100">
        <f>структура!$V$22</f>
        <v>11</v>
      </c>
      <c r="I296" s="31"/>
      <c r="J296" s="98" t="str">
        <f>структура!$X$22</f>
        <v>ноя</v>
      </c>
      <c r="K296" s="99"/>
      <c r="L296" s="31" t="s">
        <v>0</v>
      </c>
      <c r="M296" s="113"/>
      <c r="N296" s="22"/>
      <c r="O296" s="22"/>
      <c r="P296" s="100"/>
      <c r="Q296" s="100"/>
      <c r="R296" s="100"/>
      <c r="S296" s="100"/>
      <c r="T296" s="100"/>
      <c r="U296" s="100"/>
      <c r="V296" s="100"/>
      <c r="W296" s="100"/>
      <c r="X296" s="100"/>
      <c r="Y296" s="100"/>
      <c r="Z296" s="100"/>
      <c r="AA296" s="100"/>
      <c r="AB296" s="22"/>
    </row>
    <row r="297" spans="1:28" s="23" customFormat="1" ht="10.199999999999999" x14ac:dyDescent="0.2">
      <c r="A297" s="22"/>
      <c r="B297" s="22"/>
      <c r="C297" s="22"/>
      <c r="D297" s="22"/>
      <c r="E297" s="22" t="str">
        <f>E285</f>
        <v>сезонный коэффициент по коммуналке</v>
      </c>
      <c r="F297" s="22"/>
      <c r="G297" s="22" t="str">
        <f>IF($E297="","",INDEX(KPI!$G:$G,SUMIFS(KPI!$B:$B,KPI!$E:$E,$E297)))</f>
        <v>%</v>
      </c>
      <c r="H297" s="100">
        <f>структура!$V$23</f>
        <v>12</v>
      </c>
      <c r="I297" s="31"/>
      <c r="J297" s="98" t="str">
        <f>структура!$X$23</f>
        <v>дек</v>
      </c>
      <c r="K297" s="99"/>
      <c r="L297" s="31" t="s">
        <v>0</v>
      </c>
      <c r="M297" s="113"/>
      <c r="N297" s="22"/>
      <c r="O297" s="22"/>
      <c r="P297" s="100"/>
      <c r="Q297" s="100"/>
      <c r="R297" s="100"/>
      <c r="S297" s="100"/>
      <c r="T297" s="100"/>
      <c r="U297" s="100"/>
      <c r="V297" s="100"/>
      <c r="W297" s="100"/>
      <c r="X297" s="100"/>
      <c r="Y297" s="100"/>
      <c r="Z297" s="100"/>
      <c r="AA297" s="100"/>
      <c r="AB297" s="22"/>
    </row>
    <row r="298" spans="1:28" ht="3.9" customHeight="1" x14ac:dyDescent="0.25">
      <c r="A298" s="2"/>
      <c r="B298" s="2"/>
      <c r="C298" s="2"/>
      <c r="D298" s="2"/>
      <c r="E298" s="21"/>
      <c r="F298" s="2"/>
      <c r="G298" s="21"/>
      <c r="H298" s="2"/>
      <c r="I298" s="28"/>
      <c r="J298" s="21"/>
      <c r="K298" s="28"/>
      <c r="L298" s="2"/>
      <c r="M298" s="52"/>
      <c r="N298" s="2"/>
      <c r="O298" s="2"/>
      <c r="P298" s="36"/>
      <c r="Q298" s="36"/>
      <c r="R298" s="36"/>
      <c r="S298" s="36"/>
      <c r="T298" s="36"/>
      <c r="U298" s="36"/>
      <c r="V298" s="36"/>
      <c r="W298" s="36"/>
      <c r="X298" s="36"/>
      <c r="Y298" s="36"/>
      <c r="Z298" s="36"/>
      <c r="AA298" s="36"/>
      <c r="AB298" s="2"/>
    </row>
    <row r="299" spans="1:28" ht="8.1" customHeight="1" x14ac:dyDescent="0.25">
      <c r="A299" s="2"/>
      <c r="B299" s="2"/>
      <c r="C299" s="2"/>
      <c r="D299" s="2"/>
      <c r="E299" s="2"/>
      <c r="F299" s="2"/>
      <c r="G299" s="2"/>
      <c r="H299" s="2"/>
      <c r="I299" s="28"/>
      <c r="J299" s="2"/>
      <c r="K299" s="28"/>
      <c r="L299" s="2"/>
      <c r="M299" s="52"/>
      <c r="N299" s="2"/>
      <c r="O299" s="2"/>
      <c r="P299" s="36"/>
      <c r="Q299" s="36"/>
      <c r="R299" s="36"/>
      <c r="S299" s="36"/>
      <c r="T299" s="36"/>
      <c r="U299" s="36"/>
      <c r="V299" s="36"/>
      <c r="W299" s="36"/>
      <c r="X299" s="36"/>
      <c r="Y299" s="36"/>
      <c r="Z299" s="36"/>
      <c r="AA299" s="36"/>
      <c r="AB299" s="2"/>
    </row>
    <row r="300" spans="1:28" s="5" customFormat="1" x14ac:dyDescent="0.25">
      <c r="A300" s="3"/>
      <c r="B300" s="3"/>
      <c r="C300" s="3"/>
      <c r="D300" s="111"/>
      <c r="E300" s="3" t="str">
        <f>KPI!$E$52</f>
        <v>коммунальные расходы - начисление</v>
      </c>
      <c r="F300" s="3"/>
      <c r="G300" s="3" t="str">
        <f>IF($E300="","",INDEX(KPI!$G:$G,SUMIFS(KPI!$B:$B,KPI!$E:$E,$E300)))</f>
        <v>тыс.руб.</v>
      </c>
      <c r="H300" s="103"/>
      <c r="I300" s="28"/>
      <c r="J300" s="44"/>
      <c r="K300" s="28"/>
      <c r="L300" s="3"/>
      <c r="M300" s="55">
        <f>SUM($O300:$AB300)</f>
        <v>0</v>
      </c>
      <c r="N300" s="3"/>
      <c r="O300" s="3"/>
      <c r="P300" s="46">
        <f>IF(P$1="",0,IF(P$1=0,SUMIFS(P301:P312,H301:H312,"&gt;="&amp;MONTH($J$13)),SUM(P301:P312)))</f>
        <v>0</v>
      </c>
      <c r="Q300" s="46">
        <f t="shared" ref="Q300" si="105">IF(Q$1="",0,SUM(Q301:Q312))</f>
        <v>0</v>
      </c>
      <c r="R300" s="46">
        <f t="shared" ref="R300:AA300" si="106">IF(R$1="",0,SUM(R301:R312))</f>
        <v>0</v>
      </c>
      <c r="S300" s="46">
        <f t="shared" si="106"/>
        <v>0</v>
      </c>
      <c r="T300" s="46">
        <f t="shared" si="106"/>
        <v>0</v>
      </c>
      <c r="U300" s="46">
        <f t="shared" si="106"/>
        <v>0</v>
      </c>
      <c r="V300" s="46">
        <f t="shared" si="106"/>
        <v>0</v>
      </c>
      <c r="W300" s="46">
        <f t="shared" si="106"/>
        <v>0</v>
      </c>
      <c r="X300" s="46">
        <f t="shared" si="106"/>
        <v>0</v>
      </c>
      <c r="Y300" s="46">
        <f t="shared" si="106"/>
        <v>0</v>
      </c>
      <c r="Z300" s="46">
        <f t="shared" si="106"/>
        <v>0</v>
      </c>
      <c r="AA300" s="46">
        <f t="shared" si="106"/>
        <v>0</v>
      </c>
      <c r="AB300" s="3"/>
    </row>
    <row r="301" spans="1:28" s="23" customFormat="1" ht="10.199999999999999" x14ac:dyDescent="0.2">
      <c r="A301" s="22"/>
      <c r="B301" s="22"/>
      <c r="C301" s="22"/>
      <c r="D301" s="22"/>
      <c r="E301" s="22" t="str">
        <f>E300</f>
        <v>коммунальные расходы - начисление</v>
      </c>
      <c r="F301" s="22"/>
      <c r="G301" s="22" t="str">
        <f>IF($E301="","",INDEX(KPI!$G:$G,SUMIFS(KPI!$B:$B,KPI!$E:$E,$E301)))</f>
        <v>тыс.руб.</v>
      </c>
      <c r="H301" s="100">
        <f>структура!$V$12</f>
        <v>1</v>
      </c>
      <c r="I301" s="31"/>
      <c r="J301" s="98" t="str">
        <f>структура!$X$12</f>
        <v>янв</v>
      </c>
      <c r="K301" s="99"/>
      <c r="L301" s="22"/>
      <c r="M301" s="58"/>
      <c r="N301" s="22"/>
      <c r="O301" s="22"/>
      <c r="P301" s="101">
        <f>IF(P$1="",0,$J$282*$M286*DAY(EOMONTH(P$8,$H301-MONTH(P$8))))</f>
        <v>0</v>
      </c>
      <c r="Q301" s="101">
        <f t="shared" ref="Q301:AA301" si="107">IF(Q$1="",0,$J$282*$M286*DAY(EOMONTH(Q$8,$H301-MONTH(Q$8))))</f>
        <v>0</v>
      </c>
      <c r="R301" s="101">
        <f t="shared" si="107"/>
        <v>0</v>
      </c>
      <c r="S301" s="101">
        <f t="shared" si="107"/>
        <v>0</v>
      </c>
      <c r="T301" s="101">
        <f t="shared" si="107"/>
        <v>0</v>
      </c>
      <c r="U301" s="101">
        <f t="shared" si="107"/>
        <v>0</v>
      </c>
      <c r="V301" s="101">
        <f t="shared" si="107"/>
        <v>0</v>
      </c>
      <c r="W301" s="101">
        <f t="shared" si="107"/>
        <v>0</v>
      </c>
      <c r="X301" s="101">
        <f t="shared" si="107"/>
        <v>0</v>
      </c>
      <c r="Y301" s="101">
        <f t="shared" si="107"/>
        <v>0</v>
      </c>
      <c r="Z301" s="101">
        <f t="shared" si="107"/>
        <v>0</v>
      </c>
      <c r="AA301" s="101">
        <f t="shared" si="107"/>
        <v>0</v>
      </c>
      <c r="AB301" s="22"/>
    </row>
    <row r="302" spans="1:28" s="23" customFormat="1" ht="10.199999999999999" x14ac:dyDescent="0.2">
      <c r="A302" s="22"/>
      <c r="B302" s="22"/>
      <c r="C302" s="22"/>
      <c r="D302" s="22"/>
      <c r="E302" s="22" t="str">
        <f>E300</f>
        <v>коммунальные расходы - начисление</v>
      </c>
      <c r="F302" s="22"/>
      <c r="G302" s="22" t="str">
        <f>IF($E302="","",INDEX(KPI!$G:$G,SUMIFS(KPI!$B:$B,KPI!$E:$E,$E302)))</f>
        <v>тыс.руб.</v>
      </c>
      <c r="H302" s="100">
        <f>структура!$V$13</f>
        <v>2</v>
      </c>
      <c r="I302" s="31"/>
      <c r="J302" s="98" t="str">
        <f>структура!$X$13</f>
        <v>фев</v>
      </c>
      <c r="K302" s="99"/>
      <c r="L302" s="22"/>
      <c r="M302" s="58"/>
      <c r="N302" s="22"/>
      <c r="O302" s="22"/>
      <c r="P302" s="101">
        <f t="shared" ref="P302:AA302" si="108">IF(P$1="",0,$J$282*$M287*DAY(EOMONTH(P$8,$H302-MONTH(P$8))))</f>
        <v>0</v>
      </c>
      <c r="Q302" s="101">
        <f t="shared" si="108"/>
        <v>0</v>
      </c>
      <c r="R302" s="101">
        <f t="shared" si="108"/>
        <v>0</v>
      </c>
      <c r="S302" s="101">
        <f t="shared" si="108"/>
        <v>0</v>
      </c>
      <c r="T302" s="101">
        <f t="shared" si="108"/>
        <v>0</v>
      </c>
      <c r="U302" s="101">
        <f t="shared" si="108"/>
        <v>0</v>
      </c>
      <c r="V302" s="101">
        <f t="shared" si="108"/>
        <v>0</v>
      </c>
      <c r="W302" s="101">
        <f t="shared" si="108"/>
        <v>0</v>
      </c>
      <c r="X302" s="101">
        <f t="shared" si="108"/>
        <v>0</v>
      </c>
      <c r="Y302" s="101">
        <f t="shared" si="108"/>
        <v>0</v>
      </c>
      <c r="Z302" s="101">
        <f t="shared" si="108"/>
        <v>0</v>
      </c>
      <c r="AA302" s="101">
        <f t="shared" si="108"/>
        <v>0</v>
      </c>
      <c r="AB302" s="22"/>
    </row>
    <row r="303" spans="1:28" s="23" customFormat="1" ht="10.199999999999999" x14ac:dyDescent="0.2">
      <c r="A303" s="22"/>
      <c r="B303" s="22"/>
      <c r="C303" s="22"/>
      <c r="D303" s="22"/>
      <c r="E303" s="22" t="str">
        <f>E300</f>
        <v>коммунальные расходы - начисление</v>
      </c>
      <c r="F303" s="22"/>
      <c r="G303" s="22" t="str">
        <f>IF($E303="","",INDEX(KPI!$G:$G,SUMIFS(KPI!$B:$B,KPI!$E:$E,$E303)))</f>
        <v>тыс.руб.</v>
      </c>
      <c r="H303" s="100">
        <f>структура!$V$14</f>
        <v>3</v>
      </c>
      <c r="I303" s="31"/>
      <c r="J303" s="98" t="str">
        <f>структура!$X$14</f>
        <v>мар</v>
      </c>
      <c r="K303" s="99"/>
      <c r="L303" s="22"/>
      <c r="M303" s="58"/>
      <c r="N303" s="22"/>
      <c r="O303" s="22"/>
      <c r="P303" s="101">
        <f t="shared" ref="P303:AA303" si="109">IF(P$1="",0,$J$282*$M288*DAY(EOMONTH(P$8,$H303-MONTH(P$8))))</f>
        <v>0</v>
      </c>
      <c r="Q303" s="101">
        <f t="shared" si="109"/>
        <v>0</v>
      </c>
      <c r="R303" s="101">
        <f t="shared" si="109"/>
        <v>0</v>
      </c>
      <c r="S303" s="101">
        <f t="shared" si="109"/>
        <v>0</v>
      </c>
      <c r="T303" s="101">
        <f t="shared" si="109"/>
        <v>0</v>
      </c>
      <c r="U303" s="101">
        <f t="shared" si="109"/>
        <v>0</v>
      </c>
      <c r="V303" s="101">
        <f t="shared" si="109"/>
        <v>0</v>
      </c>
      <c r="W303" s="101">
        <f t="shared" si="109"/>
        <v>0</v>
      </c>
      <c r="X303" s="101">
        <f t="shared" si="109"/>
        <v>0</v>
      </c>
      <c r="Y303" s="101">
        <f t="shared" si="109"/>
        <v>0</v>
      </c>
      <c r="Z303" s="101">
        <f t="shared" si="109"/>
        <v>0</v>
      </c>
      <c r="AA303" s="101">
        <f t="shared" si="109"/>
        <v>0</v>
      </c>
      <c r="AB303" s="22"/>
    </row>
    <row r="304" spans="1:28" s="23" customFormat="1" ht="10.199999999999999" x14ac:dyDescent="0.2">
      <c r="A304" s="22"/>
      <c r="B304" s="22"/>
      <c r="C304" s="22"/>
      <c r="D304" s="22"/>
      <c r="E304" s="22" t="str">
        <f>E300</f>
        <v>коммунальные расходы - начисление</v>
      </c>
      <c r="F304" s="22"/>
      <c r="G304" s="22" t="str">
        <f>IF($E304="","",INDEX(KPI!$G:$G,SUMIFS(KPI!$B:$B,KPI!$E:$E,$E304)))</f>
        <v>тыс.руб.</v>
      </c>
      <c r="H304" s="100">
        <f>структура!$V$15</f>
        <v>4</v>
      </c>
      <c r="I304" s="31"/>
      <c r="J304" s="98" t="str">
        <f>структура!$X$15</f>
        <v>апр</v>
      </c>
      <c r="K304" s="99"/>
      <c r="L304" s="22"/>
      <c r="M304" s="58"/>
      <c r="N304" s="22"/>
      <c r="O304" s="22"/>
      <c r="P304" s="101">
        <f t="shared" ref="P304:AA304" si="110">IF(P$1="",0,$J$282*$M289*DAY(EOMONTH(P$8,$H304-MONTH(P$8))))</f>
        <v>0</v>
      </c>
      <c r="Q304" s="101">
        <f t="shared" si="110"/>
        <v>0</v>
      </c>
      <c r="R304" s="101">
        <f t="shared" si="110"/>
        <v>0</v>
      </c>
      <c r="S304" s="101">
        <f t="shared" si="110"/>
        <v>0</v>
      </c>
      <c r="T304" s="101">
        <f t="shared" si="110"/>
        <v>0</v>
      </c>
      <c r="U304" s="101">
        <f t="shared" si="110"/>
        <v>0</v>
      </c>
      <c r="V304" s="101">
        <f t="shared" si="110"/>
        <v>0</v>
      </c>
      <c r="W304" s="101">
        <f t="shared" si="110"/>
        <v>0</v>
      </c>
      <c r="X304" s="101">
        <f t="shared" si="110"/>
        <v>0</v>
      </c>
      <c r="Y304" s="101">
        <f t="shared" si="110"/>
        <v>0</v>
      </c>
      <c r="Z304" s="101">
        <f t="shared" si="110"/>
        <v>0</v>
      </c>
      <c r="AA304" s="101">
        <f t="shared" si="110"/>
        <v>0</v>
      </c>
      <c r="AB304" s="22"/>
    </row>
    <row r="305" spans="1:28" s="23" customFormat="1" ht="10.199999999999999" x14ac:dyDescent="0.2">
      <c r="A305" s="22"/>
      <c r="B305" s="22"/>
      <c r="C305" s="22"/>
      <c r="D305" s="22"/>
      <c r="E305" s="22" t="str">
        <f>E300</f>
        <v>коммунальные расходы - начисление</v>
      </c>
      <c r="F305" s="22"/>
      <c r="G305" s="22" t="str">
        <f>IF($E305="","",INDEX(KPI!$G:$G,SUMIFS(KPI!$B:$B,KPI!$E:$E,$E305)))</f>
        <v>тыс.руб.</v>
      </c>
      <c r="H305" s="100">
        <f>структура!$V$16</f>
        <v>5</v>
      </c>
      <c r="I305" s="31"/>
      <c r="J305" s="98" t="str">
        <f>структура!$X$16</f>
        <v>май</v>
      </c>
      <c r="K305" s="99"/>
      <c r="L305" s="22"/>
      <c r="M305" s="58"/>
      <c r="N305" s="22"/>
      <c r="O305" s="22"/>
      <c r="P305" s="101">
        <f t="shared" ref="P305:AA305" si="111">IF(P$1="",0,$J$282*$M290*DAY(EOMONTH(P$8,$H305-MONTH(P$8))))</f>
        <v>0</v>
      </c>
      <c r="Q305" s="101">
        <f t="shared" si="111"/>
        <v>0</v>
      </c>
      <c r="R305" s="101">
        <f t="shared" si="111"/>
        <v>0</v>
      </c>
      <c r="S305" s="101">
        <f t="shared" si="111"/>
        <v>0</v>
      </c>
      <c r="T305" s="101">
        <f t="shared" si="111"/>
        <v>0</v>
      </c>
      <c r="U305" s="101">
        <f t="shared" si="111"/>
        <v>0</v>
      </c>
      <c r="V305" s="101">
        <f t="shared" si="111"/>
        <v>0</v>
      </c>
      <c r="W305" s="101">
        <f t="shared" si="111"/>
        <v>0</v>
      </c>
      <c r="X305" s="101">
        <f t="shared" si="111"/>
        <v>0</v>
      </c>
      <c r="Y305" s="101">
        <f t="shared" si="111"/>
        <v>0</v>
      </c>
      <c r="Z305" s="101">
        <f t="shared" si="111"/>
        <v>0</v>
      </c>
      <c r="AA305" s="101">
        <f t="shared" si="111"/>
        <v>0</v>
      </c>
      <c r="AB305" s="22"/>
    </row>
    <row r="306" spans="1:28" s="23" customFormat="1" ht="10.199999999999999" x14ac:dyDescent="0.2">
      <c r="A306" s="22"/>
      <c r="B306" s="22"/>
      <c r="C306" s="22"/>
      <c r="D306" s="22"/>
      <c r="E306" s="22" t="str">
        <f>E300</f>
        <v>коммунальные расходы - начисление</v>
      </c>
      <c r="F306" s="22"/>
      <c r="G306" s="22" t="str">
        <f>IF($E306="","",INDEX(KPI!$G:$G,SUMIFS(KPI!$B:$B,KPI!$E:$E,$E306)))</f>
        <v>тыс.руб.</v>
      </c>
      <c r="H306" s="100">
        <f>структура!$V$17</f>
        <v>6</v>
      </c>
      <c r="I306" s="31"/>
      <c r="J306" s="98" t="str">
        <f>структура!$X$17</f>
        <v>июн</v>
      </c>
      <c r="K306" s="99"/>
      <c r="L306" s="22"/>
      <c r="M306" s="58"/>
      <c r="N306" s="22"/>
      <c r="O306" s="22"/>
      <c r="P306" s="101">
        <f t="shared" ref="P306:AA306" si="112">IF(P$1="",0,$J$282*$M291*DAY(EOMONTH(P$8,$H306-MONTH(P$8))))</f>
        <v>0</v>
      </c>
      <c r="Q306" s="101">
        <f t="shared" si="112"/>
        <v>0</v>
      </c>
      <c r="R306" s="101">
        <f t="shared" si="112"/>
        <v>0</v>
      </c>
      <c r="S306" s="101">
        <f t="shared" si="112"/>
        <v>0</v>
      </c>
      <c r="T306" s="101">
        <f t="shared" si="112"/>
        <v>0</v>
      </c>
      <c r="U306" s="101">
        <f t="shared" si="112"/>
        <v>0</v>
      </c>
      <c r="V306" s="101">
        <f t="shared" si="112"/>
        <v>0</v>
      </c>
      <c r="W306" s="101">
        <f t="shared" si="112"/>
        <v>0</v>
      </c>
      <c r="X306" s="101">
        <f t="shared" si="112"/>
        <v>0</v>
      </c>
      <c r="Y306" s="101">
        <f t="shared" si="112"/>
        <v>0</v>
      </c>
      <c r="Z306" s="101">
        <f t="shared" si="112"/>
        <v>0</v>
      </c>
      <c r="AA306" s="101">
        <f t="shared" si="112"/>
        <v>0</v>
      </c>
      <c r="AB306" s="22"/>
    </row>
    <row r="307" spans="1:28" s="23" customFormat="1" ht="10.199999999999999" x14ac:dyDescent="0.2">
      <c r="A307" s="22"/>
      <c r="B307" s="22"/>
      <c r="C307" s="22"/>
      <c r="D307" s="22"/>
      <c r="E307" s="22" t="str">
        <f>E300</f>
        <v>коммунальные расходы - начисление</v>
      </c>
      <c r="F307" s="22"/>
      <c r="G307" s="22" t="str">
        <f>IF($E307="","",INDEX(KPI!$G:$G,SUMIFS(KPI!$B:$B,KPI!$E:$E,$E307)))</f>
        <v>тыс.руб.</v>
      </c>
      <c r="H307" s="100">
        <f>структура!$V$18</f>
        <v>7</v>
      </c>
      <c r="I307" s="31"/>
      <c r="J307" s="98" t="str">
        <f>структура!$X$18</f>
        <v>июл</v>
      </c>
      <c r="K307" s="99"/>
      <c r="L307" s="22"/>
      <c r="M307" s="58"/>
      <c r="N307" s="22"/>
      <c r="O307" s="22"/>
      <c r="P307" s="101">
        <f t="shared" ref="P307:AA307" si="113">IF(P$1="",0,$J$282*$M292*DAY(EOMONTH(P$8,$H307-MONTH(P$8))))</f>
        <v>0</v>
      </c>
      <c r="Q307" s="101">
        <f t="shared" si="113"/>
        <v>0</v>
      </c>
      <c r="R307" s="101">
        <f t="shared" si="113"/>
        <v>0</v>
      </c>
      <c r="S307" s="101">
        <f t="shared" si="113"/>
        <v>0</v>
      </c>
      <c r="T307" s="101">
        <f t="shared" si="113"/>
        <v>0</v>
      </c>
      <c r="U307" s="101">
        <f t="shared" si="113"/>
        <v>0</v>
      </c>
      <c r="V307" s="101">
        <f t="shared" si="113"/>
        <v>0</v>
      </c>
      <c r="W307" s="101">
        <f t="shared" si="113"/>
        <v>0</v>
      </c>
      <c r="X307" s="101">
        <f t="shared" si="113"/>
        <v>0</v>
      </c>
      <c r="Y307" s="101">
        <f t="shared" si="113"/>
        <v>0</v>
      </c>
      <c r="Z307" s="101">
        <f t="shared" si="113"/>
        <v>0</v>
      </c>
      <c r="AA307" s="101">
        <f t="shared" si="113"/>
        <v>0</v>
      </c>
      <c r="AB307" s="22"/>
    </row>
    <row r="308" spans="1:28" s="23" customFormat="1" ht="10.199999999999999" x14ac:dyDescent="0.2">
      <c r="A308" s="22"/>
      <c r="B308" s="22"/>
      <c r="C308" s="22"/>
      <c r="D308" s="22"/>
      <c r="E308" s="22" t="str">
        <f>E300</f>
        <v>коммунальные расходы - начисление</v>
      </c>
      <c r="F308" s="22"/>
      <c r="G308" s="22" t="str">
        <f>IF($E308="","",INDEX(KPI!$G:$G,SUMIFS(KPI!$B:$B,KPI!$E:$E,$E308)))</f>
        <v>тыс.руб.</v>
      </c>
      <c r="H308" s="100">
        <f>структура!$V$19</f>
        <v>8</v>
      </c>
      <c r="I308" s="31"/>
      <c r="J308" s="98" t="str">
        <f>структура!$X$19</f>
        <v>авг</v>
      </c>
      <c r="K308" s="99"/>
      <c r="L308" s="22"/>
      <c r="M308" s="58"/>
      <c r="N308" s="22"/>
      <c r="O308" s="22"/>
      <c r="P308" s="101">
        <f t="shared" ref="P308:AA308" si="114">IF(P$1="",0,$J$282*$M293*DAY(EOMONTH(P$8,$H308-MONTH(P$8))))</f>
        <v>0</v>
      </c>
      <c r="Q308" s="101">
        <f t="shared" si="114"/>
        <v>0</v>
      </c>
      <c r="R308" s="101">
        <f t="shared" si="114"/>
        <v>0</v>
      </c>
      <c r="S308" s="101">
        <f t="shared" si="114"/>
        <v>0</v>
      </c>
      <c r="T308" s="101">
        <f t="shared" si="114"/>
        <v>0</v>
      </c>
      <c r="U308" s="101">
        <f t="shared" si="114"/>
        <v>0</v>
      </c>
      <c r="V308" s="101">
        <f t="shared" si="114"/>
        <v>0</v>
      </c>
      <c r="W308" s="101">
        <f t="shared" si="114"/>
        <v>0</v>
      </c>
      <c r="X308" s="101">
        <f t="shared" si="114"/>
        <v>0</v>
      </c>
      <c r="Y308" s="101">
        <f t="shared" si="114"/>
        <v>0</v>
      </c>
      <c r="Z308" s="101">
        <f t="shared" si="114"/>
        <v>0</v>
      </c>
      <c r="AA308" s="101">
        <f t="shared" si="114"/>
        <v>0</v>
      </c>
      <c r="AB308" s="22"/>
    </row>
    <row r="309" spans="1:28" s="23" customFormat="1" ht="10.199999999999999" x14ac:dyDescent="0.2">
      <c r="A309" s="22"/>
      <c r="B309" s="22"/>
      <c r="C309" s="22"/>
      <c r="D309" s="22"/>
      <c r="E309" s="22" t="str">
        <f>E300</f>
        <v>коммунальные расходы - начисление</v>
      </c>
      <c r="F309" s="22"/>
      <c r="G309" s="22" t="str">
        <f>IF($E309="","",INDEX(KPI!$G:$G,SUMIFS(KPI!$B:$B,KPI!$E:$E,$E309)))</f>
        <v>тыс.руб.</v>
      </c>
      <c r="H309" s="100">
        <f>структура!$V$20</f>
        <v>9</v>
      </c>
      <c r="I309" s="31"/>
      <c r="J309" s="98" t="str">
        <f>структура!$X$20</f>
        <v>сен</v>
      </c>
      <c r="K309" s="99"/>
      <c r="L309" s="22"/>
      <c r="M309" s="58"/>
      <c r="N309" s="22"/>
      <c r="O309" s="22"/>
      <c r="P309" s="101">
        <f t="shared" ref="P309:AA309" si="115">IF(P$1="",0,$J$282*$M294*DAY(EOMONTH(P$8,$H309-MONTH(P$8))))</f>
        <v>0</v>
      </c>
      <c r="Q309" s="101">
        <f t="shared" si="115"/>
        <v>0</v>
      </c>
      <c r="R309" s="101">
        <f t="shared" si="115"/>
        <v>0</v>
      </c>
      <c r="S309" s="101">
        <f t="shared" si="115"/>
        <v>0</v>
      </c>
      <c r="T309" s="101">
        <f t="shared" si="115"/>
        <v>0</v>
      </c>
      <c r="U309" s="101">
        <f t="shared" si="115"/>
        <v>0</v>
      </c>
      <c r="V309" s="101">
        <f t="shared" si="115"/>
        <v>0</v>
      </c>
      <c r="W309" s="101">
        <f t="shared" si="115"/>
        <v>0</v>
      </c>
      <c r="X309" s="101">
        <f t="shared" si="115"/>
        <v>0</v>
      </c>
      <c r="Y309" s="101">
        <f t="shared" si="115"/>
        <v>0</v>
      </c>
      <c r="Z309" s="101">
        <f t="shared" si="115"/>
        <v>0</v>
      </c>
      <c r="AA309" s="101">
        <f t="shared" si="115"/>
        <v>0</v>
      </c>
      <c r="AB309" s="22"/>
    </row>
    <row r="310" spans="1:28" s="23" customFormat="1" ht="10.199999999999999" x14ac:dyDescent="0.2">
      <c r="A310" s="22"/>
      <c r="B310" s="22"/>
      <c r="C310" s="22"/>
      <c r="D310" s="22"/>
      <c r="E310" s="22" t="str">
        <f>E300</f>
        <v>коммунальные расходы - начисление</v>
      </c>
      <c r="F310" s="22"/>
      <c r="G310" s="22" t="str">
        <f>IF($E310="","",INDEX(KPI!$G:$G,SUMIFS(KPI!$B:$B,KPI!$E:$E,$E310)))</f>
        <v>тыс.руб.</v>
      </c>
      <c r="H310" s="100">
        <f>структура!$V$21</f>
        <v>10</v>
      </c>
      <c r="I310" s="31"/>
      <c r="J310" s="98" t="str">
        <f>структура!$X$21</f>
        <v>окт</v>
      </c>
      <c r="K310" s="99"/>
      <c r="L310" s="22"/>
      <c r="M310" s="58"/>
      <c r="N310" s="22"/>
      <c r="O310" s="22"/>
      <c r="P310" s="101">
        <f t="shared" ref="P310:AA310" si="116">IF(P$1="",0,$J$282*$M295*DAY(EOMONTH(P$8,$H310-MONTH(P$8))))</f>
        <v>0</v>
      </c>
      <c r="Q310" s="101">
        <f t="shared" si="116"/>
        <v>0</v>
      </c>
      <c r="R310" s="101">
        <f t="shared" si="116"/>
        <v>0</v>
      </c>
      <c r="S310" s="101">
        <f t="shared" si="116"/>
        <v>0</v>
      </c>
      <c r="T310" s="101">
        <f t="shared" si="116"/>
        <v>0</v>
      </c>
      <c r="U310" s="101">
        <f t="shared" si="116"/>
        <v>0</v>
      </c>
      <c r="V310" s="101">
        <f t="shared" si="116"/>
        <v>0</v>
      </c>
      <c r="W310" s="101">
        <f t="shared" si="116"/>
        <v>0</v>
      </c>
      <c r="X310" s="101">
        <f t="shared" si="116"/>
        <v>0</v>
      </c>
      <c r="Y310" s="101">
        <f t="shared" si="116"/>
        <v>0</v>
      </c>
      <c r="Z310" s="101">
        <f t="shared" si="116"/>
        <v>0</v>
      </c>
      <c r="AA310" s="101">
        <f t="shared" si="116"/>
        <v>0</v>
      </c>
      <c r="AB310" s="22"/>
    </row>
    <row r="311" spans="1:28" s="23" customFormat="1" ht="10.199999999999999" x14ac:dyDescent="0.2">
      <c r="A311" s="22"/>
      <c r="B311" s="22"/>
      <c r="C311" s="22"/>
      <c r="D311" s="22"/>
      <c r="E311" s="22" t="str">
        <f>E300</f>
        <v>коммунальные расходы - начисление</v>
      </c>
      <c r="F311" s="22"/>
      <c r="G311" s="22" t="str">
        <f>IF($E311="","",INDEX(KPI!$G:$G,SUMIFS(KPI!$B:$B,KPI!$E:$E,$E311)))</f>
        <v>тыс.руб.</v>
      </c>
      <c r="H311" s="100">
        <f>структура!$V$22</f>
        <v>11</v>
      </c>
      <c r="I311" s="31"/>
      <c r="J311" s="98" t="str">
        <f>структура!$X$22</f>
        <v>ноя</v>
      </c>
      <c r="K311" s="99"/>
      <c r="L311" s="22"/>
      <c r="M311" s="58"/>
      <c r="N311" s="22"/>
      <c r="O311" s="22"/>
      <c r="P311" s="101">
        <f t="shared" ref="P311:AA311" si="117">IF(P$1="",0,$J$282*$M296*DAY(EOMONTH(P$8,$H311-MONTH(P$8))))</f>
        <v>0</v>
      </c>
      <c r="Q311" s="101">
        <f t="shared" si="117"/>
        <v>0</v>
      </c>
      <c r="R311" s="101">
        <f t="shared" si="117"/>
        <v>0</v>
      </c>
      <c r="S311" s="101">
        <f t="shared" si="117"/>
        <v>0</v>
      </c>
      <c r="T311" s="101">
        <f t="shared" si="117"/>
        <v>0</v>
      </c>
      <c r="U311" s="101">
        <f t="shared" si="117"/>
        <v>0</v>
      </c>
      <c r="V311" s="101">
        <f t="shared" si="117"/>
        <v>0</v>
      </c>
      <c r="W311" s="101">
        <f t="shared" si="117"/>
        <v>0</v>
      </c>
      <c r="X311" s="101">
        <f t="shared" si="117"/>
        <v>0</v>
      </c>
      <c r="Y311" s="101">
        <f t="shared" si="117"/>
        <v>0</v>
      </c>
      <c r="Z311" s="101">
        <f t="shared" si="117"/>
        <v>0</v>
      </c>
      <c r="AA311" s="101">
        <f t="shared" si="117"/>
        <v>0</v>
      </c>
      <c r="AB311" s="22"/>
    </row>
    <row r="312" spans="1:28" s="23" customFormat="1" ht="10.199999999999999" x14ac:dyDescent="0.2">
      <c r="A312" s="22"/>
      <c r="B312" s="22"/>
      <c r="C312" s="22"/>
      <c r="D312" s="22"/>
      <c r="E312" s="22" t="str">
        <f>E300</f>
        <v>коммунальные расходы - начисление</v>
      </c>
      <c r="F312" s="22"/>
      <c r="G312" s="22" t="str">
        <f>IF($E312="","",INDEX(KPI!$G:$G,SUMIFS(KPI!$B:$B,KPI!$E:$E,$E312)))</f>
        <v>тыс.руб.</v>
      </c>
      <c r="H312" s="100">
        <f>структура!$V$23</f>
        <v>12</v>
      </c>
      <c r="I312" s="31"/>
      <c r="J312" s="98" t="str">
        <f>структура!$X$23</f>
        <v>дек</v>
      </c>
      <c r="K312" s="99"/>
      <c r="L312" s="22"/>
      <c r="M312" s="58"/>
      <c r="N312" s="22"/>
      <c r="O312" s="22"/>
      <c r="P312" s="101">
        <f t="shared" ref="P312:AA312" si="118">IF(P$1="",0,$J$282*$M297*DAY(EOMONTH(P$8,$H312-MONTH(P$8))))</f>
        <v>0</v>
      </c>
      <c r="Q312" s="101">
        <f t="shared" si="118"/>
        <v>0</v>
      </c>
      <c r="R312" s="101">
        <f t="shared" si="118"/>
        <v>0</v>
      </c>
      <c r="S312" s="101">
        <f t="shared" si="118"/>
        <v>0</v>
      </c>
      <c r="T312" s="101">
        <f t="shared" si="118"/>
        <v>0</v>
      </c>
      <c r="U312" s="101">
        <f t="shared" si="118"/>
        <v>0</v>
      </c>
      <c r="V312" s="101">
        <f t="shared" si="118"/>
        <v>0</v>
      </c>
      <c r="W312" s="101">
        <f t="shared" si="118"/>
        <v>0</v>
      </c>
      <c r="X312" s="101">
        <f t="shared" si="118"/>
        <v>0</v>
      </c>
      <c r="Y312" s="101">
        <f t="shared" si="118"/>
        <v>0</v>
      </c>
      <c r="Z312" s="101">
        <f t="shared" si="118"/>
        <v>0</v>
      </c>
      <c r="AA312" s="101">
        <f t="shared" si="118"/>
        <v>0</v>
      </c>
      <c r="AB312" s="22"/>
    </row>
    <row r="313" spans="1:28" ht="3.9" customHeight="1" x14ac:dyDescent="0.25">
      <c r="A313" s="2"/>
      <c r="B313" s="2"/>
      <c r="C313" s="2"/>
      <c r="D313" s="2"/>
      <c r="E313" s="21"/>
      <c r="F313" s="2"/>
      <c r="G313" s="21"/>
      <c r="H313" s="2"/>
      <c r="I313" s="28"/>
      <c r="J313" s="21"/>
      <c r="K313" s="28"/>
      <c r="L313" s="2"/>
      <c r="M313" s="52"/>
      <c r="N313" s="2"/>
      <c r="O313" s="2"/>
      <c r="P313" s="36"/>
      <c r="Q313" s="36"/>
      <c r="R313" s="36"/>
      <c r="S313" s="36"/>
      <c r="T313" s="36"/>
      <c r="U313" s="36"/>
      <c r="V313" s="36"/>
      <c r="W313" s="36"/>
      <c r="X313" s="36"/>
      <c r="Y313" s="36"/>
      <c r="Z313" s="36"/>
      <c r="AA313" s="36"/>
      <c r="AB313" s="2"/>
    </row>
    <row r="314" spans="1:28" ht="8.1" customHeight="1" x14ac:dyDescent="0.25">
      <c r="A314" s="2"/>
      <c r="B314" s="2"/>
      <c r="C314" s="2"/>
      <c r="D314" s="2"/>
      <c r="E314" s="2"/>
      <c r="F314" s="2"/>
      <c r="G314" s="2"/>
      <c r="H314" s="2"/>
      <c r="I314" s="28"/>
      <c r="J314" s="2"/>
      <c r="K314" s="28"/>
      <c r="L314" s="2"/>
      <c r="M314" s="52"/>
      <c r="N314" s="2"/>
      <c r="O314" s="2"/>
      <c r="P314" s="36"/>
      <c r="Q314" s="36"/>
      <c r="R314" s="36"/>
      <c r="S314" s="36"/>
      <c r="T314" s="36"/>
      <c r="U314" s="36"/>
      <c r="V314" s="36"/>
      <c r="W314" s="36"/>
      <c r="X314" s="36"/>
      <c r="Y314" s="36"/>
      <c r="Z314" s="36"/>
      <c r="AA314" s="36"/>
      <c r="AB314" s="2"/>
    </row>
    <row r="315" spans="1:28" s="5" customFormat="1" x14ac:dyDescent="0.25">
      <c r="A315" s="3"/>
      <c r="B315" s="3"/>
      <c r="C315" s="3"/>
      <c r="D315" s="111"/>
      <c r="E315" s="3" t="str">
        <f>KPI!$E$53</f>
        <v>коммунальные расходы - оплата</v>
      </c>
      <c r="F315" s="3"/>
      <c r="G315" s="3" t="str">
        <f>IF($E315="","",INDEX(KPI!$G:$G,SUMIFS(KPI!$B:$B,KPI!$E:$E,$E315)))</f>
        <v>тыс.руб.</v>
      </c>
      <c r="H315" s="116" t="str">
        <f>структура!$AL$20</f>
        <v>Заложен сдвиг на один месяц!</v>
      </c>
      <c r="I315" s="28"/>
      <c r="J315" s="44"/>
      <c r="K315" s="28"/>
      <c r="L315" s="3"/>
      <c r="M315" s="55">
        <f>SUM($O315:$AB315)</f>
        <v>0</v>
      </c>
      <c r="N315" s="3"/>
      <c r="O315" s="3"/>
      <c r="P315" s="46">
        <f>IF(P$1="",0,IF(P$1=0,SUMIFS(P316:P327,H316:H327,"&gt;="&amp;MONTH($J$13)),SUM(P316:P327)))</f>
        <v>0</v>
      </c>
      <c r="Q315" s="46">
        <f t="shared" ref="Q315" si="119">IF(Q$1="",0,SUM(Q316:Q327))</f>
        <v>0</v>
      </c>
      <c r="R315" s="46">
        <f t="shared" ref="R315:AA315" si="120">IF(R$1="",0,SUM(R316:R327))</f>
        <v>0</v>
      </c>
      <c r="S315" s="46">
        <f t="shared" si="120"/>
        <v>0</v>
      </c>
      <c r="T315" s="46">
        <f t="shared" si="120"/>
        <v>0</v>
      </c>
      <c r="U315" s="46">
        <f t="shared" si="120"/>
        <v>0</v>
      </c>
      <c r="V315" s="46">
        <f t="shared" si="120"/>
        <v>0</v>
      </c>
      <c r="W315" s="46">
        <f t="shared" si="120"/>
        <v>0</v>
      </c>
      <c r="X315" s="46">
        <f t="shared" si="120"/>
        <v>0</v>
      </c>
      <c r="Y315" s="46">
        <f t="shared" si="120"/>
        <v>0</v>
      </c>
      <c r="Z315" s="46">
        <f t="shared" si="120"/>
        <v>0</v>
      </c>
      <c r="AA315" s="46">
        <f t="shared" si="120"/>
        <v>0</v>
      </c>
      <c r="AB315" s="3"/>
    </row>
    <row r="316" spans="1:28" s="23" customFormat="1" ht="10.199999999999999" x14ac:dyDescent="0.2">
      <c r="A316" s="22"/>
      <c r="B316" s="22"/>
      <c r="C316" s="22"/>
      <c r="D316" s="22"/>
      <c r="E316" s="22" t="str">
        <f>E315</f>
        <v>коммунальные расходы - оплата</v>
      </c>
      <c r="F316" s="22"/>
      <c r="G316" s="22" t="str">
        <f>IF($E316="","",INDEX(KPI!$G:$G,SUMIFS(KPI!$B:$B,KPI!$E:$E,$E316)))</f>
        <v>тыс.руб.</v>
      </c>
      <c r="H316" s="100">
        <f>структура!$V$12</f>
        <v>1</v>
      </c>
      <c r="I316" s="31"/>
      <c r="J316" s="98" t="str">
        <f>структура!$X$12</f>
        <v>янв</v>
      </c>
      <c r="K316" s="99"/>
      <c r="L316" s="22"/>
      <c r="M316" s="58"/>
      <c r="N316" s="22"/>
      <c r="O316" s="22"/>
      <c r="P316" s="101">
        <f t="shared" ref="P316" si="121">IF(P$1="",0,O312)</f>
        <v>0</v>
      </c>
      <c r="Q316" s="101">
        <f>IF(Q$1="",0,P312)</f>
        <v>0</v>
      </c>
      <c r="R316" s="101">
        <f t="shared" ref="R316:AA316" si="122">IF(R$1="",0,Q312)</f>
        <v>0</v>
      </c>
      <c r="S316" s="101">
        <f t="shared" si="122"/>
        <v>0</v>
      </c>
      <c r="T316" s="101">
        <f t="shared" si="122"/>
        <v>0</v>
      </c>
      <c r="U316" s="101">
        <f t="shared" si="122"/>
        <v>0</v>
      </c>
      <c r="V316" s="101">
        <f t="shared" si="122"/>
        <v>0</v>
      </c>
      <c r="W316" s="101">
        <f t="shared" si="122"/>
        <v>0</v>
      </c>
      <c r="X316" s="101">
        <f t="shared" si="122"/>
        <v>0</v>
      </c>
      <c r="Y316" s="101">
        <f t="shared" si="122"/>
        <v>0</v>
      </c>
      <c r="Z316" s="101">
        <f t="shared" si="122"/>
        <v>0</v>
      </c>
      <c r="AA316" s="101">
        <f t="shared" si="122"/>
        <v>0</v>
      </c>
      <c r="AB316" s="22"/>
    </row>
    <row r="317" spans="1:28" s="23" customFormat="1" ht="10.199999999999999" x14ac:dyDescent="0.2">
      <c r="A317" s="22"/>
      <c r="B317" s="22"/>
      <c r="C317" s="22"/>
      <c r="D317" s="22"/>
      <c r="E317" s="22" t="str">
        <f>E315</f>
        <v>коммунальные расходы - оплата</v>
      </c>
      <c r="F317" s="22"/>
      <c r="G317" s="22" t="str">
        <f>IF($E317="","",INDEX(KPI!$G:$G,SUMIFS(KPI!$B:$B,KPI!$E:$E,$E317)))</f>
        <v>тыс.руб.</v>
      </c>
      <c r="H317" s="100">
        <f>структура!$V$13</f>
        <v>2</v>
      </c>
      <c r="I317" s="31"/>
      <c r="J317" s="98" t="str">
        <f>структура!$X$13</f>
        <v>фев</v>
      </c>
      <c r="K317" s="99"/>
      <c r="L317" s="22"/>
      <c r="M317" s="58"/>
      <c r="N317" s="22"/>
      <c r="O317" s="22"/>
      <c r="P317" s="101">
        <f>IF(P$1="",0,P301)</f>
        <v>0</v>
      </c>
      <c r="Q317" s="101">
        <f t="shared" ref="Q317:AA317" si="123">IF(Q$1="",0,Q301)</f>
        <v>0</v>
      </c>
      <c r="R317" s="101">
        <f t="shared" si="123"/>
        <v>0</v>
      </c>
      <c r="S317" s="101">
        <f t="shared" si="123"/>
        <v>0</v>
      </c>
      <c r="T317" s="101">
        <f t="shared" si="123"/>
        <v>0</v>
      </c>
      <c r="U317" s="101">
        <f t="shared" si="123"/>
        <v>0</v>
      </c>
      <c r="V317" s="101">
        <f t="shared" si="123"/>
        <v>0</v>
      </c>
      <c r="W317" s="101">
        <f t="shared" si="123"/>
        <v>0</v>
      </c>
      <c r="X317" s="101">
        <f t="shared" si="123"/>
        <v>0</v>
      </c>
      <c r="Y317" s="101">
        <f t="shared" si="123"/>
        <v>0</v>
      </c>
      <c r="Z317" s="101">
        <f t="shared" si="123"/>
        <v>0</v>
      </c>
      <c r="AA317" s="101">
        <f t="shared" si="123"/>
        <v>0</v>
      </c>
      <c r="AB317" s="22"/>
    </row>
    <row r="318" spans="1:28" s="23" customFormat="1" ht="10.199999999999999" x14ac:dyDescent="0.2">
      <c r="A318" s="22"/>
      <c r="B318" s="22"/>
      <c r="C318" s="22"/>
      <c r="D318" s="22"/>
      <c r="E318" s="22" t="str">
        <f>E315</f>
        <v>коммунальные расходы - оплата</v>
      </c>
      <c r="F318" s="22"/>
      <c r="G318" s="22" t="str">
        <f>IF($E318="","",INDEX(KPI!$G:$G,SUMIFS(KPI!$B:$B,KPI!$E:$E,$E318)))</f>
        <v>тыс.руб.</v>
      </c>
      <c r="H318" s="100">
        <f>структура!$V$14</f>
        <v>3</v>
      </c>
      <c r="I318" s="31"/>
      <c r="J318" s="98" t="str">
        <f>структура!$X$14</f>
        <v>мар</v>
      </c>
      <c r="K318" s="99"/>
      <c r="L318" s="22"/>
      <c r="M318" s="58"/>
      <c r="N318" s="22"/>
      <c r="O318" s="22"/>
      <c r="P318" s="101">
        <f t="shared" ref="P318:AA318" si="124">IF(P$1="",0,P302)</f>
        <v>0</v>
      </c>
      <c r="Q318" s="101">
        <f t="shared" si="124"/>
        <v>0</v>
      </c>
      <c r="R318" s="101">
        <f t="shared" si="124"/>
        <v>0</v>
      </c>
      <c r="S318" s="101">
        <f t="shared" si="124"/>
        <v>0</v>
      </c>
      <c r="T318" s="101">
        <f t="shared" si="124"/>
        <v>0</v>
      </c>
      <c r="U318" s="101">
        <f t="shared" si="124"/>
        <v>0</v>
      </c>
      <c r="V318" s="101">
        <f t="shared" si="124"/>
        <v>0</v>
      </c>
      <c r="W318" s="101">
        <f t="shared" si="124"/>
        <v>0</v>
      </c>
      <c r="X318" s="101">
        <f t="shared" si="124"/>
        <v>0</v>
      </c>
      <c r="Y318" s="101">
        <f t="shared" si="124"/>
        <v>0</v>
      </c>
      <c r="Z318" s="101">
        <f t="shared" si="124"/>
        <v>0</v>
      </c>
      <c r="AA318" s="101">
        <f t="shared" si="124"/>
        <v>0</v>
      </c>
      <c r="AB318" s="22"/>
    </row>
    <row r="319" spans="1:28" s="23" customFormat="1" ht="10.199999999999999" x14ac:dyDescent="0.2">
      <c r="A319" s="22"/>
      <c r="B319" s="22"/>
      <c r="C319" s="22"/>
      <c r="D319" s="22"/>
      <c r="E319" s="22" t="str">
        <f>E315</f>
        <v>коммунальные расходы - оплата</v>
      </c>
      <c r="F319" s="22"/>
      <c r="G319" s="22" t="str">
        <f>IF($E319="","",INDEX(KPI!$G:$G,SUMIFS(KPI!$B:$B,KPI!$E:$E,$E319)))</f>
        <v>тыс.руб.</v>
      </c>
      <c r="H319" s="100">
        <f>структура!$V$15</f>
        <v>4</v>
      </c>
      <c r="I319" s="31"/>
      <c r="J319" s="98" t="str">
        <f>структура!$X$15</f>
        <v>апр</v>
      </c>
      <c r="K319" s="99"/>
      <c r="L319" s="22"/>
      <c r="M319" s="58"/>
      <c r="N319" s="22"/>
      <c r="O319" s="22"/>
      <c r="P319" s="101">
        <f t="shared" ref="P319:AA319" si="125">IF(P$1="",0,P303)</f>
        <v>0</v>
      </c>
      <c r="Q319" s="101">
        <f>IF(Q$1="",0,Q303)</f>
        <v>0</v>
      </c>
      <c r="R319" s="101">
        <f t="shared" si="125"/>
        <v>0</v>
      </c>
      <c r="S319" s="101">
        <f t="shared" si="125"/>
        <v>0</v>
      </c>
      <c r="T319" s="101">
        <f t="shared" si="125"/>
        <v>0</v>
      </c>
      <c r="U319" s="101">
        <f t="shared" si="125"/>
        <v>0</v>
      </c>
      <c r="V319" s="101">
        <f t="shared" si="125"/>
        <v>0</v>
      </c>
      <c r="W319" s="101">
        <f t="shared" si="125"/>
        <v>0</v>
      </c>
      <c r="X319" s="101">
        <f t="shared" si="125"/>
        <v>0</v>
      </c>
      <c r="Y319" s="101">
        <f t="shared" si="125"/>
        <v>0</v>
      </c>
      <c r="Z319" s="101">
        <f t="shared" si="125"/>
        <v>0</v>
      </c>
      <c r="AA319" s="101">
        <f t="shared" si="125"/>
        <v>0</v>
      </c>
      <c r="AB319" s="22"/>
    </row>
    <row r="320" spans="1:28" s="23" customFormat="1" ht="10.199999999999999" x14ac:dyDescent="0.2">
      <c r="A320" s="22"/>
      <c r="B320" s="22"/>
      <c r="C320" s="22"/>
      <c r="D320" s="22"/>
      <c r="E320" s="22" t="str">
        <f>E315</f>
        <v>коммунальные расходы - оплата</v>
      </c>
      <c r="F320" s="22"/>
      <c r="G320" s="22" t="str">
        <f>IF($E320="","",INDEX(KPI!$G:$G,SUMIFS(KPI!$B:$B,KPI!$E:$E,$E320)))</f>
        <v>тыс.руб.</v>
      </c>
      <c r="H320" s="100">
        <f>структура!$V$16</f>
        <v>5</v>
      </c>
      <c r="I320" s="31"/>
      <c r="J320" s="98" t="str">
        <f>структура!$X$16</f>
        <v>май</v>
      </c>
      <c r="K320" s="99"/>
      <c r="L320" s="22"/>
      <c r="M320" s="58"/>
      <c r="N320" s="22"/>
      <c r="O320" s="22"/>
      <c r="P320" s="101">
        <f t="shared" ref="P320:AA320" si="126">IF(P$1="",0,P304)</f>
        <v>0</v>
      </c>
      <c r="Q320" s="101">
        <f t="shared" si="126"/>
        <v>0</v>
      </c>
      <c r="R320" s="101">
        <f t="shared" si="126"/>
        <v>0</v>
      </c>
      <c r="S320" s="101">
        <f t="shared" si="126"/>
        <v>0</v>
      </c>
      <c r="T320" s="101">
        <f t="shared" si="126"/>
        <v>0</v>
      </c>
      <c r="U320" s="101">
        <f t="shared" si="126"/>
        <v>0</v>
      </c>
      <c r="V320" s="101">
        <f t="shared" si="126"/>
        <v>0</v>
      </c>
      <c r="W320" s="101">
        <f t="shared" si="126"/>
        <v>0</v>
      </c>
      <c r="X320" s="101">
        <f t="shared" si="126"/>
        <v>0</v>
      </c>
      <c r="Y320" s="101">
        <f t="shared" si="126"/>
        <v>0</v>
      </c>
      <c r="Z320" s="101">
        <f t="shared" si="126"/>
        <v>0</v>
      </c>
      <c r="AA320" s="101">
        <f t="shared" si="126"/>
        <v>0</v>
      </c>
      <c r="AB320" s="22"/>
    </row>
    <row r="321" spans="1:28" s="23" customFormat="1" ht="10.199999999999999" x14ac:dyDescent="0.2">
      <c r="A321" s="22"/>
      <c r="B321" s="22"/>
      <c r="C321" s="22"/>
      <c r="D321" s="22"/>
      <c r="E321" s="22" t="str">
        <f>E315</f>
        <v>коммунальные расходы - оплата</v>
      </c>
      <c r="F321" s="22"/>
      <c r="G321" s="22" t="str">
        <f>IF($E321="","",INDEX(KPI!$G:$G,SUMIFS(KPI!$B:$B,KPI!$E:$E,$E321)))</f>
        <v>тыс.руб.</v>
      </c>
      <c r="H321" s="100">
        <f>структура!$V$17</f>
        <v>6</v>
      </c>
      <c r="I321" s="31"/>
      <c r="J321" s="98" t="str">
        <f>структура!$X$17</f>
        <v>июн</v>
      </c>
      <c r="K321" s="99"/>
      <c r="L321" s="22"/>
      <c r="M321" s="58"/>
      <c r="N321" s="22"/>
      <c r="O321" s="22"/>
      <c r="P321" s="101">
        <f t="shared" ref="P321:AA321" si="127">IF(P$1="",0,P305)</f>
        <v>0</v>
      </c>
      <c r="Q321" s="101">
        <f t="shared" si="127"/>
        <v>0</v>
      </c>
      <c r="R321" s="101">
        <f t="shared" si="127"/>
        <v>0</v>
      </c>
      <c r="S321" s="101">
        <f t="shared" si="127"/>
        <v>0</v>
      </c>
      <c r="T321" s="101">
        <f t="shared" si="127"/>
        <v>0</v>
      </c>
      <c r="U321" s="101">
        <f t="shared" si="127"/>
        <v>0</v>
      </c>
      <c r="V321" s="101">
        <f t="shared" si="127"/>
        <v>0</v>
      </c>
      <c r="W321" s="101">
        <f t="shared" si="127"/>
        <v>0</v>
      </c>
      <c r="X321" s="101">
        <f t="shared" si="127"/>
        <v>0</v>
      </c>
      <c r="Y321" s="101">
        <f t="shared" si="127"/>
        <v>0</v>
      </c>
      <c r="Z321" s="101">
        <f t="shared" si="127"/>
        <v>0</v>
      </c>
      <c r="AA321" s="101">
        <f t="shared" si="127"/>
        <v>0</v>
      </c>
      <c r="AB321" s="22"/>
    </row>
    <row r="322" spans="1:28" s="23" customFormat="1" ht="10.199999999999999" x14ac:dyDescent="0.2">
      <c r="A322" s="22"/>
      <c r="B322" s="22"/>
      <c r="C322" s="22"/>
      <c r="D322" s="22"/>
      <c r="E322" s="22" t="str">
        <f>E315</f>
        <v>коммунальные расходы - оплата</v>
      </c>
      <c r="F322" s="22"/>
      <c r="G322" s="22" t="str">
        <f>IF($E322="","",INDEX(KPI!$G:$G,SUMIFS(KPI!$B:$B,KPI!$E:$E,$E322)))</f>
        <v>тыс.руб.</v>
      </c>
      <c r="H322" s="100">
        <f>структура!$V$18</f>
        <v>7</v>
      </c>
      <c r="I322" s="31"/>
      <c r="J322" s="98" t="str">
        <f>структура!$X$18</f>
        <v>июл</v>
      </c>
      <c r="K322" s="99"/>
      <c r="L322" s="22"/>
      <c r="M322" s="58"/>
      <c r="N322" s="22"/>
      <c r="O322" s="22"/>
      <c r="P322" s="101">
        <f t="shared" ref="P322:AA322" si="128">IF(P$1="",0,P306)</f>
        <v>0</v>
      </c>
      <c r="Q322" s="101">
        <f t="shared" si="128"/>
        <v>0</v>
      </c>
      <c r="R322" s="101">
        <f t="shared" si="128"/>
        <v>0</v>
      </c>
      <c r="S322" s="101">
        <f t="shared" si="128"/>
        <v>0</v>
      </c>
      <c r="T322" s="101">
        <f t="shared" si="128"/>
        <v>0</v>
      </c>
      <c r="U322" s="101">
        <f t="shared" si="128"/>
        <v>0</v>
      </c>
      <c r="V322" s="101">
        <f t="shared" si="128"/>
        <v>0</v>
      </c>
      <c r="W322" s="101">
        <f t="shared" si="128"/>
        <v>0</v>
      </c>
      <c r="X322" s="101">
        <f t="shared" si="128"/>
        <v>0</v>
      </c>
      <c r="Y322" s="101">
        <f t="shared" si="128"/>
        <v>0</v>
      </c>
      <c r="Z322" s="101">
        <f t="shared" si="128"/>
        <v>0</v>
      </c>
      <c r="AA322" s="101">
        <f t="shared" si="128"/>
        <v>0</v>
      </c>
      <c r="AB322" s="22"/>
    </row>
    <row r="323" spans="1:28" s="23" customFormat="1" ht="10.199999999999999" x14ac:dyDescent="0.2">
      <c r="A323" s="22"/>
      <c r="B323" s="22"/>
      <c r="C323" s="22"/>
      <c r="D323" s="22"/>
      <c r="E323" s="22" t="str">
        <f>E315</f>
        <v>коммунальные расходы - оплата</v>
      </c>
      <c r="F323" s="22"/>
      <c r="G323" s="22" t="str">
        <f>IF($E323="","",INDEX(KPI!$G:$G,SUMIFS(KPI!$B:$B,KPI!$E:$E,$E323)))</f>
        <v>тыс.руб.</v>
      </c>
      <c r="H323" s="100">
        <f>структура!$V$19</f>
        <v>8</v>
      </c>
      <c r="I323" s="31"/>
      <c r="J323" s="98" t="str">
        <f>структура!$X$19</f>
        <v>авг</v>
      </c>
      <c r="K323" s="99"/>
      <c r="L323" s="22"/>
      <c r="M323" s="58"/>
      <c r="N323" s="22"/>
      <c r="O323" s="22"/>
      <c r="P323" s="101">
        <f t="shared" ref="P323:AA323" si="129">IF(P$1="",0,P307)</f>
        <v>0</v>
      </c>
      <c r="Q323" s="101">
        <f t="shared" si="129"/>
        <v>0</v>
      </c>
      <c r="R323" s="101">
        <f t="shared" si="129"/>
        <v>0</v>
      </c>
      <c r="S323" s="101">
        <f t="shared" si="129"/>
        <v>0</v>
      </c>
      <c r="T323" s="101">
        <f t="shared" si="129"/>
        <v>0</v>
      </c>
      <c r="U323" s="101">
        <f t="shared" si="129"/>
        <v>0</v>
      </c>
      <c r="V323" s="101">
        <f t="shared" si="129"/>
        <v>0</v>
      </c>
      <c r="W323" s="101">
        <f t="shared" si="129"/>
        <v>0</v>
      </c>
      <c r="X323" s="101">
        <f t="shared" si="129"/>
        <v>0</v>
      </c>
      <c r="Y323" s="101">
        <f t="shared" si="129"/>
        <v>0</v>
      </c>
      <c r="Z323" s="101">
        <f t="shared" si="129"/>
        <v>0</v>
      </c>
      <c r="AA323" s="101">
        <f t="shared" si="129"/>
        <v>0</v>
      </c>
      <c r="AB323" s="22"/>
    </row>
    <row r="324" spans="1:28" s="23" customFormat="1" ht="10.199999999999999" x14ac:dyDescent="0.2">
      <c r="A324" s="22"/>
      <c r="B324" s="22"/>
      <c r="C324" s="22"/>
      <c r="D324" s="22"/>
      <c r="E324" s="22" t="str">
        <f>E315</f>
        <v>коммунальные расходы - оплата</v>
      </c>
      <c r="F324" s="22"/>
      <c r="G324" s="22" t="str">
        <f>IF($E324="","",INDEX(KPI!$G:$G,SUMIFS(KPI!$B:$B,KPI!$E:$E,$E324)))</f>
        <v>тыс.руб.</v>
      </c>
      <c r="H324" s="100">
        <f>структура!$V$20</f>
        <v>9</v>
      </c>
      <c r="I324" s="31"/>
      <c r="J324" s="98" t="str">
        <f>структура!$X$20</f>
        <v>сен</v>
      </c>
      <c r="K324" s="99"/>
      <c r="L324" s="22"/>
      <c r="M324" s="58"/>
      <c r="N324" s="22"/>
      <c r="O324" s="22"/>
      <c r="P324" s="101">
        <f t="shared" ref="P324:AA324" si="130">IF(P$1="",0,P308)</f>
        <v>0</v>
      </c>
      <c r="Q324" s="101">
        <f t="shared" si="130"/>
        <v>0</v>
      </c>
      <c r="R324" s="101">
        <f t="shared" si="130"/>
        <v>0</v>
      </c>
      <c r="S324" s="101">
        <f t="shared" si="130"/>
        <v>0</v>
      </c>
      <c r="T324" s="101">
        <f t="shared" si="130"/>
        <v>0</v>
      </c>
      <c r="U324" s="101">
        <f t="shared" si="130"/>
        <v>0</v>
      </c>
      <c r="V324" s="101">
        <f t="shared" si="130"/>
        <v>0</v>
      </c>
      <c r="W324" s="101">
        <f t="shared" si="130"/>
        <v>0</v>
      </c>
      <c r="X324" s="101">
        <f t="shared" si="130"/>
        <v>0</v>
      </c>
      <c r="Y324" s="101">
        <f t="shared" si="130"/>
        <v>0</v>
      </c>
      <c r="Z324" s="101">
        <f t="shared" si="130"/>
        <v>0</v>
      </c>
      <c r="AA324" s="101">
        <f t="shared" si="130"/>
        <v>0</v>
      </c>
      <c r="AB324" s="22"/>
    </row>
    <row r="325" spans="1:28" s="23" customFormat="1" ht="10.199999999999999" x14ac:dyDescent="0.2">
      <c r="A325" s="22"/>
      <c r="B325" s="22"/>
      <c r="C325" s="22"/>
      <c r="D325" s="22"/>
      <c r="E325" s="22" t="str">
        <f>E315</f>
        <v>коммунальные расходы - оплата</v>
      </c>
      <c r="F325" s="22"/>
      <c r="G325" s="22" t="str">
        <f>IF($E325="","",INDEX(KPI!$G:$G,SUMIFS(KPI!$B:$B,KPI!$E:$E,$E325)))</f>
        <v>тыс.руб.</v>
      </c>
      <c r="H325" s="100">
        <f>структура!$V$21</f>
        <v>10</v>
      </c>
      <c r="I325" s="31"/>
      <c r="J325" s="98" t="str">
        <f>структура!$X$21</f>
        <v>окт</v>
      </c>
      <c r="K325" s="99"/>
      <c r="L325" s="22"/>
      <c r="M325" s="58"/>
      <c r="N325" s="22"/>
      <c r="O325" s="22"/>
      <c r="P325" s="101">
        <f t="shared" ref="P325:AA325" si="131">IF(P$1="",0,P309)</f>
        <v>0</v>
      </c>
      <c r="Q325" s="101">
        <f t="shared" si="131"/>
        <v>0</v>
      </c>
      <c r="R325" s="101">
        <f t="shared" si="131"/>
        <v>0</v>
      </c>
      <c r="S325" s="101">
        <f t="shared" si="131"/>
        <v>0</v>
      </c>
      <c r="T325" s="101">
        <f t="shared" si="131"/>
        <v>0</v>
      </c>
      <c r="U325" s="101">
        <f t="shared" si="131"/>
        <v>0</v>
      </c>
      <c r="V325" s="101">
        <f t="shared" si="131"/>
        <v>0</v>
      </c>
      <c r="W325" s="101">
        <f t="shared" si="131"/>
        <v>0</v>
      </c>
      <c r="X325" s="101">
        <f t="shared" si="131"/>
        <v>0</v>
      </c>
      <c r="Y325" s="101">
        <f t="shared" si="131"/>
        <v>0</v>
      </c>
      <c r="Z325" s="101">
        <f t="shared" si="131"/>
        <v>0</v>
      </c>
      <c r="AA325" s="101">
        <f t="shared" si="131"/>
        <v>0</v>
      </c>
      <c r="AB325" s="22"/>
    </row>
    <row r="326" spans="1:28" s="23" customFormat="1" ht="10.199999999999999" x14ac:dyDescent="0.2">
      <c r="A326" s="22"/>
      <c r="B326" s="22"/>
      <c r="C326" s="22"/>
      <c r="D326" s="22"/>
      <c r="E326" s="22" t="str">
        <f>E315</f>
        <v>коммунальные расходы - оплата</v>
      </c>
      <c r="F326" s="22"/>
      <c r="G326" s="22" t="str">
        <f>IF($E326="","",INDEX(KPI!$G:$G,SUMIFS(KPI!$B:$B,KPI!$E:$E,$E326)))</f>
        <v>тыс.руб.</v>
      </c>
      <c r="H326" s="100">
        <f>структура!$V$22</f>
        <v>11</v>
      </c>
      <c r="I326" s="31"/>
      <c r="J326" s="98" t="str">
        <f>структура!$X$22</f>
        <v>ноя</v>
      </c>
      <c r="K326" s="99"/>
      <c r="L326" s="22"/>
      <c r="M326" s="58"/>
      <c r="N326" s="22"/>
      <c r="O326" s="22"/>
      <c r="P326" s="101">
        <f t="shared" ref="P326:AA326" si="132">IF(P$1="",0,P310)</f>
        <v>0</v>
      </c>
      <c r="Q326" s="101">
        <f>IF(Q$1="",0,Q310)</f>
        <v>0</v>
      </c>
      <c r="R326" s="101">
        <f t="shared" si="132"/>
        <v>0</v>
      </c>
      <c r="S326" s="101">
        <f t="shared" si="132"/>
        <v>0</v>
      </c>
      <c r="T326" s="101">
        <f t="shared" si="132"/>
        <v>0</v>
      </c>
      <c r="U326" s="101">
        <f t="shared" si="132"/>
        <v>0</v>
      </c>
      <c r="V326" s="101">
        <f t="shared" si="132"/>
        <v>0</v>
      </c>
      <c r="W326" s="101">
        <f t="shared" si="132"/>
        <v>0</v>
      </c>
      <c r="X326" s="101">
        <f t="shared" si="132"/>
        <v>0</v>
      </c>
      <c r="Y326" s="101">
        <f t="shared" si="132"/>
        <v>0</v>
      </c>
      <c r="Z326" s="101">
        <f t="shared" si="132"/>
        <v>0</v>
      </c>
      <c r="AA326" s="101">
        <f t="shared" si="132"/>
        <v>0</v>
      </c>
      <c r="AB326" s="22"/>
    </row>
    <row r="327" spans="1:28" s="23" customFormat="1" ht="10.199999999999999" x14ac:dyDescent="0.2">
      <c r="A327" s="22"/>
      <c r="B327" s="22"/>
      <c r="C327" s="22"/>
      <c r="D327" s="22"/>
      <c r="E327" s="22" t="str">
        <f>E315</f>
        <v>коммунальные расходы - оплата</v>
      </c>
      <c r="F327" s="22"/>
      <c r="G327" s="22" t="str">
        <f>IF($E327="","",INDEX(KPI!$G:$G,SUMIFS(KPI!$B:$B,KPI!$E:$E,$E327)))</f>
        <v>тыс.руб.</v>
      </c>
      <c r="H327" s="100">
        <f>структура!$V$23</f>
        <v>12</v>
      </c>
      <c r="I327" s="31"/>
      <c r="J327" s="98" t="str">
        <f>структура!$X$23</f>
        <v>дек</v>
      </c>
      <c r="K327" s="99"/>
      <c r="L327" s="22"/>
      <c r="M327" s="58"/>
      <c r="N327" s="22"/>
      <c r="O327" s="22"/>
      <c r="P327" s="101">
        <f t="shared" ref="P327:AA327" si="133">IF(P$1="",0,P311)</f>
        <v>0</v>
      </c>
      <c r="Q327" s="101">
        <f>IF(Q$1="",0,Q311)</f>
        <v>0</v>
      </c>
      <c r="R327" s="101">
        <f t="shared" si="133"/>
        <v>0</v>
      </c>
      <c r="S327" s="101">
        <f t="shared" si="133"/>
        <v>0</v>
      </c>
      <c r="T327" s="101">
        <f t="shared" si="133"/>
        <v>0</v>
      </c>
      <c r="U327" s="101">
        <f t="shared" si="133"/>
        <v>0</v>
      </c>
      <c r="V327" s="101">
        <f t="shared" si="133"/>
        <v>0</v>
      </c>
      <c r="W327" s="101">
        <f t="shared" si="133"/>
        <v>0</v>
      </c>
      <c r="X327" s="101">
        <f t="shared" si="133"/>
        <v>0</v>
      </c>
      <c r="Y327" s="101">
        <f t="shared" si="133"/>
        <v>0</v>
      </c>
      <c r="Z327" s="101">
        <f t="shared" si="133"/>
        <v>0</v>
      </c>
      <c r="AA327" s="101">
        <f t="shared" si="133"/>
        <v>0</v>
      </c>
      <c r="AB327" s="22"/>
    </row>
    <row r="328" spans="1:28" ht="3.9" customHeight="1" x14ac:dyDescent="0.25">
      <c r="A328" s="2"/>
      <c r="B328" s="2"/>
      <c r="C328" s="2"/>
      <c r="D328" s="2"/>
      <c r="E328" s="21"/>
      <c r="F328" s="2"/>
      <c r="G328" s="21"/>
      <c r="H328" s="2"/>
      <c r="I328" s="28"/>
      <c r="J328" s="21"/>
      <c r="K328" s="28"/>
      <c r="L328" s="2"/>
      <c r="M328" s="52"/>
      <c r="N328" s="2"/>
      <c r="O328" s="2"/>
      <c r="P328" s="36"/>
      <c r="Q328" s="36"/>
      <c r="R328" s="36"/>
      <c r="S328" s="36"/>
      <c r="T328" s="36"/>
      <c r="U328" s="36"/>
      <c r="V328" s="36"/>
      <c r="W328" s="36"/>
      <c r="X328" s="36"/>
      <c r="Y328" s="36"/>
      <c r="Z328" s="36"/>
      <c r="AA328" s="36"/>
      <c r="AB328" s="2"/>
    </row>
    <row r="329" spans="1:28" ht="8.1" customHeight="1" x14ac:dyDescent="0.25">
      <c r="A329" s="2"/>
      <c r="B329" s="2"/>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s="5" customFormat="1" x14ac:dyDescent="0.25">
      <c r="A330" s="3"/>
      <c r="B330" s="3"/>
      <c r="C330" s="3"/>
      <c r="D330" s="3"/>
      <c r="E330" s="3" t="str">
        <f>KPI!$E$54</f>
        <v>количество персонала</v>
      </c>
      <c r="F330" s="3"/>
      <c r="G330" s="3" t="str">
        <f>IF($E330="","",INDEX(KPI!$G:$G,SUMIFS(KPI!$B:$B,KPI!$E:$E,$E330)))</f>
        <v>чел</v>
      </c>
      <c r="H330" s="3"/>
      <c r="I330" s="28"/>
      <c r="J330" s="2"/>
      <c r="K330" s="28"/>
      <c r="L330" s="2"/>
      <c r="M330" s="52"/>
      <c r="N330" s="3"/>
      <c r="O330" s="2"/>
      <c r="P330" s="101">
        <f>IF(P$1="",0,ФОТ!P21+ФОТ!P87)</f>
        <v>0</v>
      </c>
      <c r="Q330" s="101">
        <f>IF(Q$1="",0,ФОТ!Q21+ФОТ!Q87)</f>
        <v>0</v>
      </c>
      <c r="R330" s="101">
        <f>IF(R$1="",0,ФОТ!R21+ФОТ!R87)</f>
        <v>0</v>
      </c>
      <c r="S330" s="101">
        <f>IF(S$1="",0,ФОТ!S21+ФОТ!S87)</f>
        <v>0</v>
      </c>
      <c r="T330" s="101">
        <f>IF(T$1="",0,ФОТ!T21+ФОТ!T87)</f>
        <v>0</v>
      </c>
      <c r="U330" s="101">
        <f>IF(U$1="",0,ФОТ!U21+ФОТ!U87)</f>
        <v>0</v>
      </c>
      <c r="V330" s="101">
        <f>IF(V$1="",0,ФОТ!V21+ФОТ!V87)</f>
        <v>0</v>
      </c>
      <c r="W330" s="101">
        <f>IF(W$1="",0,ФОТ!W21+ФОТ!W87)</f>
        <v>0</v>
      </c>
      <c r="X330" s="101">
        <f>IF(X$1="",0,ФОТ!X21+ФОТ!X87)</f>
        <v>0</v>
      </c>
      <c r="Y330" s="101">
        <f>IF(Y$1="",0,ФОТ!Y21+ФОТ!Y87)</f>
        <v>0</v>
      </c>
      <c r="Z330" s="101">
        <f>IF(Z$1="",0,ФОТ!Z21+ФОТ!Z87)</f>
        <v>0</v>
      </c>
      <c r="AA330" s="101">
        <f>IF(AA$1="",0,ФОТ!AA21+ФОТ!AA87)</f>
        <v>0</v>
      </c>
      <c r="AB330" s="2"/>
    </row>
    <row r="331" spans="1:28" s="5" customFormat="1" x14ac:dyDescent="0.25">
      <c r="A331" s="3"/>
      <c r="B331" s="3"/>
      <c r="C331" s="3"/>
      <c r="D331" s="3"/>
      <c r="E331" s="3" t="str">
        <f>KPI!$E$55</f>
        <v>средний оклад одного сотрудника</v>
      </c>
      <c r="F331" s="3"/>
      <c r="G331" s="3" t="str">
        <f>IF($E331="","",INDEX(KPI!$G:$G,SUMIFS(KPI!$B:$B,KPI!$E:$E,$E331)))</f>
        <v>тыс.руб.</v>
      </c>
      <c r="H331" s="3"/>
      <c r="I331" s="28"/>
      <c r="J331" s="2"/>
      <c r="K331" s="28"/>
      <c r="L331" s="2"/>
      <c r="M331" s="52"/>
      <c r="N331" s="3"/>
      <c r="O331" s="2"/>
      <c r="P331" s="101">
        <f>IF(P330=0,0,P332/P330)</f>
        <v>0</v>
      </c>
      <c r="Q331" s="101">
        <f t="shared" ref="Q331:AA331" si="134">IF(Q330=0,0,Q332/Q330)</f>
        <v>0</v>
      </c>
      <c r="R331" s="101">
        <f t="shared" si="134"/>
        <v>0</v>
      </c>
      <c r="S331" s="101">
        <f t="shared" si="134"/>
        <v>0</v>
      </c>
      <c r="T331" s="101">
        <f t="shared" si="134"/>
        <v>0</v>
      </c>
      <c r="U331" s="101">
        <f t="shared" si="134"/>
        <v>0</v>
      </c>
      <c r="V331" s="101">
        <f t="shared" si="134"/>
        <v>0</v>
      </c>
      <c r="W331" s="101">
        <f t="shared" si="134"/>
        <v>0</v>
      </c>
      <c r="X331" s="101">
        <f t="shared" si="134"/>
        <v>0</v>
      </c>
      <c r="Y331" s="101">
        <f t="shared" si="134"/>
        <v>0</v>
      </c>
      <c r="Z331" s="101">
        <f t="shared" si="134"/>
        <v>0</v>
      </c>
      <c r="AA331" s="101">
        <f t="shared" si="134"/>
        <v>0</v>
      </c>
      <c r="AB331" s="2"/>
    </row>
    <row r="332" spans="1:28" s="5" customFormat="1" x14ac:dyDescent="0.25">
      <c r="A332" s="3"/>
      <c r="B332" s="3"/>
      <c r="C332" s="3"/>
      <c r="D332" s="3"/>
      <c r="E332" s="3" t="str">
        <f>KPI!$E$56</f>
        <v>ФОТ в месяц</v>
      </c>
      <c r="F332" s="3"/>
      <c r="G332" s="3" t="str">
        <f>IF($E332="","",INDEX(KPI!$G:$G,SUMIFS(KPI!$B:$B,KPI!$E:$E,$E332)))</f>
        <v>тыс.руб.</v>
      </c>
      <c r="H332" s="3"/>
      <c r="I332" s="28"/>
      <c r="J332" s="2"/>
      <c r="K332" s="28"/>
      <c r="L332" s="2"/>
      <c r="M332" s="52"/>
      <c r="N332" s="3"/>
      <c r="O332" s="2"/>
      <c r="P332" s="101">
        <f>IF(P$1="",0,ФОТ!P23+ФОТ!P89)</f>
        <v>0</v>
      </c>
      <c r="Q332" s="101">
        <f>IF(Q$1="",0,ФОТ!Q23+ФОТ!Q89)</f>
        <v>0</v>
      </c>
      <c r="R332" s="101">
        <f>IF(R$1="",0,ФОТ!R23+ФОТ!R89)</f>
        <v>0</v>
      </c>
      <c r="S332" s="101">
        <f>IF(S$1="",0,ФОТ!S23+ФОТ!S89)</f>
        <v>0</v>
      </c>
      <c r="T332" s="101">
        <f>IF(T$1="",0,ФОТ!T23+ФОТ!T89)</f>
        <v>0</v>
      </c>
      <c r="U332" s="101">
        <f>IF(U$1="",0,ФОТ!U23+ФОТ!U89)</f>
        <v>0</v>
      </c>
      <c r="V332" s="101">
        <f>IF(V$1="",0,ФОТ!V23+ФОТ!V89)</f>
        <v>0</v>
      </c>
      <c r="W332" s="101">
        <f>IF(W$1="",0,ФОТ!W23+ФОТ!W89)</f>
        <v>0</v>
      </c>
      <c r="X332" s="101">
        <f>IF(X$1="",0,ФОТ!X23+ФОТ!X89)</f>
        <v>0</v>
      </c>
      <c r="Y332" s="101">
        <f>IF(Y$1="",0,ФОТ!Y23+ФОТ!Y89)</f>
        <v>0</v>
      </c>
      <c r="Z332" s="101">
        <f>IF(Z$1="",0,ФОТ!Z23+ФОТ!Z89)</f>
        <v>0</v>
      </c>
      <c r="AA332" s="101">
        <f>IF(AA$1="",0,ФОТ!AA23+ФОТ!AA89)</f>
        <v>0</v>
      </c>
      <c r="AB332" s="2"/>
    </row>
    <row r="333" spans="1:28" ht="3.9" customHeight="1" x14ac:dyDescent="0.25">
      <c r="A333" s="2"/>
      <c r="B333" s="2"/>
      <c r="C333" s="2"/>
      <c r="D333" s="2"/>
      <c r="E333" s="110"/>
      <c r="F333" s="2"/>
      <c r="G333" s="2"/>
      <c r="H333" s="2"/>
      <c r="I333" s="28"/>
      <c r="J333" s="2"/>
      <c r="K333" s="28"/>
      <c r="L333" s="2"/>
      <c r="M333" s="52"/>
      <c r="N333" s="2"/>
      <c r="O333" s="2"/>
      <c r="P333" s="36"/>
      <c r="Q333" s="36"/>
      <c r="R333" s="36"/>
      <c r="S333" s="36"/>
      <c r="T333" s="36"/>
      <c r="U333" s="36"/>
      <c r="V333" s="36"/>
      <c r="W333" s="36"/>
      <c r="X333" s="36"/>
      <c r="Y333" s="36"/>
      <c r="Z333" s="36"/>
      <c r="AA333" s="36"/>
      <c r="AB333" s="2"/>
    </row>
    <row r="334" spans="1:28" ht="8.1" customHeight="1" x14ac:dyDescent="0.25">
      <c r="A334" s="2"/>
      <c r="B334" s="2"/>
      <c r="C334" s="2"/>
      <c r="D334" s="2"/>
      <c r="E334" s="2"/>
      <c r="F334" s="2"/>
      <c r="G334" s="2"/>
      <c r="H334" s="2"/>
      <c r="I334" s="28"/>
      <c r="J334" s="2"/>
      <c r="K334" s="28"/>
      <c r="L334" s="2"/>
      <c r="M334" s="52"/>
      <c r="N334" s="2"/>
      <c r="O334" s="2"/>
      <c r="P334" s="36"/>
      <c r="Q334" s="36"/>
      <c r="R334" s="36"/>
      <c r="S334" s="36"/>
      <c r="T334" s="36"/>
      <c r="U334" s="36"/>
      <c r="V334" s="36"/>
      <c r="W334" s="36"/>
      <c r="X334" s="36"/>
      <c r="Y334" s="36"/>
      <c r="Z334" s="36"/>
      <c r="AA334" s="36"/>
      <c r="AB334" s="2"/>
    </row>
    <row r="335" spans="1:28" s="5" customFormat="1" x14ac:dyDescent="0.25">
      <c r="A335" s="3"/>
      <c r="B335" s="3"/>
      <c r="C335" s="3"/>
      <c r="D335" s="111"/>
      <c r="E335" s="3" t="str">
        <f>KPI!$E$57</f>
        <v>ФОТ - начисления/оплаты</v>
      </c>
      <c r="F335" s="3"/>
      <c r="G335" s="3" t="str">
        <f>IF($E335="","",INDEX(KPI!$G:$G,SUMIFS(KPI!$B:$B,KPI!$E:$E,$E335)))</f>
        <v>тыс.руб.</v>
      </c>
      <c r="H335" s="103"/>
      <c r="I335" s="28"/>
      <c r="J335" s="44"/>
      <c r="K335" s="28"/>
      <c r="L335" s="3"/>
      <c r="M335" s="55">
        <f>SUM($O335:$AB335)</f>
        <v>0</v>
      </c>
      <c r="N335" s="3"/>
      <c r="O335" s="3"/>
      <c r="P335" s="46">
        <f>IF(P$1="",0,IF(P$1=0,SUMIFS(P336:P347,H336:H347,"&gt;="&amp;MONTH($J$13)),SUM(P336:P347)))</f>
        <v>0</v>
      </c>
      <c r="Q335" s="46">
        <f t="shared" ref="Q335" si="135">IF(Q$1="",0,SUM(Q336:Q347))</f>
        <v>0</v>
      </c>
      <c r="R335" s="46">
        <f t="shared" ref="R335:AA335" si="136">IF(R$1="",0,SUM(R336:R347))</f>
        <v>0</v>
      </c>
      <c r="S335" s="46">
        <f t="shared" si="136"/>
        <v>0</v>
      </c>
      <c r="T335" s="46">
        <f t="shared" si="136"/>
        <v>0</v>
      </c>
      <c r="U335" s="46">
        <f t="shared" si="136"/>
        <v>0</v>
      </c>
      <c r="V335" s="46">
        <f t="shared" si="136"/>
        <v>0</v>
      </c>
      <c r="W335" s="46">
        <f t="shared" si="136"/>
        <v>0</v>
      </c>
      <c r="X335" s="46">
        <f t="shared" si="136"/>
        <v>0</v>
      </c>
      <c r="Y335" s="46">
        <f t="shared" si="136"/>
        <v>0</v>
      </c>
      <c r="Z335" s="46">
        <f t="shared" si="136"/>
        <v>0</v>
      </c>
      <c r="AA335" s="46">
        <f t="shared" si="136"/>
        <v>0</v>
      </c>
      <c r="AB335" s="3"/>
    </row>
    <row r="336" spans="1:28" s="23" customFormat="1" ht="10.199999999999999" x14ac:dyDescent="0.2">
      <c r="A336" s="22"/>
      <c r="B336" s="22"/>
      <c r="C336" s="22"/>
      <c r="D336" s="22"/>
      <c r="E336" s="22" t="str">
        <f>E335</f>
        <v>ФОТ - начисления/оплаты</v>
      </c>
      <c r="F336" s="22"/>
      <c r="G336" s="22" t="str">
        <f>IF($E336="","",INDEX(KPI!$G:$G,SUMIFS(KPI!$B:$B,KPI!$E:$E,$E336)))</f>
        <v>тыс.руб.</v>
      </c>
      <c r="H336" s="100">
        <f>структура!$V$12</f>
        <v>1</v>
      </c>
      <c r="I336" s="31"/>
      <c r="J336" s="98" t="str">
        <f>структура!$X$12</f>
        <v>янв</v>
      </c>
      <c r="K336" s="99"/>
      <c r="L336" s="22"/>
      <c r="M336" s="58"/>
      <c r="N336" s="22"/>
      <c r="O336" s="22"/>
      <c r="P336" s="101">
        <f>IF(P$1="",0,ФОТ!P27+ФОТ!P93)</f>
        <v>0</v>
      </c>
      <c r="Q336" s="101">
        <f>IF(Q$1="",0,ФОТ!Q27+ФОТ!Q93)</f>
        <v>0</v>
      </c>
      <c r="R336" s="101">
        <f>IF(R$1="",0,ФОТ!R27+ФОТ!R93)</f>
        <v>0</v>
      </c>
      <c r="S336" s="101">
        <f>IF(S$1="",0,ФОТ!S27+ФОТ!S93)</f>
        <v>0</v>
      </c>
      <c r="T336" s="101">
        <f>IF(T$1="",0,ФОТ!T27+ФОТ!T93)</f>
        <v>0</v>
      </c>
      <c r="U336" s="101">
        <f>IF(U$1="",0,ФОТ!U27+ФОТ!U93)</f>
        <v>0</v>
      </c>
      <c r="V336" s="101">
        <f>IF(V$1="",0,ФОТ!V27+ФОТ!V93)</f>
        <v>0</v>
      </c>
      <c r="W336" s="101">
        <f>IF(W$1="",0,ФОТ!W27+ФОТ!W93)</f>
        <v>0</v>
      </c>
      <c r="X336" s="101">
        <f>IF(X$1="",0,ФОТ!X27+ФОТ!X93)</f>
        <v>0</v>
      </c>
      <c r="Y336" s="101">
        <f>IF(Y$1="",0,ФОТ!Y27+ФОТ!Y93)</f>
        <v>0</v>
      </c>
      <c r="Z336" s="101">
        <f>IF(Z$1="",0,ФОТ!Z27+ФОТ!Z93)</f>
        <v>0</v>
      </c>
      <c r="AA336" s="101">
        <f>IF(AA$1="",0,ФОТ!AA27+ФОТ!AA93)</f>
        <v>0</v>
      </c>
      <c r="AB336" s="22"/>
    </row>
    <row r="337" spans="1:28" s="23" customFormat="1" ht="10.199999999999999" x14ac:dyDescent="0.2">
      <c r="A337" s="22"/>
      <c r="B337" s="22"/>
      <c r="C337" s="22"/>
      <c r="D337" s="22"/>
      <c r="E337" s="22" t="str">
        <f>E335</f>
        <v>ФОТ - начисления/оплаты</v>
      </c>
      <c r="F337" s="22"/>
      <c r="G337" s="22" t="str">
        <f>IF($E337="","",INDEX(KPI!$G:$G,SUMIFS(KPI!$B:$B,KPI!$E:$E,$E337)))</f>
        <v>тыс.руб.</v>
      </c>
      <c r="H337" s="100">
        <f>структура!$V$13</f>
        <v>2</v>
      </c>
      <c r="I337" s="31"/>
      <c r="J337" s="98" t="str">
        <f>структура!$X$13</f>
        <v>фев</v>
      </c>
      <c r="K337" s="99"/>
      <c r="L337" s="22"/>
      <c r="M337" s="58"/>
      <c r="N337" s="22"/>
      <c r="O337" s="22"/>
      <c r="P337" s="101">
        <f>IF(P$1="",0,ФОТ!P28+ФОТ!P94)</f>
        <v>0</v>
      </c>
      <c r="Q337" s="101">
        <f>IF(Q$1="",0,ФОТ!Q28+ФОТ!Q94)</f>
        <v>0</v>
      </c>
      <c r="R337" s="101">
        <f>IF(R$1="",0,ФОТ!R28+ФОТ!R94)</f>
        <v>0</v>
      </c>
      <c r="S337" s="101">
        <f>IF(S$1="",0,ФОТ!S28+ФОТ!S94)</f>
        <v>0</v>
      </c>
      <c r="T337" s="101">
        <f>IF(T$1="",0,ФОТ!T28+ФОТ!T94)</f>
        <v>0</v>
      </c>
      <c r="U337" s="101">
        <f>IF(U$1="",0,ФОТ!U28+ФОТ!U94)</f>
        <v>0</v>
      </c>
      <c r="V337" s="101">
        <f>IF(V$1="",0,ФОТ!V28+ФОТ!V94)</f>
        <v>0</v>
      </c>
      <c r="W337" s="101">
        <f>IF(W$1="",0,ФОТ!W28+ФОТ!W94)</f>
        <v>0</v>
      </c>
      <c r="X337" s="101">
        <f>IF(X$1="",0,ФОТ!X28+ФОТ!X94)</f>
        <v>0</v>
      </c>
      <c r="Y337" s="101">
        <f>IF(Y$1="",0,ФОТ!Y28+ФОТ!Y94)</f>
        <v>0</v>
      </c>
      <c r="Z337" s="101">
        <f>IF(Z$1="",0,ФОТ!Z28+ФОТ!Z94)</f>
        <v>0</v>
      </c>
      <c r="AA337" s="101">
        <f>IF(AA$1="",0,ФОТ!AA28+ФОТ!AA94)</f>
        <v>0</v>
      </c>
      <c r="AB337" s="22"/>
    </row>
    <row r="338" spans="1:28" s="23" customFormat="1" ht="10.199999999999999" x14ac:dyDescent="0.2">
      <c r="A338" s="22"/>
      <c r="B338" s="22"/>
      <c r="C338" s="22"/>
      <c r="D338" s="22"/>
      <c r="E338" s="22" t="str">
        <f>E335</f>
        <v>ФОТ - начисления/оплаты</v>
      </c>
      <c r="F338" s="22"/>
      <c r="G338" s="22" t="str">
        <f>IF($E338="","",INDEX(KPI!$G:$G,SUMIFS(KPI!$B:$B,KPI!$E:$E,$E338)))</f>
        <v>тыс.руб.</v>
      </c>
      <c r="H338" s="100">
        <f>структура!$V$14</f>
        <v>3</v>
      </c>
      <c r="I338" s="31"/>
      <c r="J338" s="98" t="str">
        <f>структура!$X$14</f>
        <v>мар</v>
      </c>
      <c r="K338" s="99"/>
      <c r="L338" s="22"/>
      <c r="M338" s="58"/>
      <c r="N338" s="22"/>
      <c r="O338" s="22"/>
      <c r="P338" s="101">
        <f>IF(P$1="",0,ФОТ!P29+ФОТ!P95)</f>
        <v>0</v>
      </c>
      <c r="Q338" s="101">
        <f>IF(Q$1="",0,ФОТ!Q29+ФОТ!Q95)</f>
        <v>0</v>
      </c>
      <c r="R338" s="101">
        <f>IF(R$1="",0,ФОТ!R29+ФОТ!R95)</f>
        <v>0</v>
      </c>
      <c r="S338" s="101">
        <f>IF(S$1="",0,ФОТ!S29+ФОТ!S95)</f>
        <v>0</v>
      </c>
      <c r="T338" s="101">
        <f>IF(T$1="",0,ФОТ!T29+ФОТ!T95)</f>
        <v>0</v>
      </c>
      <c r="U338" s="101">
        <f>IF(U$1="",0,ФОТ!U29+ФОТ!U95)</f>
        <v>0</v>
      </c>
      <c r="V338" s="101">
        <f>IF(V$1="",0,ФОТ!V29+ФОТ!V95)</f>
        <v>0</v>
      </c>
      <c r="W338" s="101">
        <f>IF(W$1="",0,ФОТ!W29+ФОТ!W95)</f>
        <v>0</v>
      </c>
      <c r="X338" s="101">
        <f>IF(X$1="",0,ФОТ!X29+ФОТ!X95)</f>
        <v>0</v>
      </c>
      <c r="Y338" s="101">
        <f>IF(Y$1="",0,ФОТ!Y29+ФОТ!Y95)</f>
        <v>0</v>
      </c>
      <c r="Z338" s="101">
        <f>IF(Z$1="",0,ФОТ!Z29+ФОТ!Z95)</f>
        <v>0</v>
      </c>
      <c r="AA338" s="101">
        <f>IF(AA$1="",0,ФОТ!AA29+ФОТ!AA95)</f>
        <v>0</v>
      </c>
      <c r="AB338" s="22"/>
    </row>
    <row r="339" spans="1:28" s="23" customFormat="1" ht="10.199999999999999" x14ac:dyDescent="0.2">
      <c r="A339" s="22"/>
      <c r="B339" s="22"/>
      <c r="C339" s="22"/>
      <c r="D339" s="22"/>
      <c r="E339" s="22" t="str">
        <f>E335</f>
        <v>ФОТ - начисления/оплаты</v>
      </c>
      <c r="F339" s="22"/>
      <c r="G339" s="22" t="str">
        <f>IF($E339="","",INDEX(KPI!$G:$G,SUMIFS(KPI!$B:$B,KPI!$E:$E,$E339)))</f>
        <v>тыс.руб.</v>
      </c>
      <c r="H339" s="100">
        <f>структура!$V$15</f>
        <v>4</v>
      </c>
      <c r="I339" s="31"/>
      <c r="J339" s="98" t="str">
        <f>структура!$X$15</f>
        <v>апр</v>
      </c>
      <c r="K339" s="99"/>
      <c r="L339" s="22"/>
      <c r="M339" s="58"/>
      <c r="N339" s="22"/>
      <c r="O339" s="22"/>
      <c r="P339" s="101">
        <f>IF(P$1="",0,ФОТ!P30+ФОТ!P96)</f>
        <v>0</v>
      </c>
      <c r="Q339" s="101">
        <f>IF(Q$1="",0,ФОТ!Q30+ФОТ!Q96)</f>
        <v>0</v>
      </c>
      <c r="R339" s="101">
        <f>IF(R$1="",0,ФОТ!R30+ФОТ!R96)</f>
        <v>0</v>
      </c>
      <c r="S339" s="101">
        <f>IF(S$1="",0,ФОТ!S30+ФОТ!S96)</f>
        <v>0</v>
      </c>
      <c r="T339" s="101">
        <f>IF(T$1="",0,ФОТ!T30+ФОТ!T96)</f>
        <v>0</v>
      </c>
      <c r="U339" s="101">
        <f>IF(U$1="",0,ФОТ!U30+ФОТ!U96)</f>
        <v>0</v>
      </c>
      <c r="V339" s="101">
        <f>IF(V$1="",0,ФОТ!V30+ФОТ!V96)</f>
        <v>0</v>
      </c>
      <c r="W339" s="101">
        <f>IF(W$1="",0,ФОТ!W30+ФОТ!W96)</f>
        <v>0</v>
      </c>
      <c r="X339" s="101">
        <f>IF(X$1="",0,ФОТ!X30+ФОТ!X96)</f>
        <v>0</v>
      </c>
      <c r="Y339" s="101">
        <f>IF(Y$1="",0,ФОТ!Y30+ФОТ!Y96)</f>
        <v>0</v>
      </c>
      <c r="Z339" s="101">
        <f>IF(Z$1="",0,ФОТ!Z30+ФОТ!Z96)</f>
        <v>0</v>
      </c>
      <c r="AA339" s="101">
        <f>IF(AA$1="",0,ФОТ!AA30+ФОТ!AA96)</f>
        <v>0</v>
      </c>
      <c r="AB339" s="22"/>
    </row>
    <row r="340" spans="1:28" s="23" customFormat="1" ht="10.199999999999999" x14ac:dyDescent="0.2">
      <c r="A340" s="22"/>
      <c r="B340" s="22"/>
      <c r="C340" s="22"/>
      <c r="D340" s="22"/>
      <c r="E340" s="22" t="str">
        <f>E335</f>
        <v>ФОТ - начисления/оплаты</v>
      </c>
      <c r="F340" s="22"/>
      <c r="G340" s="22" t="str">
        <f>IF($E340="","",INDEX(KPI!$G:$G,SUMIFS(KPI!$B:$B,KPI!$E:$E,$E340)))</f>
        <v>тыс.руб.</v>
      </c>
      <c r="H340" s="100">
        <f>структура!$V$16</f>
        <v>5</v>
      </c>
      <c r="I340" s="31"/>
      <c r="J340" s="98" t="str">
        <f>структура!$X$16</f>
        <v>май</v>
      </c>
      <c r="K340" s="99"/>
      <c r="L340" s="22"/>
      <c r="M340" s="58"/>
      <c r="N340" s="22"/>
      <c r="O340" s="22"/>
      <c r="P340" s="101">
        <f>IF(P$1="",0,ФОТ!P31+ФОТ!P97)</f>
        <v>0</v>
      </c>
      <c r="Q340" s="101">
        <f>IF(Q$1="",0,ФОТ!Q31+ФОТ!Q97)</f>
        <v>0</v>
      </c>
      <c r="R340" s="101">
        <f>IF(R$1="",0,ФОТ!R31+ФОТ!R97)</f>
        <v>0</v>
      </c>
      <c r="S340" s="101">
        <f>IF(S$1="",0,ФОТ!S31+ФОТ!S97)</f>
        <v>0</v>
      </c>
      <c r="T340" s="101">
        <f>IF(T$1="",0,ФОТ!T31+ФОТ!T97)</f>
        <v>0</v>
      </c>
      <c r="U340" s="101">
        <f>IF(U$1="",0,ФОТ!U31+ФОТ!U97)</f>
        <v>0</v>
      </c>
      <c r="V340" s="101">
        <f>IF(V$1="",0,ФОТ!V31+ФОТ!V97)</f>
        <v>0</v>
      </c>
      <c r="W340" s="101">
        <f>IF(W$1="",0,ФОТ!W31+ФОТ!W97)</f>
        <v>0</v>
      </c>
      <c r="X340" s="101">
        <f>IF(X$1="",0,ФОТ!X31+ФОТ!X97)</f>
        <v>0</v>
      </c>
      <c r="Y340" s="101">
        <f>IF(Y$1="",0,ФОТ!Y31+ФОТ!Y97)</f>
        <v>0</v>
      </c>
      <c r="Z340" s="101">
        <f>IF(Z$1="",0,ФОТ!Z31+ФОТ!Z97)</f>
        <v>0</v>
      </c>
      <c r="AA340" s="101">
        <f>IF(AA$1="",0,ФОТ!AA31+ФОТ!AA97)</f>
        <v>0</v>
      </c>
      <c r="AB340" s="22"/>
    </row>
    <row r="341" spans="1:28" s="23" customFormat="1" ht="10.199999999999999" x14ac:dyDescent="0.2">
      <c r="A341" s="22"/>
      <c r="B341" s="22"/>
      <c r="C341" s="22"/>
      <c r="D341" s="22"/>
      <c r="E341" s="22" t="str">
        <f>E335</f>
        <v>ФОТ - начисления/оплаты</v>
      </c>
      <c r="F341" s="22"/>
      <c r="G341" s="22" t="str">
        <f>IF($E341="","",INDEX(KPI!$G:$G,SUMIFS(KPI!$B:$B,KPI!$E:$E,$E341)))</f>
        <v>тыс.руб.</v>
      </c>
      <c r="H341" s="100">
        <f>структура!$V$17</f>
        <v>6</v>
      </c>
      <c r="I341" s="31"/>
      <c r="J341" s="98" t="str">
        <f>структура!$X$17</f>
        <v>июн</v>
      </c>
      <c r="K341" s="99"/>
      <c r="L341" s="22"/>
      <c r="M341" s="58"/>
      <c r="N341" s="22"/>
      <c r="O341" s="22"/>
      <c r="P341" s="101">
        <f>IF(P$1="",0,ФОТ!P32+ФОТ!P98)</f>
        <v>0</v>
      </c>
      <c r="Q341" s="101">
        <f>IF(Q$1="",0,ФОТ!Q32+ФОТ!Q98)</f>
        <v>0</v>
      </c>
      <c r="R341" s="101">
        <f>IF(R$1="",0,ФОТ!R32+ФОТ!R98)</f>
        <v>0</v>
      </c>
      <c r="S341" s="101">
        <f>IF(S$1="",0,ФОТ!S32+ФОТ!S98)</f>
        <v>0</v>
      </c>
      <c r="T341" s="101">
        <f>IF(T$1="",0,ФОТ!T32+ФОТ!T98)</f>
        <v>0</v>
      </c>
      <c r="U341" s="101">
        <f>IF(U$1="",0,ФОТ!U32+ФОТ!U98)</f>
        <v>0</v>
      </c>
      <c r="V341" s="101">
        <f>IF(V$1="",0,ФОТ!V32+ФОТ!V98)</f>
        <v>0</v>
      </c>
      <c r="W341" s="101">
        <f>IF(W$1="",0,ФОТ!W32+ФОТ!W98)</f>
        <v>0</v>
      </c>
      <c r="X341" s="101">
        <f>IF(X$1="",0,ФОТ!X32+ФОТ!X98)</f>
        <v>0</v>
      </c>
      <c r="Y341" s="101">
        <f>IF(Y$1="",0,ФОТ!Y32+ФОТ!Y98)</f>
        <v>0</v>
      </c>
      <c r="Z341" s="101">
        <f>IF(Z$1="",0,ФОТ!Z32+ФОТ!Z98)</f>
        <v>0</v>
      </c>
      <c r="AA341" s="101">
        <f>IF(AA$1="",0,ФОТ!AA32+ФОТ!AA98)</f>
        <v>0</v>
      </c>
      <c r="AB341" s="22"/>
    </row>
    <row r="342" spans="1:28" s="23" customFormat="1" ht="10.199999999999999" x14ac:dyDescent="0.2">
      <c r="A342" s="22"/>
      <c r="B342" s="22"/>
      <c r="C342" s="22"/>
      <c r="D342" s="22"/>
      <c r="E342" s="22" t="str">
        <f>E335</f>
        <v>ФОТ - начисления/оплаты</v>
      </c>
      <c r="F342" s="22"/>
      <c r="G342" s="22" t="str">
        <f>IF($E342="","",INDEX(KPI!$G:$G,SUMIFS(KPI!$B:$B,KPI!$E:$E,$E342)))</f>
        <v>тыс.руб.</v>
      </c>
      <c r="H342" s="100">
        <f>структура!$V$18</f>
        <v>7</v>
      </c>
      <c r="I342" s="31"/>
      <c r="J342" s="98" t="str">
        <f>структура!$X$18</f>
        <v>июл</v>
      </c>
      <c r="K342" s="99"/>
      <c r="L342" s="22"/>
      <c r="M342" s="58"/>
      <c r="N342" s="22"/>
      <c r="O342" s="22"/>
      <c r="P342" s="101">
        <f>IF(P$1="",0,ФОТ!P33+ФОТ!P99)</f>
        <v>0</v>
      </c>
      <c r="Q342" s="101">
        <f>IF(Q$1="",0,ФОТ!Q33+ФОТ!Q99)</f>
        <v>0</v>
      </c>
      <c r="R342" s="101">
        <f>IF(R$1="",0,ФОТ!R33+ФОТ!R99)</f>
        <v>0</v>
      </c>
      <c r="S342" s="101">
        <f>IF(S$1="",0,ФОТ!S33+ФОТ!S99)</f>
        <v>0</v>
      </c>
      <c r="T342" s="101">
        <f>IF(T$1="",0,ФОТ!T33+ФОТ!T99)</f>
        <v>0</v>
      </c>
      <c r="U342" s="101">
        <f>IF(U$1="",0,ФОТ!U33+ФОТ!U99)</f>
        <v>0</v>
      </c>
      <c r="V342" s="101">
        <f>IF(V$1="",0,ФОТ!V33+ФОТ!V99)</f>
        <v>0</v>
      </c>
      <c r="W342" s="101">
        <f>IF(W$1="",0,ФОТ!W33+ФОТ!W99)</f>
        <v>0</v>
      </c>
      <c r="X342" s="101">
        <f>IF(X$1="",0,ФОТ!X33+ФОТ!X99)</f>
        <v>0</v>
      </c>
      <c r="Y342" s="101">
        <f>IF(Y$1="",0,ФОТ!Y33+ФОТ!Y99)</f>
        <v>0</v>
      </c>
      <c r="Z342" s="101">
        <f>IF(Z$1="",0,ФОТ!Z33+ФОТ!Z99)</f>
        <v>0</v>
      </c>
      <c r="AA342" s="101">
        <f>IF(AA$1="",0,ФОТ!AA33+ФОТ!AA99)</f>
        <v>0</v>
      </c>
      <c r="AB342" s="22"/>
    </row>
    <row r="343" spans="1:28" s="23" customFormat="1" ht="10.199999999999999" x14ac:dyDescent="0.2">
      <c r="A343" s="22"/>
      <c r="B343" s="22"/>
      <c r="C343" s="22"/>
      <c r="D343" s="22"/>
      <c r="E343" s="22" t="str">
        <f>E335</f>
        <v>ФОТ - начисления/оплаты</v>
      </c>
      <c r="F343" s="22"/>
      <c r="G343" s="22" t="str">
        <f>IF($E343="","",INDEX(KPI!$G:$G,SUMIFS(KPI!$B:$B,KPI!$E:$E,$E343)))</f>
        <v>тыс.руб.</v>
      </c>
      <c r="H343" s="100">
        <f>структура!$V$19</f>
        <v>8</v>
      </c>
      <c r="I343" s="31"/>
      <c r="J343" s="98" t="str">
        <f>структура!$X$19</f>
        <v>авг</v>
      </c>
      <c r="K343" s="99"/>
      <c r="L343" s="22"/>
      <c r="M343" s="58"/>
      <c r="N343" s="22"/>
      <c r="O343" s="22"/>
      <c r="P343" s="101">
        <f>IF(P$1="",0,ФОТ!P34+ФОТ!P100)</f>
        <v>0</v>
      </c>
      <c r="Q343" s="101">
        <f>IF(Q$1="",0,ФОТ!Q34+ФОТ!Q100)</f>
        <v>0</v>
      </c>
      <c r="R343" s="101">
        <f>IF(R$1="",0,ФОТ!R34+ФОТ!R100)</f>
        <v>0</v>
      </c>
      <c r="S343" s="101">
        <f>IF(S$1="",0,ФОТ!S34+ФОТ!S100)</f>
        <v>0</v>
      </c>
      <c r="T343" s="101">
        <f>IF(T$1="",0,ФОТ!T34+ФОТ!T100)</f>
        <v>0</v>
      </c>
      <c r="U343" s="101">
        <f>IF(U$1="",0,ФОТ!U34+ФОТ!U100)</f>
        <v>0</v>
      </c>
      <c r="V343" s="101">
        <f>IF(V$1="",0,ФОТ!V34+ФОТ!V100)</f>
        <v>0</v>
      </c>
      <c r="W343" s="101">
        <f>IF(W$1="",0,ФОТ!W34+ФОТ!W100)</f>
        <v>0</v>
      </c>
      <c r="X343" s="101">
        <f>IF(X$1="",0,ФОТ!X34+ФОТ!X100)</f>
        <v>0</v>
      </c>
      <c r="Y343" s="101">
        <f>IF(Y$1="",0,ФОТ!Y34+ФОТ!Y100)</f>
        <v>0</v>
      </c>
      <c r="Z343" s="101">
        <f>IF(Z$1="",0,ФОТ!Z34+ФОТ!Z100)</f>
        <v>0</v>
      </c>
      <c r="AA343" s="101">
        <f>IF(AA$1="",0,ФОТ!AA34+ФОТ!AA100)</f>
        <v>0</v>
      </c>
      <c r="AB343" s="22"/>
    </row>
    <row r="344" spans="1:28" s="23" customFormat="1" ht="10.199999999999999" x14ac:dyDescent="0.2">
      <c r="A344" s="22"/>
      <c r="B344" s="22"/>
      <c r="C344" s="22"/>
      <c r="D344" s="22"/>
      <c r="E344" s="22" t="str">
        <f>E335</f>
        <v>ФОТ - начисления/оплаты</v>
      </c>
      <c r="F344" s="22"/>
      <c r="G344" s="22" t="str">
        <f>IF($E344="","",INDEX(KPI!$G:$G,SUMIFS(KPI!$B:$B,KPI!$E:$E,$E344)))</f>
        <v>тыс.руб.</v>
      </c>
      <c r="H344" s="100">
        <f>структура!$V$20</f>
        <v>9</v>
      </c>
      <c r="I344" s="31"/>
      <c r="J344" s="98" t="str">
        <f>структура!$X$20</f>
        <v>сен</v>
      </c>
      <c r="K344" s="99"/>
      <c r="L344" s="22"/>
      <c r="M344" s="58"/>
      <c r="N344" s="22"/>
      <c r="O344" s="22"/>
      <c r="P344" s="101">
        <f>IF(P$1="",0,ФОТ!P35+ФОТ!P101)</f>
        <v>0</v>
      </c>
      <c r="Q344" s="101">
        <f>IF(Q$1="",0,ФОТ!Q35+ФОТ!Q101)</f>
        <v>0</v>
      </c>
      <c r="R344" s="101">
        <f>IF(R$1="",0,ФОТ!R35+ФОТ!R101)</f>
        <v>0</v>
      </c>
      <c r="S344" s="101">
        <f>IF(S$1="",0,ФОТ!S35+ФОТ!S101)</f>
        <v>0</v>
      </c>
      <c r="T344" s="101">
        <f>IF(T$1="",0,ФОТ!T35+ФОТ!T101)</f>
        <v>0</v>
      </c>
      <c r="U344" s="101">
        <f>IF(U$1="",0,ФОТ!U35+ФОТ!U101)</f>
        <v>0</v>
      </c>
      <c r="V344" s="101">
        <f>IF(V$1="",0,ФОТ!V35+ФОТ!V101)</f>
        <v>0</v>
      </c>
      <c r="W344" s="101">
        <f>IF(W$1="",0,ФОТ!W35+ФОТ!W101)</f>
        <v>0</v>
      </c>
      <c r="X344" s="101">
        <f>IF(X$1="",0,ФОТ!X35+ФОТ!X101)</f>
        <v>0</v>
      </c>
      <c r="Y344" s="101">
        <f>IF(Y$1="",0,ФОТ!Y35+ФОТ!Y101)</f>
        <v>0</v>
      </c>
      <c r="Z344" s="101">
        <f>IF(Z$1="",0,ФОТ!Z35+ФОТ!Z101)</f>
        <v>0</v>
      </c>
      <c r="AA344" s="101">
        <f>IF(AA$1="",0,ФОТ!AA35+ФОТ!AA101)</f>
        <v>0</v>
      </c>
      <c r="AB344" s="22"/>
    </row>
    <row r="345" spans="1:28" s="23" customFormat="1" ht="10.199999999999999" x14ac:dyDescent="0.2">
      <c r="A345" s="22"/>
      <c r="B345" s="22"/>
      <c r="C345" s="22"/>
      <c r="D345" s="22"/>
      <c r="E345" s="22" t="str">
        <f>E335</f>
        <v>ФОТ - начисления/оплаты</v>
      </c>
      <c r="F345" s="22"/>
      <c r="G345" s="22" t="str">
        <f>IF($E345="","",INDEX(KPI!$G:$G,SUMIFS(KPI!$B:$B,KPI!$E:$E,$E345)))</f>
        <v>тыс.руб.</v>
      </c>
      <c r="H345" s="100">
        <f>структура!$V$21</f>
        <v>10</v>
      </c>
      <c r="I345" s="31"/>
      <c r="J345" s="98" t="str">
        <f>структура!$X$21</f>
        <v>окт</v>
      </c>
      <c r="K345" s="99"/>
      <c r="L345" s="22"/>
      <c r="M345" s="58"/>
      <c r="N345" s="22"/>
      <c r="O345" s="22"/>
      <c r="P345" s="101">
        <f>IF(P$1="",0,ФОТ!P36+ФОТ!P102)</f>
        <v>0</v>
      </c>
      <c r="Q345" s="101">
        <f>IF(Q$1="",0,ФОТ!Q36+ФОТ!Q102)</f>
        <v>0</v>
      </c>
      <c r="R345" s="101">
        <f>IF(R$1="",0,ФОТ!R36+ФОТ!R102)</f>
        <v>0</v>
      </c>
      <c r="S345" s="101">
        <f>IF(S$1="",0,ФОТ!S36+ФОТ!S102)</f>
        <v>0</v>
      </c>
      <c r="T345" s="101">
        <f>IF(T$1="",0,ФОТ!T36+ФОТ!T102)</f>
        <v>0</v>
      </c>
      <c r="U345" s="101">
        <f>IF(U$1="",0,ФОТ!U36+ФОТ!U102)</f>
        <v>0</v>
      </c>
      <c r="V345" s="101">
        <f>IF(V$1="",0,ФОТ!V36+ФОТ!V102)</f>
        <v>0</v>
      </c>
      <c r="W345" s="101">
        <f>IF(W$1="",0,ФОТ!W36+ФОТ!W102)</f>
        <v>0</v>
      </c>
      <c r="X345" s="101">
        <f>IF(X$1="",0,ФОТ!X36+ФОТ!X102)</f>
        <v>0</v>
      </c>
      <c r="Y345" s="101">
        <f>IF(Y$1="",0,ФОТ!Y36+ФОТ!Y102)</f>
        <v>0</v>
      </c>
      <c r="Z345" s="101">
        <f>IF(Z$1="",0,ФОТ!Z36+ФОТ!Z102)</f>
        <v>0</v>
      </c>
      <c r="AA345" s="101">
        <f>IF(AA$1="",0,ФОТ!AA36+ФОТ!AA102)</f>
        <v>0</v>
      </c>
      <c r="AB345" s="22"/>
    </row>
    <row r="346" spans="1:28" s="23" customFormat="1" ht="10.199999999999999" x14ac:dyDescent="0.2">
      <c r="A346" s="22"/>
      <c r="B346" s="22"/>
      <c r="C346" s="22"/>
      <c r="D346" s="22"/>
      <c r="E346" s="22" t="str">
        <f>E335</f>
        <v>ФОТ - начисления/оплаты</v>
      </c>
      <c r="F346" s="22"/>
      <c r="G346" s="22" t="str">
        <f>IF($E346="","",INDEX(KPI!$G:$G,SUMIFS(KPI!$B:$B,KPI!$E:$E,$E346)))</f>
        <v>тыс.руб.</v>
      </c>
      <c r="H346" s="100">
        <f>структура!$V$22</f>
        <v>11</v>
      </c>
      <c r="I346" s="31"/>
      <c r="J346" s="98" t="str">
        <f>структура!$X$22</f>
        <v>ноя</v>
      </c>
      <c r="K346" s="99"/>
      <c r="L346" s="22"/>
      <c r="M346" s="58"/>
      <c r="N346" s="22"/>
      <c r="O346" s="22"/>
      <c r="P346" s="101">
        <f>IF(P$1="",0,ФОТ!P37+ФОТ!P103)</f>
        <v>0</v>
      </c>
      <c r="Q346" s="101">
        <f>IF(Q$1="",0,ФОТ!Q37+ФОТ!Q103)</f>
        <v>0</v>
      </c>
      <c r="R346" s="101">
        <f>IF(R$1="",0,ФОТ!R37+ФОТ!R103)</f>
        <v>0</v>
      </c>
      <c r="S346" s="101">
        <f>IF(S$1="",0,ФОТ!S37+ФОТ!S103)</f>
        <v>0</v>
      </c>
      <c r="T346" s="101">
        <f>IF(T$1="",0,ФОТ!T37+ФОТ!T103)</f>
        <v>0</v>
      </c>
      <c r="U346" s="101">
        <f>IF(U$1="",0,ФОТ!U37+ФОТ!U103)</f>
        <v>0</v>
      </c>
      <c r="V346" s="101">
        <f>IF(V$1="",0,ФОТ!V37+ФОТ!V103)</f>
        <v>0</v>
      </c>
      <c r="W346" s="101">
        <f>IF(W$1="",0,ФОТ!W37+ФОТ!W103)</f>
        <v>0</v>
      </c>
      <c r="X346" s="101">
        <f>IF(X$1="",0,ФОТ!X37+ФОТ!X103)</f>
        <v>0</v>
      </c>
      <c r="Y346" s="101">
        <f>IF(Y$1="",0,ФОТ!Y37+ФОТ!Y103)</f>
        <v>0</v>
      </c>
      <c r="Z346" s="101">
        <f>IF(Z$1="",0,ФОТ!Z37+ФОТ!Z103)</f>
        <v>0</v>
      </c>
      <c r="AA346" s="101">
        <f>IF(AA$1="",0,ФОТ!AA37+ФОТ!AA103)</f>
        <v>0</v>
      </c>
      <c r="AB346" s="22"/>
    </row>
    <row r="347" spans="1:28" s="23" customFormat="1" ht="10.199999999999999" x14ac:dyDescent="0.2">
      <c r="A347" s="22"/>
      <c r="B347" s="22"/>
      <c r="C347" s="22"/>
      <c r="D347" s="22"/>
      <c r="E347" s="22" t="str">
        <f>E335</f>
        <v>ФОТ - начисления/оплаты</v>
      </c>
      <c r="F347" s="22"/>
      <c r="G347" s="22" t="str">
        <f>IF($E347="","",INDEX(KPI!$G:$G,SUMIFS(KPI!$B:$B,KPI!$E:$E,$E347)))</f>
        <v>тыс.руб.</v>
      </c>
      <c r="H347" s="100">
        <f>структура!$V$23</f>
        <v>12</v>
      </c>
      <c r="I347" s="31"/>
      <c r="J347" s="98" t="str">
        <f>структура!$X$23</f>
        <v>дек</v>
      </c>
      <c r="K347" s="99"/>
      <c r="L347" s="22"/>
      <c r="M347" s="58"/>
      <c r="N347" s="22"/>
      <c r="O347" s="22"/>
      <c r="P347" s="101">
        <f>IF(P$1="",0,ФОТ!P38+ФОТ!P104)</f>
        <v>0</v>
      </c>
      <c r="Q347" s="101">
        <f>IF(Q$1="",0,ФОТ!Q38+ФОТ!Q104)</f>
        <v>0</v>
      </c>
      <c r="R347" s="101">
        <f>IF(R$1="",0,ФОТ!R38+ФОТ!R104)</f>
        <v>0</v>
      </c>
      <c r="S347" s="101">
        <f>IF(S$1="",0,ФОТ!S38+ФОТ!S104)</f>
        <v>0</v>
      </c>
      <c r="T347" s="101">
        <f>IF(T$1="",0,ФОТ!T38+ФОТ!T104)</f>
        <v>0</v>
      </c>
      <c r="U347" s="101">
        <f>IF(U$1="",0,ФОТ!U38+ФОТ!U104)</f>
        <v>0</v>
      </c>
      <c r="V347" s="101">
        <f>IF(V$1="",0,ФОТ!V38+ФОТ!V104)</f>
        <v>0</v>
      </c>
      <c r="W347" s="101">
        <f>IF(W$1="",0,ФОТ!W38+ФОТ!W104)</f>
        <v>0</v>
      </c>
      <c r="X347" s="101">
        <f>IF(X$1="",0,ФОТ!X38+ФОТ!X104)</f>
        <v>0</v>
      </c>
      <c r="Y347" s="101">
        <f>IF(Y$1="",0,ФОТ!Y38+ФОТ!Y104)</f>
        <v>0</v>
      </c>
      <c r="Z347" s="101">
        <f>IF(Z$1="",0,ФОТ!Z38+ФОТ!Z104)</f>
        <v>0</v>
      </c>
      <c r="AA347" s="101">
        <f>IF(AA$1="",0,ФОТ!AA38+ФОТ!AA104)</f>
        <v>0</v>
      </c>
      <c r="AB347" s="22"/>
    </row>
    <row r="348" spans="1:28" ht="3.9" customHeight="1" x14ac:dyDescent="0.25">
      <c r="A348" s="2"/>
      <c r="B348" s="2"/>
      <c r="C348" s="2"/>
      <c r="D348" s="2"/>
      <c r="E348" s="21"/>
      <c r="F348" s="2"/>
      <c r="G348" s="21"/>
      <c r="H348" s="2"/>
      <c r="I348" s="28"/>
      <c r="J348" s="21"/>
      <c r="K348" s="28"/>
      <c r="L348" s="2"/>
      <c r="M348" s="52"/>
      <c r="N348" s="2"/>
      <c r="O348" s="2"/>
      <c r="P348" s="36"/>
      <c r="Q348" s="36"/>
      <c r="R348" s="36"/>
      <c r="S348" s="36"/>
      <c r="T348" s="36"/>
      <c r="U348" s="36"/>
      <c r="V348" s="36"/>
      <c r="W348" s="36"/>
      <c r="X348" s="36"/>
      <c r="Y348" s="36"/>
      <c r="Z348" s="36"/>
      <c r="AA348" s="36"/>
      <c r="AB348" s="2"/>
    </row>
    <row r="349" spans="1:28" ht="8.1" customHeight="1" x14ac:dyDescent="0.25">
      <c r="A349" s="2"/>
      <c r="B349" s="2"/>
      <c r="C349" s="2"/>
      <c r="D349" s="2"/>
      <c r="E349" s="2"/>
      <c r="F349" s="2"/>
      <c r="G349" s="2"/>
      <c r="H349" s="2"/>
      <c r="I349" s="28"/>
      <c r="J349" s="2"/>
      <c r="K349" s="28"/>
      <c r="L349" s="2"/>
      <c r="M349" s="52"/>
      <c r="N349" s="2"/>
      <c r="O349" s="2"/>
      <c r="P349" s="36"/>
      <c r="Q349" s="36"/>
      <c r="R349" s="36"/>
      <c r="S349" s="36"/>
      <c r="T349" s="36"/>
      <c r="U349" s="36"/>
      <c r="V349" s="36"/>
      <c r="W349" s="36"/>
      <c r="X349" s="36"/>
      <c r="Y349" s="36"/>
      <c r="Z349" s="36"/>
      <c r="AA349" s="36"/>
      <c r="AB349" s="2"/>
    </row>
    <row r="350" spans="1:28" s="5" customFormat="1" x14ac:dyDescent="0.25">
      <c r="A350" s="3"/>
      <c r="B350" s="3"/>
      <c r="C350" s="3"/>
      <c r="D350" s="3"/>
      <c r="E350" s="3" t="str">
        <f>KPI!$E$58</f>
        <v>ставка отчислений в соцфонды+страхНС</v>
      </c>
      <c r="F350" s="3"/>
      <c r="G350" s="3" t="str">
        <f>IF($E350="","",INDEX(KPI!$G:$G,SUMIFS(KPI!$B:$B,KPI!$E:$E,$E350)))</f>
        <v>%</v>
      </c>
      <c r="H350" s="3"/>
      <c r="I350" s="6" t="s">
        <v>0</v>
      </c>
      <c r="J350" s="88"/>
      <c r="K350" s="28"/>
      <c r="L350" s="2"/>
      <c r="M350" s="52"/>
      <c r="N350" s="3"/>
      <c r="O350" s="2"/>
      <c r="P350" s="36"/>
      <c r="Q350" s="36"/>
      <c r="R350" s="36"/>
      <c r="S350" s="36"/>
      <c r="T350" s="36"/>
      <c r="U350" s="36"/>
      <c r="V350" s="36"/>
      <c r="W350" s="36"/>
      <c r="X350" s="36"/>
      <c r="Y350" s="36"/>
      <c r="Z350" s="36"/>
      <c r="AA350" s="36"/>
      <c r="AB350" s="2"/>
    </row>
    <row r="351" spans="1:28" ht="3.9" customHeight="1" x14ac:dyDescent="0.25">
      <c r="A351" s="2"/>
      <c r="B351" s="2"/>
      <c r="C351" s="2"/>
      <c r="D351" s="2"/>
      <c r="E351" s="110"/>
      <c r="F351" s="2"/>
      <c r="G351" s="2"/>
      <c r="H351" s="2"/>
      <c r="I351" s="28"/>
      <c r="J351" s="2"/>
      <c r="K351" s="28"/>
      <c r="L351" s="2"/>
      <c r="M351" s="52"/>
      <c r="N351" s="2"/>
      <c r="O351" s="2"/>
      <c r="P351" s="36"/>
      <c r="Q351" s="36"/>
      <c r="R351" s="36"/>
      <c r="S351" s="36"/>
      <c r="T351" s="36"/>
      <c r="U351" s="36"/>
      <c r="V351" s="36"/>
      <c r="W351" s="36"/>
      <c r="X351" s="36"/>
      <c r="Y351" s="36"/>
      <c r="Z351" s="36"/>
      <c r="AA351" s="36"/>
      <c r="AB351" s="2"/>
    </row>
    <row r="352" spans="1:28" ht="8.1" customHeight="1" x14ac:dyDescent="0.25">
      <c r="A352" s="2"/>
      <c r="B352" s="2"/>
      <c r="C352" s="2"/>
      <c r="D352" s="2"/>
      <c r="E352" s="2"/>
      <c r="F352" s="2"/>
      <c r="G352" s="2"/>
      <c r="H352" s="2"/>
      <c r="I352" s="28"/>
      <c r="J352" s="2"/>
      <c r="K352" s="28"/>
      <c r="L352" s="2"/>
      <c r="M352" s="52"/>
      <c r="N352" s="2"/>
      <c r="O352" s="2"/>
      <c r="P352" s="36"/>
      <c r="Q352" s="36"/>
      <c r="R352" s="36"/>
      <c r="S352" s="36"/>
      <c r="T352" s="36"/>
      <c r="U352" s="36"/>
      <c r="V352" s="36"/>
      <c r="W352" s="36"/>
      <c r="X352" s="36"/>
      <c r="Y352" s="36"/>
      <c r="Z352" s="36"/>
      <c r="AA352" s="36"/>
      <c r="AB352" s="2"/>
    </row>
    <row r="353" spans="1:28" s="5" customFormat="1" x14ac:dyDescent="0.25">
      <c r="A353" s="3"/>
      <c r="B353" s="3"/>
      <c r="C353" s="3"/>
      <c r="D353" s="111"/>
      <c r="E353" s="3" t="str">
        <f>KPI!$E$59</f>
        <v>начисления в соцфонды</v>
      </c>
      <c r="F353" s="3"/>
      <c r="G353" s="3" t="str">
        <f>IF($E353="","",INDEX(KPI!$G:$G,SUMIFS(KPI!$B:$B,KPI!$E:$E,$E353)))</f>
        <v>тыс.руб.</v>
      </c>
      <c r="H353" s="103"/>
      <c r="I353" s="28"/>
      <c r="J353" s="44"/>
      <c r="K353" s="28"/>
      <c r="L353" s="3"/>
      <c r="M353" s="55">
        <f>SUM($O353:$AB353)</f>
        <v>0</v>
      </c>
      <c r="N353" s="3"/>
      <c r="O353" s="3"/>
      <c r="P353" s="46">
        <f>IF(P$1="",0,IF(P$1=0,SUMIFS(P354:P365,H354:H365,"&gt;="&amp;MONTH($J$13)),SUM(P354:P365)))</f>
        <v>0</v>
      </c>
      <c r="Q353" s="46">
        <f t="shared" ref="Q353" si="137">IF(Q$1="",0,SUM(Q354:Q365))</f>
        <v>0</v>
      </c>
      <c r="R353" s="46">
        <f t="shared" ref="R353:AA353" si="138">IF(R$1="",0,SUM(R354:R365))</f>
        <v>0</v>
      </c>
      <c r="S353" s="46">
        <f t="shared" si="138"/>
        <v>0</v>
      </c>
      <c r="T353" s="46">
        <f t="shared" si="138"/>
        <v>0</v>
      </c>
      <c r="U353" s="46">
        <f t="shared" si="138"/>
        <v>0</v>
      </c>
      <c r="V353" s="46">
        <f t="shared" si="138"/>
        <v>0</v>
      </c>
      <c r="W353" s="46">
        <f t="shared" si="138"/>
        <v>0</v>
      </c>
      <c r="X353" s="46">
        <f t="shared" si="138"/>
        <v>0</v>
      </c>
      <c r="Y353" s="46">
        <f t="shared" si="138"/>
        <v>0</v>
      </c>
      <c r="Z353" s="46">
        <f t="shared" si="138"/>
        <v>0</v>
      </c>
      <c r="AA353" s="46">
        <f t="shared" si="138"/>
        <v>0</v>
      </c>
      <c r="AB353" s="3"/>
    </row>
    <row r="354" spans="1:28" s="23" customFormat="1" ht="10.199999999999999" x14ac:dyDescent="0.2">
      <c r="A354" s="22"/>
      <c r="B354" s="22"/>
      <c r="C354" s="22"/>
      <c r="D354" s="22"/>
      <c r="E354" s="22" t="str">
        <f>E353</f>
        <v>начисления в соцфонды</v>
      </c>
      <c r="F354" s="22"/>
      <c r="G354" s="22" t="str">
        <f>IF($E354="","",INDEX(KPI!$G:$G,SUMIFS(KPI!$B:$B,KPI!$E:$E,$E354)))</f>
        <v>тыс.руб.</v>
      </c>
      <c r="H354" s="100">
        <f>структура!$V$12</f>
        <v>1</v>
      </c>
      <c r="I354" s="31"/>
      <c r="J354" s="98" t="str">
        <f>структура!$X$12</f>
        <v>янв</v>
      </c>
      <c r="K354" s="99"/>
      <c r="L354" s="22"/>
      <c r="M354" s="58"/>
      <c r="N354" s="22"/>
      <c r="O354" s="22"/>
      <c r="P354" s="101">
        <f>IF(P$1="",0,P336*$J$350)</f>
        <v>0</v>
      </c>
      <c r="Q354" s="101">
        <f t="shared" ref="Q354:AA354" si="139">IF(Q$1="",0,Q336*$J$350)</f>
        <v>0</v>
      </c>
      <c r="R354" s="101">
        <f t="shared" si="139"/>
        <v>0</v>
      </c>
      <c r="S354" s="101">
        <f t="shared" si="139"/>
        <v>0</v>
      </c>
      <c r="T354" s="101">
        <f t="shared" si="139"/>
        <v>0</v>
      </c>
      <c r="U354" s="101">
        <f t="shared" si="139"/>
        <v>0</v>
      </c>
      <c r="V354" s="101">
        <f t="shared" si="139"/>
        <v>0</v>
      </c>
      <c r="W354" s="101">
        <f t="shared" si="139"/>
        <v>0</v>
      </c>
      <c r="X354" s="101">
        <f t="shared" si="139"/>
        <v>0</v>
      </c>
      <c r="Y354" s="101">
        <f t="shared" si="139"/>
        <v>0</v>
      </c>
      <c r="Z354" s="101">
        <f t="shared" si="139"/>
        <v>0</v>
      </c>
      <c r="AA354" s="101">
        <f t="shared" si="139"/>
        <v>0</v>
      </c>
      <c r="AB354" s="22"/>
    </row>
    <row r="355" spans="1:28" s="23" customFormat="1" ht="10.199999999999999" x14ac:dyDescent="0.2">
      <c r="A355" s="22"/>
      <c r="B355" s="22"/>
      <c r="C355" s="22"/>
      <c r="D355" s="22"/>
      <c r="E355" s="22" t="str">
        <f>E353</f>
        <v>начисления в соцфонды</v>
      </c>
      <c r="F355" s="22"/>
      <c r="G355" s="22" t="str">
        <f>IF($E355="","",INDEX(KPI!$G:$G,SUMIFS(KPI!$B:$B,KPI!$E:$E,$E355)))</f>
        <v>тыс.руб.</v>
      </c>
      <c r="H355" s="100">
        <f>структура!$V$13</f>
        <v>2</v>
      </c>
      <c r="I355" s="31"/>
      <c r="J355" s="98" t="str">
        <f>структура!$X$13</f>
        <v>фев</v>
      </c>
      <c r="K355" s="99"/>
      <c r="L355" s="22"/>
      <c r="M355" s="58"/>
      <c r="N355" s="22"/>
      <c r="O355" s="22"/>
      <c r="P355" s="101">
        <f t="shared" ref="P355:AA355" si="140">IF(P$1="",0,P337*$J$350)</f>
        <v>0</v>
      </c>
      <c r="Q355" s="101">
        <f t="shared" si="140"/>
        <v>0</v>
      </c>
      <c r="R355" s="101">
        <f t="shared" si="140"/>
        <v>0</v>
      </c>
      <c r="S355" s="101">
        <f t="shared" si="140"/>
        <v>0</v>
      </c>
      <c r="T355" s="101">
        <f t="shared" si="140"/>
        <v>0</v>
      </c>
      <c r="U355" s="101">
        <f t="shared" si="140"/>
        <v>0</v>
      </c>
      <c r="V355" s="101">
        <f t="shared" si="140"/>
        <v>0</v>
      </c>
      <c r="W355" s="101">
        <f t="shared" si="140"/>
        <v>0</v>
      </c>
      <c r="X355" s="101">
        <f t="shared" si="140"/>
        <v>0</v>
      </c>
      <c r="Y355" s="101">
        <f t="shared" si="140"/>
        <v>0</v>
      </c>
      <c r="Z355" s="101">
        <f t="shared" si="140"/>
        <v>0</v>
      </c>
      <c r="AA355" s="101">
        <f t="shared" si="140"/>
        <v>0</v>
      </c>
      <c r="AB355" s="22"/>
    </row>
    <row r="356" spans="1:28" s="23" customFormat="1" ht="10.199999999999999" x14ac:dyDescent="0.2">
      <c r="A356" s="22"/>
      <c r="B356" s="22"/>
      <c r="C356" s="22"/>
      <c r="D356" s="22"/>
      <c r="E356" s="22" t="str">
        <f>E353</f>
        <v>начисления в соцфонды</v>
      </c>
      <c r="F356" s="22"/>
      <c r="G356" s="22" t="str">
        <f>IF($E356="","",INDEX(KPI!$G:$G,SUMIFS(KPI!$B:$B,KPI!$E:$E,$E356)))</f>
        <v>тыс.руб.</v>
      </c>
      <c r="H356" s="100">
        <f>структура!$V$14</f>
        <v>3</v>
      </c>
      <c r="I356" s="31"/>
      <c r="J356" s="98" t="str">
        <f>структура!$X$14</f>
        <v>мар</v>
      </c>
      <c r="K356" s="99"/>
      <c r="L356" s="22"/>
      <c r="M356" s="58"/>
      <c r="N356" s="22"/>
      <c r="O356" s="22"/>
      <c r="P356" s="101">
        <f t="shared" ref="P356:AA356" si="141">IF(P$1="",0,P338*$J$350)</f>
        <v>0</v>
      </c>
      <c r="Q356" s="101">
        <f t="shared" si="141"/>
        <v>0</v>
      </c>
      <c r="R356" s="101">
        <f t="shared" si="141"/>
        <v>0</v>
      </c>
      <c r="S356" s="101">
        <f t="shared" si="141"/>
        <v>0</v>
      </c>
      <c r="T356" s="101">
        <f t="shared" si="141"/>
        <v>0</v>
      </c>
      <c r="U356" s="101">
        <f t="shared" si="141"/>
        <v>0</v>
      </c>
      <c r="V356" s="101">
        <f t="shared" si="141"/>
        <v>0</v>
      </c>
      <c r="W356" s="101">
        <f t="shared" si="141"/>
        <v>0</v>
      </c>
      <c r="X356" s="101">
        <f t="shared" si="141"/>
        <v>0</v>
      </c>
      <c r="Y356" s="101">
        <f t="shared" si="141"/>
        <v>0</v>
      </c>
      <c r="Z356" s="101">
        <f t="shared" si="141"/>
        <v>0</v>
      </c>
      <c r="AA356" s="101">
        <f t="shared" si="141"/>
        <v>0</v>
      </c>
      <c r="AB356" s="22"/>
    </row>
    <row r="357" spans="1:28" s="23" customFormat="1" ht="10.199999999999999" x14ac:dyDescent="0.2">
      <c r="A357" s="22"/>
      <c r="B357" s="22"/>
      <c r="C357" s="22"/>
      <c r="D357" s="22"/>
      <c r="E357" s="22" t="str">
        <f>E353</f>
        <v>начисления в соцфонды</v>
      </c>
      <c r="F357" s="22"/>
      <c r="G357" s="22" t="str">
        <f>IF($E357="","",INDEX(KPI!$G:$G,SUMIFS(KPI!$B:$B,KPI!$E:$E,$E357)))</f>
        <v>тыс.руб.</v>
      </c>
      <c r="H357" s="100">
        <f>структура!$V$15</f>
        <v>4</v>
      </c>
      <c r="I357" s="31"/>
      <c r="J357" s="98" t="str">
        <f>структура!$X$15</f>
        <v>апр</v>
      </c>
      <c r="K357" s="99"/>
      <c r="L357" s="22"/>
      <c r="M357" s="58"/>
      <c r="N357" s="22"/>
      <c r="O357" s="22"/>
      <c r="P357" s="101">
        <f t="shared" ref="P357:AA357" si="142">IF(P$1="",0,P339*$J$350)</f>
        <v>0</v>
      </c>
      <c r="Q357" s="101">
        <f t="shared" si="142"/>
        <v>0</v>
      </c>
      <c r="R357" s="101">
        <f t="shared" si="142"/>
        <v>0</v>
      </c>
      <c r="S357" s="101">
        <f t="shared" si="142"/>
        <v>0</v>
      </c>
      <c r="T357" s="101">
        <f t="shared" si="142"/>
        <v>0</v>
      </c>
      <c r="U357" s="101">
        <f t="shared" si="142"/>
        <v>0</v>
      </c>
      <c r="V357" s="101">
        <f t="shared" si="142"/>
        <v>0</v>
      </c>
      <c r="W357" s="101">
        <f t="shared" si="142"/>
        <v>0</v>
      </c>
      <c r="X357" s="101">
        <f t="shared" si="142"/>
        <v>0</v>
      </c>
      <c r="Y357" s="101">
        <f t="shared" si="142"/>
        <v>0</v>
      </c>
      <c r="Z357" s="101">
        <f t="shared" si="142"/>
        <v>0</v>
      </c>
      <c r="AA357" s="101">
        <f t="shared" si="142"/>
        <v>0</v>
      </c>
      <c r="AB357" s="22"/>
    </row>
    <row r="358" spans="1:28" s="23" customFormat="1" ht="10.199999999999999" x14ac:dyDescent="0.2">
      <c r="A358" s="22"/>
      <c r="B358" s="22"/>
      <c r="C358" s="22"/>
      <c r="D358" s="22"/>
      <c r="E358" s="22" t="str">
        <f>E353</f>
        <v>начисления в соцфонды</v>
      </c>
      <c r="F358" s="22"/>
      <c r="G358" s="22" t="str">
        <f>IF($E358="","",INDEX(KPI!$G:$G,SUMIFS(KPI!$B:$B,KPI!$E:$E,$E358)))</f>
        <v>тыс.руб.</v>
      </c>
      <c r="H358" s="100">
        <f>структура!$V$16</f>
        <v>5</v>
      </c>
      <c r="I358" s="31"/>
      <c r="J358" s="98" t="str">
        <f>структура!$X$16</f>
        <v>май</v>
      </c>
      <c r="K358" s="99"/>
      <c r="L358" s="22"/>
      <c r="M358" s="58"/>
      <c r="N358" s="22"/>
      <c r="O358" s="22"/>
      <c r="P358" s="101">
        <f t="shared" ref="P358:AA358" si="143">IF(P$1="",0,P340*$J$350)</f>
        <v>0</v>
      </c>
      <c r="Q358" s="101">
        <f t="shared" si="143"/>
        <v>0</v>
      </c>
      <c r="R358" s="101">
        <f t="shared" si="143"/>
        <v>0</v>
      </c>
      <c r="S358" s="101">
        <f t="shared" si="143"/>
        <v>0</v>
      </c>
      <c r="T358" s="101">
        <f t="shared" si="143"/>
        <v>0</v>
      </c>
      <c r="U358" s="101">
        <f t="shared" si="143"/>
        <v>0</v>
      </c>
      <c r="V358" s="101">
        <f t="shared" si="143"/>
        <v>0</v>
      </c>
      <c r="W358" s="101">
        <f t="shared" si="143"/>
        <v>0</v>
      </c>
      <c r="X358" s="101">
        <f t="shared" si="143"/>
        <v>0</v>
      </c>
      <c r="Y358" s="101">
        <f t="shared" si="143"/>
        <v>0</v>
      </c>
      <c r="Z358" s="101">
        <f t="shared" si="143"/>
        <v>0</v>
      </c>
      <c r="AA358" s="101">
        <f t="shared" si="143"/>
        <v>0</v>
      </c>
      <c r="AB358" s="22"/>
    </row>
    <row r="359" spans="1:28" s="23" customFormat="1" ht="10.199999999999999" x14ac:dyDescent="0.2">
      <c r="A359" s="22"/>
      <c r="B359" s="22"/>
      <c r="C359" s="22"/>
      <c r="D359" s="22"/>
      <c r="E359" s="22" t="str">
        <f>E353</f>
        <v>начисления в соцфонды</v>
      </c>
      <c r="F359" s="22"/>
      <c r="G359" s="22" t="str">
        <f>IF($E359="","",INDEX(KPI!$G:$G,SUMIFS(KPI!$B:$B,KPI!$E:$E,$E359)))</f>
        <v>тыс.руб.</v>
      </c>
      <c r="H359" s="100">
        <f>структура!$V$17</f>
        <v>6</v>
      </c>
      <c r="I359" s="31"/>
      <c r="J359" s="98" t="str">
        <f>структура!$X$17</f>
        <v>июн</v>
      </c>
      <c r="K359" s="99"/>
      <c r="L359" s="22"/>
      <c r="M359" s="58"/>
      <c r="N359" s="22"/>
      <c r="O359" s="22"/>
      <c r="P359" s="101">
        <f t="shared" ref="P359:AA359" si="144">IF(P$1="",0,P341*$J$350)</f>
        <v>0</v>
      </c>
      <c r="Q359" s="101">
        <f t="shared" si="144"/>
        <v>0</v>
      </c>
      <c r="R359" s="101">
        <f t="shared" si="144"/>
        <v>0</v>
      </c>
      <c r="S359" s="101">
        <f t="shared" si="144"/>
        <v>0</v>
      </c>
      <c r="T359" s="101">
        <f t="shared" si="144"/>
        <v>0</v>
      </c>
      <c r="U359" s="101">
        <f t="shared" si="144"/>
        <v>0</v>
      </c>
      <c r="V359" s="101">
        <f t="shared" si="144"/>
        <v>0</v>
      </c>
      <c r="W359" s="101">
        <f t="shared" si="144"/>
        <v>0</v>
      </c>
      <c r="X359" s="101">
        <f t="shared" si="144"/>
        <v>0</v>
      </c>
      <c r="Y359" s="101">
        <f t="shared" si="144"/>
        <v>0</v>
      </c>
      <c r="Z359" s="101">
        <f t="shared" si="144"/>
        <v>0</v>
      </c>
      <c r="AA359" s="101">
        <f t="shared" si="144"/>
        <v>0</v>
      </c>
      <c r="AB359" s="22"/>
    </row>
    <row r="360" spans="1:28" s="23" customFormat="1" ht="10.199999999999999" x14ac:dyDescent="0.2">
      <c r="A360" s="22"/>
      <c r="B360" s="22"/>
      <c r="C360" s="22"/>
      <c r="D360" s="22"/>
      <c r="E360" s="22" t="str">
        <f>E353</f>
        <v>начисления в соцфонды</v>
      </c>
      <c r="F360" s="22"/>
      <c r="G360" s="22" t="str">
        <f>IF($E360="","",INDEX(KPI!$G:$G,SUMIFS(KPI!$B:$B,KPI!$E:$E,$E360)))</f>
        <v>тыс.руб.</v>
      </c>
      <c r="H360" s="100">
        <f>структура!$V$18</f>
        <v>7</v>
      </c>
      <c r="I360" s="31"/>
      <c r="J360" s="98" t="str">
        <f>структура!$X$18</f>
        <v>июл</v>
      </c>
      <c r="K360" s="99"/>
      <c r="L360" s="22"/>
      <c r="M360" s="58"/>
      <c r="N360" s="22"/>
      <c r="O360" s="22"/>
      <c r="P360" s="101">
        <f t="shared" ref="P360:AA360" si="145">IF(P$1="",0,P342*$J$350)</f>
        <v>0</v>
      </c>
      <c r="Q360" s="101">
        <f t="shared" si="145"/>
        <v>0</v>
      </c>
      <c r="R360" s="101">
        <f t="shared" si="145"/>
        <v>0</v>
      </c>
      <c r="S360" s="101">
        <f t="shared" si="145"/>
        <v>0</v>
      </c>
      <c r="T360" s="101">
        <f t="shared" si="145"/>
        <v>0</v>
      </c>
      <c r="U360" s="101">
        <f t="shared" si="145"/>
        <v>0</v>
      </c>
      <c r="V360" s="101">
        <f t="shared" si="145"/>
        <v>0</v>
      </c>
      <c r="W360" s="101">
        <f t="shared" si="145"/>
        <v>0</v>
      </c>
      <c r="X360" s="101">
        <f t="shared" si="145"/>
        <v>0</v>
      </c>
      <c r="Y360" s="101">
        <f t="shared" si="145"/>
        <v>0</v>
      </c>
      <c r="Z360" s="101">
        <f t="shared" si="145"/>
        <v>0</v>
      </c>
      <c r="AA360" s="101">
        <f t="shared" si="145"/>
        <v>0</v>
      </c>
      <c r="AB360" s="22"/>
    </row>
    <row r="361" spans="1:28" s="23" customFormat="1" ht="10.199999999999999" x14ac:dyDescent="0.2">
      <c r="A361" s="22"/>
      <c r="B361" s="22"/>
      <c r="C361" s="22"/>
      <c r="D361" s="22"/>
      <c r="E361" s="22" t="str">
        <f>E353</f>
        <v>начисления в соцфонды</v>
      </c>
      <c r="F361" s="22"/>
      <c r="G361" s="22" t="str">
        <f>IF($E361="","",INDEX(KPI!$G:$G,SUMIFS(KPI!$B:$B,KPI!$E:$E,$E361)))</f>
        <v>тыс.руб.</v>
      </c>
      <c r="H361" s="100">
        <f>структура!$V$19</f>
        <v>8</v>
      </c>
      <c r="I361" s="31"/>
      <c r="J361" s="98" t="str">
        <f>структура!$X$19</f>
        <v>авг</v>
      </c>
      <c r="K361" s="99"/>
      <c r="L361" s="22"/>
      <c r="M361" s="58"/>
      <c r="N361" s="22"/>
      <c r="O361" s="22"/>
      <c r="P361" s="101">
        <f t="shared" ref="P361:AA361" si="146">IF(P$1="",0,P343*$J$350)</f>
        <v>0</v>
      </c>
      <c r="Q361" s="101">
        <f t="shared" si="146"/>
        <v>0</v>
      </c>
      <c r="R361" s="101">
        <f t="shared" si="146"/>
        <v>0</v>
      </c>
      <c r="S361" s="101">
        <f t="shared" si="146"/>
        <v>0</v>
      </c>
      <c r="T361" s="101">
        <f t="shared" si="146"/>
        <v>0</v>
      </c>
      <c r="U361" s="101">
        <f t="shared" si="146"/>
        <v>0</v>
      </c>
      <c r="V361" s="101">
        <f t="shared" si="146"/>
        <v>0</v>
      </c>
      <c r="W361" s="101">
        <f t="shared" si="146"/>
        <v>0</v>
      </c>
      <c r="X361" s="101">
        <f t="shared" si="146"/>
        <v>0</v>
      </c>
      <c r="Y361" s="101">
        <f t="shared" si="146"/>
        <v>0</v>
      </c>
      <c r="Z361" s="101">
        <f t="shared" si="146"/>
        <v>0</v>
      </c>
      <c r="AA361" s="101">
        <f t="shared" si="146"/>
        <v>0</v>
      </c>
      <c r="AB361" s="22"/>
    </row>
    <row r="362" spans="1:28" s="23" customFormat="1" ht="10.199999999999999" x14ac:dyDescent="0.2">
      <c r="A362" s="22"/>
      <c r="B362" s="22"/>
      <c r="C362" s="22"/>
      <c r="D362" s="22"/>
      <c r="E362" s="22" t="str">
        <f>E353</f>
        <v>начисления в соцфонды</v>
      </c>
      <c r="F362" s="22"/>
      <c r="G362" s="22" t="str">
        <f>IF($E362="","",INDEX(KPI!$G:$G,SUMIFS(KPI!$B:$B,KPI!$E:$E,$E362)))</f>
        <v>тыс.руб.</v>
      </c>
      <c r="H362" s="100">
        <f>структура!$V$20</f>
        <v>9</v>
      </c>
      <c r="I362" s="31"/>
      <c r="J362" s="98" t="str">
        <f>структура!$X$20</f>
        <v>сен</v>
      </c>
      <c r="K362" s="99"/>
      <c r="L362" s="22"/>
      <c r="M362" s="58"/>
      <c r="N362" s="22"/>
      <c r="O362" s="22"/>
      <c r="P362" s="101">
        <f t="shared" ref="P362:AA362" si="147">IF(P$1="",0,P344*$J$350)</f>
        <v>0</v>
      </c>
      <c r="Q362" s="101">
        <f t="shared" si="147"/>
        <v>0</v>
      </c>
      <c r="R362" s="101">
        <f t="shared" si="147"/>
        <v>0</v>
      </c>
      <c r="S362" s="101">
        <f t="shared" si="147"/>
        <v>0</v>
      </c>
      <c r="T362" s="101">
        <f t="shared" si="147"/>
        <v>0</v>
      </c>
      <c r="U362" s="101">
        <f t="shared" si="147"/>
        <v>0</v>
      </c>
      <c r="V362" s="101">
        <f t="shared" si="147"/>
        <v>0</v>
      </c>
      <c r="W362" s="101">
        <f t="shared" si="147"/>
        <v>0</v>
      </c>
      <c r="X362" s="101">
        <f t="shared" si="147"/>
        <v>0</v>
      </c>
      <c r="Y362" s="101">
        <f t="shared" si="147"/>
        <v>0</v>
      </c>
      <c r="Z362" s="101">
        <f t="shared" si="147"/>
        <v>0</v>
      </c>
      <c r="AA362" s="101">
        <f t="shared" si="147"/>
        <v>0</v>
      </c>
      <c r="AB362" s="22"/>
    </row>
    <row r="363" spans="1:28" s="23" customFormat="1" ht="10.199999999999999" x14ac:dyDescent="0.2">
      <c r="A363" s="22"/>
      <c r="B363" s="22"/>
      <c r="C363" s="22"/>
      <c r="D363" s="22"/>
      <c r="E363" s="22" t="str">
        <f>E353</f>
        <v>начисления в соцфонды</v>
      </c>
      <c r="F363" s="22"/>
      <c r="G363" s="22" t="str">
        <f>IF($E363="","",INDEX(KPI!$G:$G,SUMIFS(KPI!$B:$B,KPI!$E:$E,$E363)))</f>
        <v>тыс.руб.</v>
      </c>
      <c r="H363" s="100">
        <f>структура!$V$21</f>
        <v>10</v>
      </c>
      <c r="I363" s="31"/>
      <c r="J363" s="98" t="str">
        <f>структура!$X$21</f>
        <v>окт</v>
      </c>
      <c r="K363" s="99"/>
      <c r="L363" s="22"/>
      <c r="M363" s="58"/>
      <c r="N363" s="22"/>
      <c r="O363" s="22"/>
      <c r="P363" s="101">
        <f t="shared" ref="P363:AA363" si="148">IF(P$1="",0,P345*$J$350)</f>
        <v>0</v>
      </c>
      <c r="Q363" s="101">
        <f t="shared" si="148"/>
        <v>0</v>
      </c>
      <c r="R363" s="101">
        <f t="shared" si="148"/>
        <v>0</v>
      </c>
      <c r="S363" s="101">
        <f t="shared" si="148"/>
        <v>0</v>
      </c>
      <c r="T363" s="101">
        <f t="shared" si="148"/>
        <v>0</v>
      </c>
      <c r="U363" s="101">
        <f t="shared" si="148"/>
        <v>0</v>
      </c>
      <c r="V363" s="101">
        <f t="shared" si="148"/>
        <v>0</v>
      </c>
      <c r="W363" s="101">
        <f t="shared" si="148"/>
        <v>0</v>
      </c>
      <c r="X363" s="101">
        <f t="shared" si="148"/>
        <v>0</v>
      </c>
      <c r="Y363" s="101">
        <f t="shared" si="148"/>
        <v>0</v>
      </c>
      <c r="Z363" s="101">
        <f t="shared" si="148"/>
        <v>0</v>
      </c>
      <c r="AA363" s="101">
        <f t="shared" si="148"/>
        <v>0</v>
      </c>
      <c r="AB363" s="22"/>
    </row>
    <row r="364" spans="1:28" s="23" customFormat="1" ht="10.199999999999999" x14ac:dyDescent="0.2">
      <c r="A364" s="22"/>
      <c r="B364" s="22"/>
      <c r="C364" s="22"/>
      <c r="D364" s="22"/>
      <c r="E364" s="22" t="str">
        <f>E353</f>
        <v>начисления в соцфонды</v>
      </c>
      <c r="F364" s="22"/>
      <c r="G364" s="22" t="str">
        <f>IF($E364="","",INDEX(KPI!$G:$G,SUMIFS(KPI!$B:$B,KPI!$E:$E,$E364)))</f>
        <v>тыс.руб.</v>
      </c>
      <c r="H364" s="100">
        <f>структура!$V$22</f>
        <v>11</v>
      </c>
      <c r="I364" s="31"/>
      <c r="J364" s="98" t="str">
        <f>структура!$X$22</f>
        <v>ноя</v>
      </c>
      <c r="K364" s="99"/>
      <c r="L364" s="22"/>
      <c r="M364" s="58"/>
      <c r="N364" s="22"/>
      <c r="O364" s="22"/>
      <c r="P364" s="101">
        <f t="shared" ref="P364:AA364" si="149">IF(P$1="",0,P346*$J$350)</f>
        <v>0</v>
      </c>
      <c r="Q364" s="101">
        <f t="shared" si="149"/>
        <v>0</v>
      </c>
      <c r="R364" s="101">
        <f t="shared" si="149"/>
        <v>0</v>
      </c>
      <c r="S364" s="101">
        <f t="shared" si="149"/>
        <v>0</v>
      </c>
      <c r="T364" s="101">
        <f t="shared" si="149"/>
        <v>0</v>
      </c>
      <c r="U364" s="101">
        <f t="shared" si="149"/>
        <v>0</v>
      </c>
      <c r="V364" s="101">
        <f t="shared" si="149"/>
        <v>0</v>
      </c>
      <c r="W364" s="101">
        <f t="shared" si="149"/>
        <v>0</v>
      </c>
      <c r="X364" s="101">
        <f t="shared" si="149"/>
        <v>0</v>
      </c>
      <c r="Y364" s="101">
        <f t="shared" si="149"/>
        <v>0</v>
      </c>
      <c r="Z364" s="101">
        <f t="shared" si="149"/>
        <v>0</v>
      </c>
      <c r="AA364" s="101">
        <f t="shared" si="149"/>
        <v>0</v>
      </c>
      <c r="AB364" s="22"/>
    </row>
    <row r="365" spans="1:28" s="23" customFormat="1" ht="10.199999999999999" x14ac:dyDescent="0.2">
      <c r="A365" s="22"/>
      <c r="B365" s="22"/>
      <c r="C365" s="22"/>
      <c r="D365" s="22"/>
      <c r="E365" s="22" t="str">
        <f>E353</f>
        <v>начисления в соцфонды</v>
      </c>
      <c r="F365" s="22"/>
      <c r="G365" s="22" t="str">
        <f>IF($E365="","",INDEX(KPI!$G:$G,SUMIFS(KPI!$B:$B,KPI!$E:$E,$E365)))</f>
        <v>тыс.руб.</v>
      </c>
      <c r="H365" s="100">
        <f>структура!$V$23</f>
        <v>12</v>
      </c>
      <c r="I365" s="31"/>
      <c r="J365" s="98" t="str">
        <f>структура!$X$23</f>
        <v>дек</v>
      </c>
      <c r="K365" s="99"/>
      <c r="L365" s="22"/>
      <c r="M365" s="58"/>
      <c r="N365" s="22"/>
      <c r="O365" s="22"/>
      <c r="P365" s="101">
        <f t="shared" ref="P365:AA365" si="150">IF(P$1="",0,P347*$J$350)</f>
        <v>0</v>
      </c>
      <c r="Q365" s="101">
        <f t="shared" si="150"/>
        <v>0</v>
      </c>
      <c r="R365" s="101">
        <f t="shared" si="150"/>
        <v>0</v>
      </c>
      <c r="S365" s="101">
        <f t="shared" si="150"/>
        <v>0</v>
      </c>
      <c r="T365" s="101">
        <f t="shared" si="150"/>
        <v>0</v>
      </c>
      <c r="U365" s="101">
        <f t="shared" si="150"/>
        <v>0</v>
      </c>
      <c r="V365" s="101">
        <f t="shared" si="150"/>
        <v>0</v>
      </c>
      <c r="W365" s="101">
        <f t="shared" si="150"/>
        <v>0</v>
      </c>
      <c r="X365" s="101">
        <f t="shared" si="150"/>
        <v>0</v>
      </c>
      <c r="Y365" s="101">
        <f t="shared" si="150"/>
        <v>0</v>
      </c>
      <c r="Z365" s="101">
        <f t="shared" si="150"/>
        <v>0</v>
      </c>
      <c r="AA365" s="101">
        <f t="shared" si="150"/>
        <v>0</v>
      </c>
      <c r="AB365" s="22"/>
    </row>
    <row r="366" spans="1:28" ht="3.9" customHeight="1" x14ac:dyDescent="0.25">
      <c r="A366" s="2"/>
      <c r="B366" s="2"/>
      <c r="C366" s="2"/>
      <c r="D366" s="2"/>
      <c r="E366" s="21"/>
      <c r="F366" s="2"/>
      <c r="G366" s="21"/>
      <c r="H366" s="2"/>
      <c r="I366" s="28"/>
      <c r="J366" s="21"/>
      <c r="K366" s="28"/>
      <c r="L366" s="2"/>
      <c r="M366" s="52"/>
      <c r="N366" s="2"/>
      <c r="O366" s="2"/>
      <c r="P366" s="36"/>
      <c r="Q366" s="36"/>
      <c r="R366" s="36"/>
      <c r="S366" s="36"/>
      <c r="T366" s="36"/>
      <c r="U366" s="36"/>
      <c r="V366" s="36"/>
      <c r="W366" s="36"/>
      <c r="X366" s="36"/>
      <c r="Y366" s="36"/>
      <c r="Z366" s="36"/>
      <c r="AA366" s="36"/>
      <c r="AB366" s="2"/>
    </row>
    <row r="367" spans="1:28" ht="8.1" customHeight="1" x14ac:dyDescent="0.25">
      <c r="A367" s="2"/>
      <c r="B367" s="2"/>
      <c r="C367" s="2"/>
      <c r="D367" s="2"/>
      <c r="E367" s="2"/>
      <c r="F367" s="2"/>
      <c r="G367" s="2"/>
      <c r="H367" s="2"/>
      <c r="I367" s="28"/>
      <c r="J367" s="2"/>
      <c r="K367" s="28"/>
      <c r="L367" s="2"/>
      <c r="M367" s="52"/>
      <c r="N367" s="2"/>
      <c r="O367" s="2"/>
      <c r="P367" s="36"/>
      <c r="Q367" s="36"/>
      <c r="R367" s="36"/>
      <c r="S367" s="36"/>
      <c r="T367" s="36"/>
      <c r="U367" s="36"/>
      <c r="V367" s="36"/>
      <c r="W367" s="36"/>
      <c r="X367" s="36"/>
      <c r="Y367" s="36"/>
      <c r="Z367" s="36"/>
      <c r="AA367" s="36"/>
      <c r="AB367" s="2"/>
    </row>
    <row r="368" spans="1:28" s="5" customFormat="1" x14ac:dyDescent="0.25">
      <c r="A368" s="3"/>
      <c r="B368" s="3"/>
      <c r="C368" s="3"/>
      <c r="D368" s="111"/>
      <c r="E368" s="3" t="str">
        <f>KPI!$E$60</f>
        <v>оплаты в соцфонды</v>
      </c>
      <c r="F368" s="3"/>
      <c r="G368" s="3" t="str">
        <f>IF($E368="","",INDEX(KPI!$G:$G,SUMIFS(KPI!$B:$B,KPI!$E:$E,$E368)))</f>
        <v>тыс.руб.</v>
      </c>
      <c r="H368" s="116" t="str">
        <f>структура!$AL$20</f>
        <v>Заложен сдвиг на один месяц!</v>
      </c>
      <c r="I368" s="28"/>
      <c r="J368" s="44"/>
      <c r="K368" s="28"/>
      <c r="L368" s="3"/>
      <c r="M368" s="55">
        <f>SUM($O368:$AB368)</f>
        <v>0</v>
      </c>
      <c r="N368" s="3"/>
      <c r="O368" s="3"/>
      <c r="P368" s="46">
        <f>IF(P$1="",0,IF(P$1=0,SUMIFS(P369:P380,H369:H380,"&gt;="&amp;MONTH($J$13)),SUM(P369:P380)))</f>
        <v>0</v>
      </c>
      <c r="Q368" s="46">
        <f t="shared" ref="Q368" si="151">IF(Q$1="",0,SUM(Q369:Q380))</f>
        <v>0</v>
      </c>
      <c r="R368" s="46">
        <f t="shared" ref="R368:AA368" si="152">IF(R$1="",0,SUM(R369:R380))</f>
        <v>0</v>
      </c>
      <c r="S368" s="46">
        <f t="shared" si="152"/>
        <v>0</v>
      </c>
      <c r="T368" s="46">
        <f t="shared" si="152"/>
        <v>0</v>
      </c>
      <c r="U368" s="46">
        <f t="shared" si="152"/>
        <v>0</v>
      </c>
      <c r="V368" s="46">
        <f t="shared" si="152"/>
        <v>0</v>
      </c>
      <c r="W368" s="46">
        <f t="shared" si="152"/>
        <v>0</v>
      </c>
      <c r="X368" s="46">
        <f t="shared" si="152"/>
        <v>0</v>
      </c>
      <c r="Y368" s="46">
        <f t="shared" si="152"/>
        <v>0</v>
      </c>
      <c r="Z368" s="46">
        <f t="shared" si="152"/>
        <v>0</v>
      </c>
      <c r="AA368" s="46">
        <f t="shared" si="152"/>
        <v>0</v>
      </c>
      <c r="AB368" s="3"/>
    </row>
    <row r="369" spans="1:28" s="23" customFormat="1" ht="10.199999999999999" x14ac:dyDescent="0.2">
      <c r="A369" s="22"/>
      <c r="B369" s="22"/>
      <c r="C369" s="22"/>
      <c r="D369" s="22"/>
      <c r="E369" s="22" t="str">
        <f>E368</f>
        <v>оплаты в соцфонды</v>
      </c>
      <c r="F369" s="22"/>
      <c r="G369" s="22" t="str">
        <f>IF($E369="","",INDEX(KPI!$G:$G,SUMIFS(KPI!$B:$B,KPI!$E:$E,$E369)))</f>
        <v>тыс.руб.</v>
      </c>
      <c r="H369" s="100">
        <f>структура!$V$12</f>
        <v>1</v>
      </c>
      <c r="I369" s="31"/>
      <c r="J369" s="98" t="str">
        <f>структура!$X$12</f>
        <v>янв</v>
      </c>
      <c r="K369" s="99"/>
      <c r="L369" s="22"/>
      <c r="M369" s="58"/>
      <c r="N369" s="22"/>
      <c r="O369" s="22"/>
      <c r="P369" s="101">
        <f t="shared" ref="P369" si="153">IF(P$1="",0,O365)</f>
        <v>0</v>
      </c>
      <c r="Q369" s="101">
        <f>IF(Q$1="",0,P365)</f>
        <v>0</v>
      </c>
      <c r="R369" s="101">
        <f t="shared" ref="R369:AA369" si="154">IF(R$1="",0,Q365)</f>
        <v>0</v>
      </c>
      <c r="S369" s="101">
        <f t="shared" si="154"/>
        <v>0</v>
      </c>
      <c r="T369" s="101">
        <f t="shared" si="154"/>
        <v>0</v>
      </c>
      <c r="U369" s="101">
        <f t="shared" si="154"/>
        <v>0</v>
      </c>
      <c r="V369" s="101">
        <f t="shared" si="154"/>
        <v>0</v>
      </c>
      <c r="W369" s="101">
        <f t="shared" si="154"/>
        <v>0</v>
      </c>
      <c r="X369" s="101">
        <f t="shared" si="154"/>
        <v>0</v>
      </c>
      <c r="Y369" s="101">
        <f t="shared" si="154"/>
        <v>0</v>
      </c>
      <c r="Z369" s="101">
        <f t="shared" si="154"/>
        <v>0</v>
      </c>
      <c r="AA369" s="101">
        <f t="shared" si="154"/>
        <v>0</v>
      </c>
      <c r="AB369" s="22"/>
    </row>
    <row r="370" spans="1:28" s="23" customFormat="1" ht="10.199999999999999" x14ac:dyDescent="0.2">
      <c r="A370" s="22"/>
      <c r="B370" s="22"/>
      <c r="C370" s="22"/>
      <c r="D370" s="22"/>
      <c r="E370" s="22" t="str">
        <f>E368</f>
        <v>оплаты в соцфонды</v>
      </c>
      <c r="F370" s="22"/>
      <c r="G370" s="22" t="str">
        <f>IF($E370="","",INDEX(KPI!$G:$G,SUMIFS(KPI!$B:$B,KPI!$E:$E,$E370)))</f>
        <v>тыс.руб.</v>
      </c>
      <c r="H370" s="100">
        <f>структура!$V$13</f>
        <v>2</v>
      </c>
      <c r="I370" s="31"/>
      <c r="J370" s="98" t="str">
        <f>структура!$X$13</f>
        <v>фев</v>
      </c>
      <c r="K370" s="99"/>
      <c r="L370" s="22"/>
      <c r="M370" s="58"/>
      <c r="N370" s="22"/>
      <c r="O370" s="22"/>
      <c r="P370" s="101">
        <f>IF(P$1="",0,P354)</f>
        <v>0</v>
      </c>
      <c r="Q370" s="101">
        <f t="shared" ref="Q370:AA370" si="155">IF(Q$1="",0,Q354)</f>
        <v>0</v>
      </c>
      <c r="R370" s="101">
        <f t="shared" si="155"/>
        <v>0</v>
      </c>
      <c r="S370" s="101">
        <f t="shared" si="155"/>
        <v>0</v>
      </c>
      <c r="T370" s="101">
        <f t="shared" si="155"/>
        <v>0</v>
      </c>
      <c r="U370" s="101">
        <f t="shared" si="155"/>
        <v>0</v>
      </c>
      <c r="V370" s="101">
        <f t="shared" si="155"/>
        <v>0</v>
      </c>
      <c r="W370" s="101">
        <f t="shared" si="155"/>
        <v>0</v>
      </c>
      <c r="X370" s="101">
        <f t="shared" si="155"/>
        <v>0</v>
      </c>
      <c r="Y370" s="101">
        <f t="shared" si="155"/>
        <v>0</v>
      </c>
      <c r="Z370" s="101">
        <f t="shared" si="155"/>
        <v>0</v>
      </c>
      <c r="AA370" s="101">
        <f t="shared" si="155"/>
        <v>0</v>
      </c>
      <c r="AB370" s="22"/>
    </row>
    <row r="371" spans="1:28" s="23" customFormat="1" ht="10.199999999999999" x14ac:dyDescent="0.2">
      <c r="A371" s="22"/>
      <c r="B371" s="22"/>
      <c r="C371" s="22"/>
      <c r="D371" s="22"/>
      <c r="E371" s="22" t="str">
        <f>E368</f>
        <v>оплаты в соцфонды</v>
      </c>
      <c r="F371" s="22"/>
      <c r="G371" s="22" t="str">
        <f>IF($E371="","",INDEX(KPI!$G:$G,SUMIFS(KPI!$B:$B,KPI!$E:$E,$E371)))</f>
        <v>тыс.руб.</v>
      </c>
      <c r="H371" s="100">
        <f>структура!$V$14</f>
        <v>3</v>
      </c>
      <c r="I371" s="31"/>
      <c r="J371" s="98" t="str">
        <f>структура!$X$14</f>
        <v>мар</v>
      </c>
      <c r="K371" s="99"/>
      <c r="L371" s="22"/>
      <c r="M371" s="58"/>
      <c r="N371" s="22"/>
      <c r="O371" s="22"/>
      <c r="P371" s="101">
        <f t="shared" ref="P371:AA371" si="156">IF(P$1="",0,P355)</f>
        <v>0</v>
      </c>
      <c r="Q371" s="101">
        <f t="shared" si="156"/>
        <v>0</v>
      </c>
      <c r="R371" s="101">
        <f t="shared" si="156"/>
        <v>0</v>
      </c>
      <c r="S371" s="101">
        <f t="shared" si="156"/>
        <v>0</v>
      </c>
      <c r="T371" s="101">
        <f t="shared" si="156"/>
        <v>0</v>
      </c>
      <c r="U371" s="101">
        <f t="shared" si="156"/>
        <v>0</v>
      </c>
      <c r="V371" s="101">
        <f t="shared" si="156"/>
        <v>0</v>
      </c>
      <c r="W371" s="101">
        <f t="shared" si="156"/>
        <v>0</v>
      </c>
      <c r="X371" s="101">
        <f t="shared" si="156"/>
        <v>0</v>
      </c>
      <c r="Y371" s="101">
        <f t="shared" si="156"/>
        <v>0</v>
      </c>
      <c r="Z371" s="101">
        <f t="shared" si="156"/>
        <v>0</v>
      </c>
      <c r="AA371" s="101">
        <f t="shared" si="156"/>
        <v>0</v>
      </c>
      <c r="AB371" s="22"/>
    </row>
    <row r="372" spans="1:28" s="23" customFormat="1" ht="10.199999999999999" x14ac:dyDescent="0.2">
      <c r="A372" s="22"/>
      <c r="B372" s="22"/>
      <c r="C372" s="22"/>
      <c r="D372" s="22"/>
      <c r="E372" s="22" t="str">
        <f>E368</f>
        <v>оплаты в соцфонды</v>
      </c>
      <c r="F372" s="22"/>
      <c r="G372" s="22" t="str">
        <f>IF($E372="","",INDEX(KPI!$G:$G,SUMIFS(KPI!$B:$B,KPI!$E:$E,$E372)))</f>
        <v>тыс.руб.</v>
      </c>
      <c r="H372" s="100">
        <f>структура!$V$15</f>
        <v>4</v>
      </c>
      <c r="I372" s="31"/>
      <c r="J372" s="98" t="str">
        <f>структура!$X$15</f>
        <v>апр</v>
      </c>
      <c r="K372" s="99"/>
      <c r="L372" s="22"/>
      <c r="M372" s="58"/>
      <c r="N372" s="22"/>
      <c r="O372" s="22"/>
      <c r="P372" s="101">
        <f t="shared" ref="P372" si="157">IF(P$1="",0,P356)</f>
        <v>0</v>
      </c>
      <c r="Q372" s="101">
        <f>IF(Q$1="",0,Q356)</f>
        <v>0</v>
      </c>
      <c r="R372" s="101">
        <f t="shared" ref="R372:AA372" si="158">IF(R$1="",0,R356)</f>
        <v>0</v>
      </c>
      <c r="S372" s="101">
        <f t="shared" si="158"/>
        <v>0</v>
      </c>
      <c r="T372" s="101">
        <f t="shared" si="158"/>
        <v>0</v>
      </c>
      <c r="U372" s="101">
        <f t="shared" si="158"/>
        <v>0</v>
      </c>
      <c r="V372" s="101">
        <f t="shared" si="158"/>
        <v>0</v>
      </c>
      <c r="W372" s="101">
        <f t="shared" si="158"/>
        <v>0</v>
      </c>
      <c r="X372" s="101">
        <f t="shared" si="158"/>
        <v>0</v>
      </c>
      <c r="Y372" s="101">
        <f t="shared" si="158"/>
        <v>0</v>
      </c>
      <c r="Z372" s="101">
        <f t="shared" si="158"/>
        <v>0</v>
      </c>
      <c r="AA372" s="101">
        <f t="shared" si="158"/>
        <v>0</v>
      </c>
      <c r="AB372" s="22"/>
    </row>
    <row r="373" spans="1:28" s="23" customFormat="1" ht="10.199999999999999" x14ac:dyDescent="0.2">
      <c r="A373" s="22"/>
      <c r="B373" s="22"/>
      <c r="C373" s="22"/>
      <c r="D373" s="22"/>
      <c r="E373" s="22" t="str">
        <f>E368</f>
        <v>оплаты в соцфонды</v>
      </c>
      <c r="F373" s="22"/>
      <c r="G373" s="22" t="str">
        <f>IF($E373="","",INDEX(KPI!$G:$G,SUMIFS(KPI!$B:$B,KPI!$E:$E,$E373)))</f>
        <v>тыс.руб.</v>
      </c>
      <c r="H373" s="100">
        <f>структура!$V$16</f>
        <v>5</v>
      </c>
      <c r="I373" s="31"/>
      <c r="J373" s="98" t="str">
        <f>структура!$X$16</f>
        <v>май</v>
      </c>
      <c r="K373" s="99"/>
      <c r="L373" s="22"/>
      <c r="M373" s="58"/>
      <c r="N373" s="22"/>
      <c r="O373" s="22"/>
      <c r="P373" s="101">
        <f t="shared" ref="P373:AA373" si="159">IF(P$1="",0,P357)</f>
        <v>0</v>
      </c>
      <c r="Q373" s="101">
        <f t="shared" si="159"/>
        <v>0</v>
      </c>
      <c r="R373" s="101">
        <f t="shared" si="159"/>
        <v>0</v>
      </c>
      <c r="S373" s="101">
        <f t="shared" si="159"/>
        <v>0</v>
      </c>
      <c r="T373" s="101">
        <f t="shared" si="159"/>
        <v>0</v>
      </c>
      <c r="U373" s="101">
        <f t="shared" si="159"/>
        <v>0</v>
      </c>
      <c r="V373" s="101">
        <f t="shared" si="159"/>
        <v>0</v>
      </c>
      <c r="W373" s="101">
        <f t="shared" si="159"/>
        <v>0</v>
      </c>
      <c r="X373" s="101">
        <f t="shared" si="159"/>
        <v>0</v>
      </c>
      <c r="Y373" s="101">
        <f t="shared" si="159"/>
        <v>0</v>
      </c>
      <c r="Z373" s="101">
        <f t="shared" si="159"/>
        <v>0</v>
      </c>
      <c r="AA373" s="101">
        <f t="shared" si="159"/>
        <v>0</v>
      </c>
      <c r="AB373" s="22"/>
    </row>
    <row r="374" spans="1:28" s="23" customFormat="1" ht="10.199999999999999" x14ac:dyDescent="0.2">
      <c r="A374" s="22"/>
      <c r="B374" s="22"/>
      <c r="C374" s="22"/>
      <c r="D374" s="22"/>
      <c r="E374" s="22" t="str">
        <f>E368</f>
        <v>оплаты в соцфонды</v>
      </c>
      <c r="F374" s="22"/>
      <c r="G374" s="22" t="str">
        <f>IF($E374="","",INDEX(KPI!$G:$G,SUMIFS(KPI!$B:$B,KPI!$E:$E,$E374)))</f>
        <v>тыс.руб.</v>
      </c>
      <c r="H374" s="100">
        <f>структура!$V$17</f>
        <v>6</v>
      </c>
      <c r="I374" s="31"/>
      <c r="J374" s="98" t="str">
        <f>структура!$X$17</f>
        <v>июн</v>
      </c>
      <c r="K374" s="99"/>
      <c r="L374" s="22"/>
      <c r="M374" s="58"/>
      <c r="N374" s="22"/>
      <c r="O374" s="22"/>
      <c r="P374" s="101">
        <f t="shared" ref="P374:AA374" si="160">IF(P$1="",0,P358)</f>
        <v>0</v>
      </c>
      <c r="Q374" s="101">
        <f t="shared" si="160"/>
        <v>0</v>
      </c>
      <c r="R374" s="101">
        <f t="shared" si="160"/>
        <v>0</v>
      </c>
      <c r="S374" s="101">
        <f t="shared" si="160"/>
        <v>0</v>
      </c>
      <c r="T374" s="101">
        <f t="shared" si="160"/>
        <v>0</v>
      </c>
      <c r="U374" s="101">
        <f t="shared" si="160"/>
        <v>0</v>
      </c>
      <c r="V374" s="101">
        <f t="shared" si="160"/>
        <v>0</v>
      </c>
      <c r="W374" s="101">
        <f t="shared" si="160"/>
        <v>0</v>
      </c>
      <c r="X374" s="101">
        <f t="shared" si="160"/>
        <v>0</v>
      </c>
      <c r="Y374" s="101">
        <f t="shared" si="160"/>
        <v>0</v>
      </c>
      <c r="Z374" s="101">
        <f t="shared" si="160"/>
        <v>0</v>
      </c>
      <c r="AA374" s="101">
        <f t="shared" si="160"/>
        <v>0</v>
      </c>
      <c r="AB374" s="22"/>
    </row>
    <row r="375" spans="1:28" s="23" customFormat="1" ht="10.199999999999999" x14ac:dyDescent="0.2">
      <c r="A375" s="22"/>
      <c r="B375" s="22"/>
      <c r="C375" s="22"/>
      <c r="D375" s="22"/>
      <c r="E375" s="22" t="str">
        <f>E368</f>
        <v>оплаты в соцфонды</v>
      </c>
      <c r="F375" s="22"/>
      <c r="G375" s="22" t="str">
        <f>IF($E375="","",INDEX(KPI!$G:$G,SUMIFS(KPI!$B:$B,KPI!$E:$E,$E375)))</f>
        <v>тыс.руб.</v>
      </c>
      <c r="H375" s="100">
        <f>структура!$V$18</f>
        <v>7</v>
      </c>
      <c r="I375" s="31"/>
      <c r="J375" s="98" t="str">
        <f>структура!$X$18</f>
        <v>июл</v>
      </c>
      <c r="K375" s="99"/>
      <c r="L375" s="22"/>
      <c r="M375" s="58"/>
      <c r="N375" s="22"/>
      <c r="O375" s="22"/>
      <c r="P375" s="101">
        <f t="shared" ref="P375:AA375" si="161">IF(P$1="",0,P359)</f>
        <v>0</v>
      </c>
      <c r="Q375" s="101">
        <f t="shared" si="161"/>
        <v>0</v>
      </c>
      <c r="R375" s="101">
        <f t="shared" si="161"/>
        <v>0</v>
      </c>
      <c r="S375" s="101">
        <f t="shared" si="161"/>
        <v>0</v>
      </c>
      <c r="T375" s="101">
        <f t="shared" si="161"/>
        <v>0</v>
      </c>
      <c r="U375" s="101">
        <f t="shared" si="161"/>
        <v>0</v>
      </c>
      <c r="V375" s="101">
        <f t="shared" si="161"/>
        <v>0</v>
      </c>
      <c r="W375" s="101">
        <f t="shared" si="161"/>
        <v>0</v>
      </c>
      <c r="X375" s="101">
        <f t="shared" si="161"/>
        <v>0</v>
      </c>
      <c r="Y375" s="101">
        <f t="shared" si="161"/>
        <v>0</v>
      </c>
      <c r="Z375" s="101">
        <f t="shared" si="161"/>
        <v>0</v>
      </c>
      <c r="AA375" s="101">
        <f t="shared" si="161"/>
        <v>0</v>
      </c>
      <c r="AB375" s="22"/>
    </row>
    <row r="376" spans="1:28" s="23" customFormat="1" ht="10.199999999999999" x14ac:dyDescent="0.2">
      <c r="A376" s="22"/>
      <c r="B376" s="22"/>
      <c r="C376" s="22"/>
      <c r="D376" s="22"/>
      <c r="E376" s="22" t="str">
        <f>E368</f>
        <v>оплаты в соцфонды</v>
      </c>
      <c r="F376" s="22"/>
      <c r="G376" s="22" t="str">
        <f>IF($E376="","",INDEX(KPI!$G:$G,SUMIFS(KPI!$B:$B,KPI!$E:$E,$E376)))</f>
        <v>тыс.руб.</v>
      </c>
      <c r="H376" s="100">
        <f>структура!$V$19</f>
        <v>8</v>
      </c>
      <c r="I376" s="31"/>
      <c r="J376" s="98" t="str">
        <f>структура!$X$19</f>
        <v>авг</v>
      </c>
      <c r="K376" s="99"/>
      <c r="L376" s="22"/>
      <c r="M376" s="58"/>
      <c r="N376" s="22"/>
      <c r="O376" s="22"/>
      <c r="P376" s="101">
        <f t="shared" ref="P376:AA376" si="162">IF(P$1="",0,P360)</f>
        <v>0</v>
      </c>
      <c r="Q376" s="101">
        <f t="shared" si="162"/>
        <v>0</v>
      </c>
      <c r="R376" s="101">
        <f t="shared" si="162"/>
        <v>0</v>
      </c>
      <c r="S376" s="101">
        <f t="shared" si="162"/>
        <v>0</v>
      </c>
      <c r="T376" s="101">
        <f t="shared" si="162"/>
        <v>0</v>
      </c>
      <c r="U376" s="101">
        <f t="shared" si="162"/>
        <v>0</v>
      </c>
      <c r="V376" s="101">
        <f t="shared" si="162"/>
        <v>0</v>
      </c>
      <c r="W376" s="101">
        <f t="shared" si="162"/>
        <v>0</v>
      </c>
      <c r="X376" s="101">
        <f t="shared" si="162"/>
        <v>0</v>
      </c>
      <c r="Y376" s="101">
        <f t="shared" si="162"/>
        <v>0</v>
      </c>
      <c r="Z376" s="101">
        <f t="shared" si="162"/>
        <v>0</v>
      </c>
      <c r="AA376" s="101">
        <f t="shared" si="162"/>
        <v>0</v>
      </c>
      <c r="AB376" s="22"/>
    </row>
    <row r="377" spans="1:28" s="23" customFormat="1" ht="10.199999999999999" x14ac:dyDescent="0.2">
      <c r="A377" s="22"/>
      <c r="B377" s="22"/>
      <c r="C377" s="22"/>
      <c r="D377" s="22"/>
      <c r="E377" s="22" t="str">
        <f>E368</f>
        <v>оплаты в соцфонды</v>
      </c>
      <c r="F377" s="22"/>
      <c r="G377" s="22" t="str">
        <f>IF($E377="","",INDEX(KPI!$G:$G,SUMIFS(KPI!$B:$B,KPI!$E:$E,$E377)))</f>
        <v>тыс.руб.</v>
      </c>
      <c r="H377" s="100">
        <f>структура!$V$20</f>
        <v>9</v>
      </c>
      <c r="I377" s="31"/>
      <c r="J377" s="98" t="str">
        <f>структура!$X$20</f>
        <v>сен</v>
      </c>
      <c r="K377" s="99"/>
      <c r="L377" s="22"/>
      <c r="M377" s="58"/>
      <c r="N377" s="22"/>
      <c r="O377" s="22"/>
      <c r="P377" s="101">
        <f t="shared" ref="P377:AA377" si="163">IF(P$1="",0,P361)</f>
        <v>0</v>
      </c>
      <c r="Q377" s="101">
        <f t="shared" si="163"/>
        <v>0</v>
      </c>
      <c r="R377" s="101">
        <f t="shared" si="163"/>
        <v>0</v>
      </c>
      <c r="S377" s="101">
        <f t="shared" si="163"/>
        <v>0</v>
      </c>
      <c r="T377" s="101">
        <f t="shared" si="163"/>
        <v>0</v>
      </c>
      <c r="U377" s="101">
        <f t="shared" si="163"/>
        <v>0</v>
      </c>
      <c r="V377" s="101">
        <f t="shared" si="163"/>
        <v>0</v>
      </c>
      <c r="W377" s="101">
        <f t="shared" si="163"/>
        <v>0</v>
      </c>
      <c r="X377" s="101">
        <f t="shared" si="163"/>
        <v>0</v>
      </c>
      <c r="Y377" s="101">
        <f t="shared" si="163"/>
        <v>0</v>
      </c>
      <c r="Z377" s="101">
        <f t="shared" si="163"/>
        <v>0</v>
      </c>
      <c r="AA377" s="101">
        <f t="shared" si="163"/>
        <v>0</v>
      </c>
      <c r="AB377" s="22"/>
    </row>
    <row r="378" spans="1:28" s="23" customFormat="1" ht="10.199999999999999" x14ac:dyDescent="0.2">
      <c r="A378" s="22"/>
      <c r="B378" s="22"/>
      <c r="C378" s="22"/>
      <c r="D378" s="22"/>
      <c r="E378" s="22" t="str">
        <f>E368</f>
        <v>оплаты в соцфонды</v>
      </c>
      <c r="F378" s="22"/>
      <c r="G378" s="22" t="str">
        <f>IF($E378="","",INDEX(KPI!$G:$G,SUMIFS(KPI!$B:$B,KPI!$E:$E,$E378)))</f>
        <v>тыс.руб.</v>
      </c>
      <c r="H378" s="100">
        <f>структура!$V$21</f>
        <v>10</v>
      </c>
      <c r="I378" s="31"/>
      <c r="J378" s="98" t="str">
        <f>структура!$X$21</f>
        <v>окт</v>
      </c>
      <c r="K378" s="99"/>
      <c r="L378" s="22"/>
      <c r="M378" s="58"/>
      <c r="N378" s="22"/>
      <c r="O378" s="22"/>
      <c r="P378" s="101">
        <f t="shared" ref="P378:AA378" si="164">IF(P$1="",0,P362)</f>
        <v>0</v>
      </c>
      <c r="Q378" s="101">
        <f t="shared" si="164"/>
        <v>0</v>
      </c>
      <c r="R378" s="101">
        <f t="shared" si="164"/>
        <v>0</v>
      </c>
      <c r="S378" s="101">
        <f t="shared" si="164"/>
        <v>0</v>
      </c>
      <c r="T378" s="101">
        <f t="shared" si="164"/>
        <v>0</v>
      </c>
      <c r="U378" s="101">
        <f t="shared" si="164"/>
        <v>0</v>
      </c>
      <c r="V378" s="101">
        <f t="shared" si="164"/>
        <v>0</v>
      </c>
      <c r="W378" s="101">
        <f t="shared" si="164"/>
        <v>0</v>
      </c>
      <c r="X378" s="101">
        <f t="shared" si="164"/>
        <v>0</v>
      </c>
      <c r="Y378" s="101">
        <f t="shared" si="164"/>
        <v>0</v>
      </c>
      <c r="Z378" s="101">
        <f t="shared" si="164"/>
        <v>0</v>
      </c>
      <c r="AA378" s="101">
        <f t="shared" si="164"/>
        <v>0</v>
      </c>
      <c r="AB378" s="22"/>
    </row>
    <row r="379" spans="1:28" s="23" customFormat="1" ht="10.199999999999999" x14ac:dyDescent="0.2">
      <c r="A379" s="22"/>
      <c r="B379" s="22"/>
      <c r="C379" s="22"/>
      <c r="D379" s="22"/>
      <c r="E379" s="22" t="str">
        <f>E368</f>
        <v>оплаты в соцфонды</v>
      </c>
      <c r="F379" s="22"/>
      <c r="G379" s="22" t="str">
        <f>IF($E379="","",INDEX(KPI!$G:$G,SUMIFS(KPI!$B:$B,KPI!$E:$E,$E379)))</f>
        <v>тыс.руб.</v>
      </c>
      <c r="H379" s="100">
        <f>структура!$V$22</f>
        <v>11</v>
      </c>
      <c r="I379" s="31"/>
      <c r="J379" s="98" t="str">
        <f>структура!$X$22</f>
        <v>ноя</v>
      </c>
      <c r="K379" s="99"/>
      <c r="L379" s="22"/>
      <c r="M379" s="58"/>
      <c r="N379" s="22"/>
      <c r="O379" s="22"/>
      <c r="P379" s="101">
        <f t="shared" ref="P379" si="165">IF(P$1="",0,P363)</f>
        <v>0</v>
      </c>
      <c r="Q379" s="101">
        <f>IF(Q$1="",0,Q363)</f>
        <v>0</v>
      </c>
      <c r="R379" s="101">
        <f t="shared" ref="R379:AA379" si="166">IF(R$1="",0,R363)</f>
        <v>0</v>
      </c>
      <c r="S379" s="101">
        <f t="shared" si="166"/>
        <v>0</v>
      </c>
      <c r="T379" s="101">
        <f t="shared" si="166"/>
        <v>0</v>
      </c>
      <c r="U379" s="101">
        <f t="shared" si="166"/>
        <v>0</v>
      </c>
      <c r="V379" s="101">
        <f t="shared" si="166"/>
        <v>0</v>
      </c>
      <c r="W379" s="101">
        <f t="shared" si="166"/>
        <v>0</v>
      </c>
      <c r="X379" s="101">
        <f t="shared" si="166"/>
        <v>0</v>
      </c>
      <c r="Y379" s="101">
        <f t="shared" si="166"/>
        <v>0</v>
      </c>
      <c r="Z379" s="101">
        <f t="shared" si="166"/>
        <v>0</v>
      </c>
      <c r="AA379" s="101">
        <f t="shared" si="166"/>
        <v>0</v>
      </c>
      <c r="AB379" s="22"/>
    </row>
    <row r="380" spans="1:28" s="23" customFormat="1" ht="10.199999999999999" x14ac:dyDescent="0.2">
      <c r="A380" s="22"/>
      <c r="B380" s="22"/>
      <c r="C380" s="22"/>
      <c r="D380" s="22"/>
      <c r="E380" s="22" t="str">
        <f>E368</f>
        <v>оплаты в соцфонды</v>
      </c>
      <c r="F380" s="22"/>
      <c r="G380" s="22" t="str">
        <f>IF($E380="","",INDEX(KPI!$G:$G,SUMIFS(KPI!$B:$B,KPI!$E:$E,$E380)))</f>
        <v>тыс.руб.</v>
      </c>
      <c r="H380" s="100">
        <f>структура!$V$23</f>
        <v>12</v>
      </c>
      <c r="I380" s="31"/>
      <c r="J380" s="98" t="str">
        <f>структура!$X$23</f>
        <v>дек</v>
      </c>
      <c r="K380" s="99"/>
      <c r="L380" s="22"/>
      <c r="M380" s="58"/>
      <c r="N380" s="22"/>
      <c r="O380" s="22"/>
      <c r="P380" s="101">
        <f t="shared" ref="P380" si="167">IF(P$1="",0,P364)</f>
        <v>0</v>
      </c>
      <c r="Q380" s="101">
        <f>IF(Q$1="",0,Q364)</f>
        <v>0</v>
      </c>
      <c r="R380" s="101">
        <f t="shared" ref="R380:AA380" si="168">IF(R$1="",0,R364)</f>
        <v>0</v>
      </c>
      <c r="S380" s="101">
        <f t="shared" si="168"/>
        <v>0</v>
      </c>
      <c r="T380" s="101">
        <f t="shared" si="168"/>
        <v>0</v>
      </c>
      <c r="U380" s="101">
        <f t="shared" si="168"/>
        <v>0</v>
      </c>
      <c r="V380" s="101">
        <f t="shared" si="168"/>
        <v>0</v>
      </c>
      <c r="W380" s="101">
        <f t="shared" si="168"/>
        <v>0</v>
      </c>
      <c r="X380" s="101">
        <f t="shared" si="168"/>
        <v>0</v>
      </c>
      <c r="Y380" s="101">
        <f t="shared" si="168"/>
        <v>0</v>
      </c>
      <c r="Z380" s="101">
        <f t="shared" si="168"/>
        <v>0</v>
      </c>
      <c r="AA380" s="101">
        <f t="shared" si="168"/>
        <v>0</v>
      </c>
      <c r="AB380" s="22"/>
    </row>
    <row r="381" spans="1:28" ht="3.9" customHeight="1" x14ac:dyDescent="0.25">
      <c r="A381" s="2"/>
      <c r="B381" s="2"/>
      <c r="C381" s="2"/>
      <c r="D381" s="2"/>
      <c r="E381" s="21"/>
      <c r="F381" s="2"/>
      <c r="G381" s="21"/>
      <c r="H381" s="2"/>
      <c r="I381" s="28"/>
      <c r="J381" s="21"/>
      <c r="K381" s="28"/>
      <c r="L381" s="2"/>
      <c r="M381" s="52"/>
      <c r="N381" s="2"/>
      <c r="O381" s="2"/>
      <c r="P381" s="36"/>
      <c r="Q381" s="36"/>
      <c r="R381" s="36"/>
      <c r="S381" s="36"/>
      <c r="T381" s="36"/>
      <c r="U381" s="36"/>
      <c r="V381" s="36"/>
      <c r="W381" s="36"/>
      <c r="X381" s="36"/>
      <c r="Y381" s="36"/>
      <c r="Z381" s="36"/>
      <c r="AA381" s="36"/>
      <c r="AB381" s="2"/>
    </row>
    <row r="382" spans="1:28" ht="8.1" customHeight="1" x14ac:dyDescent="0.25">
      <c r="A382" s="2"/>
      <c r="B382" s="2"/>
      <c r="C382" s="2"/>
      <c r="D382" s="2"/>
      <c r="E382" s="2"/>
      <c r="F382" s="2"/>
      <c r="G382" s="2"/>
      <c r="H382" s="2"/>
      <c r="I382" s="28"/>
      <c r="J382" s="2"/>
      <c r="K382" s="28"/>
      <c r="L382" s="2"/>
      <c r="M382" s="52"/>
      <c r="N382" s="2"/>
      <c r="O382" s="2"/>
      <c r="P382" s="36"/>
      <c r="Q382" s="36"/>
      <c r="R382" s="36"/>
      <c r="S382" s="36"/>
      <c r="T382" s="36"/>
      <c r="U382" s="36"/>
      <c r="V382" s="36"/>
      <c r="W382" s="36"/>
      <c r="X382" s="36"/>
      <c r="Y382" s="36"/>
      <c r="Z382" s="36"/>
      <c r="AA382" s="36"/>
      <c r="AB382" s="2"/>
    </row>
    <row r="383" spans="1:28" s="5" customFormat="1" x14ac:dyDescent="0.25">
      <c r="A383" s="3"/>
      <c r="B383" s="3"/>
      <c r="C383" s="3"/>
      <c r="D383" s="3"/>
      <c r="E383" s="3" t="str">
        <f>KPI!$E$61</f>
        <v>доля общехоз. расходов в доходах</v>
      </c>
      <c r="F383" s="3"/>
      <c r="G383" s="3" t="str">
        <f>IF($E383="","",INDEX(KPI!$G:$G,SUMIFS(KPI!$B:$B,KPI!$E:$E,$E383)))</f>
        <v>%</v>
      </c>
      <c r="H383" s="3"/>
      <c r="I383" s="6" t="s">
        <v>0</v>
      </c>
      <c r="J383" s="107"/>
      <c r="K383" s="28"/>
      <c r="L383" s="2"/>
      <c r="M383" s="52"/>
      <c r="N383" s="3"/>
      <c r="O383" s="2"/>
      <c r="P383" s="36"/>
      <c r="Q383" s="36"/>
      <c r="R383" s="36"/>
      <c r="S383" s="36"/>
      <c r="T383" s="36"/>
      <c r="U383" s="36"/>
      <c r="V383" s="36"/>
      <c r="W383" s="36"/>
      <c r="X383" s="36"/>
      <c r="Y383" s="36"/>
      <c r="Z383" s="36"/>
      <c r="AA383" s="36"/>
      <c r="AB383" s="2"/>
    </row>
    <row r="384" spans="1:28" ht="3.9" customHeight="1" x14ac:dyDescent="0.25">
      <c r="A384" s="2"/>
      <c r="B384" s="2"/>
      <c r="C384" s="2"/>
      <c r="D384" s="2"/>
      <c r="E384" s="110"/>
      <c r="F384" s="2"/>
      <c r="G384" s="2"/>
      <c r="H384" s="2"/>
      <c r="I384" s="28"/>
      <c r="J384" s="2"/>
      <c r="K384" s="28"/>
      <c r="L384" s="2"/>
      <c r="M384" s="52"/>
      <c r="N384" s="2"/>
      <c r="O384" s="2"/>
      <c r="P384" s="36"/>
      <c r="Q384" s="36"/>
      <c r="R384" s="36"/>
      <c r="S384" s="36"/>
      <c r="T384" s="36"/>
      <c r="U384" s="36"/>
      <c r="V384" s="36"/>
      <c r="W384" s="36"/>
      <c r="X384" s="36"/>
      <c r="Y384" s="36"/>
      <c r="Z384" s="36"/>
      <c r="AA384" s="36"/>
      <c r="AB384" s="2"/>
    </row>
    <row r="385" spans="1:28" ht="8.1" customHeight="1" x14ac:dyDescent="0.25">
      <c r="A385" s="2"/>
      <c r="B385" s="2"/>
      <c r="C385" s="2"/>
      <c r="D385" s="2"/>
      <c r="E385" s="2"/>
      <c r="F385" s="2"/>
      <c r="G385" s="2"/>
      <c r="H385" s="2"/>
      <c r="I385" s="28"/>
      <c r="J385" s="2"/>
      <c r="K385" s="28"/>
      <c r="L385" s="2"/>
      <c r="M385" s="52"/>
      <c r="N385" s="2"/>
      <c r="O385" s="2"/>
      <c r="P385" s="36"/>
      <c r="Q385" s="36"/>
      <c r="R385" s="36"/>
      <c r="S385" s="36"/>
      <c r="T385" s="36"/>
      <c r="U385" s="36"/>
      <c r="V385" s="36"/>
      <c r="W385" s="36"/>
      <c r="X385" s="36"/>
      <c r="Y385" s="36"/>
      <c r="Z385" s="36"/>
      <c r="AA385" s="36"/>
      <c r="AB385" s="2"/>
    </row>
    <row r="386" spans="1:28" s="5" customFormat="1" x14ac:dyDescent="0.25">
      <c r="A386" s="3"/>
      <c r="B386" s="3"/>
      <c r="C386" s="3"/>
      <c r="D386" s="111"/>
      <c r="E386" s="3" t="str">
        <f>KPI!$E$62</f>
        <v>общехоз. расходы - начисление/оплата</v>
      </c>
      <c r="F386" s="3"/>
      <c r="G386" s="3" t="str">
        <f>IF($E386="","",INDEX(KPI!$G:$G,SUMIFS(KPI!$B:$B,KPI!$E:$E,$E386)))</f>
        <v>тыс.руб.</v>
      </c>
      <c r="H386" s="103"/>
      <c r="I386" s="28"/>
      <c r="J386" s="44"/>
      <c r="K386" s="28"/>
      <c r="L386" s="3"/>
      <c r="M386" s="55">
        <f>SUM($O386:$AB386)</f>
        <v>0</v>
      </c>
      <c r="N386" s="3"/>
      <c r="O386" s="3"/>
      <c r="P386" s="46">
        <f>IF(P$1="",0,IF(P$1=0,SUMIFS(P387:P398,H387:H398,"&gt;="&amp;MONTH($J$13)),SUM(P387:P398)))</f>
        <v>0</v>
      </c>
      <c r="Q386" s="46">
        <f t="shared" ref="Q386" si="169">IF(Q$1="",0,SUM(Q387:Q398))</f>
        <v>0</v>
      </c>
      <c r="R386" s="46">
        <f t="shared" ref="R386:AA386" si="170">IF(R$1="",0,SUM(R387:R398))</f>
        <v>0</v>
      </c>
      <c r="S386" s="46">
        <f t="shared" si="170"/>
        <v>0</v>
      </c>
      <c r="T386" s="46">
        <f t="shared" si="170"/>
        <v>0</v>
      </c>
      <c r="U386" s="46">
        <f t="shared" si="170"/>
        <v>0</v>
      </c>
      <c r="V386" s="46">
        <f t="shared" si="170"/>
        <v>0</v>
      </c>
      <c r="W386" s="46">
        <f t="shared" si="170"/>
        <v>0</v>
      </c>
      <c r="X386" s="46">
        <f t="shared" si="170"/>
        <v>0</v>
      </c>
      <c r="Y386" s="46">
        <f t="shared" si="170"/>
        <v>0</v>
      </c>
      <c r="Z386" s="46">
        <f t="shared" si="170"/>
        <v>0</v>
      </c>
      <c r="AA386" s="46">
        <f t="shared" si="170"/>
        <v>0</v>
      </c>
      <c r="AB386" s="3"/>
    </row>
    <row r="387" spans="1:28" s="23" customFormat="1" ht="10.199999999999999" x14ac:dyDescent="0.2">
      <c r="A387" s="22"/>
      <c r="B387" s="22"/>
      <c r="C387" s="22"/>
      <c r="D387" s="22"/>
      <c r="E387" s="22" t="str">
        <f>E386</f>
        <v>общехоз. расходы - начисление/оплата</v>
      </c>
      <c r="F387" s="22"/>
      <c r="G387" s="22" t="str">
        <f>IF($E387="","",INDEX(KPI!$G:$G,SUMIFS(KPI!$B:$B,KPI!$E:$E,$E387)))</f>
        <v>тыс.руб.</v>
      </c>
      <c r="H387" s="100">
        <f>структура!$V$12</f>
        <v>1</v>
      </c>
      <c r="I387" s="31"/>
      <c r="J387" s="98" t="str">
        <f>структура!$X$12</f>
        <v>янв</v>
      </c>
      <c r="K387" s="99"/>
      <c r="L387" s="22"/>
      <c r="M387" s="58"/>
      <c r="N387" s="22"/>
      <c r="O387" s="22"/>
      <c r="P387" s="101">
        <f>IF(P$1="",0,(P59+P183)*$J$383)</f>
        <v>0</v>
      </c>
      <c r="Q387" s="101">
        <f t="shared" ref="Q387:AA387" si="171">IF(Q$1="",0,(Q59+Q183)*$J$383)</f>
        <v>0</v>
      </c>
      <c r="R387" s="101">
        <f t="shared" si="171"/>
        <v>0</v>
      </c>
      <c r="S387" s="101">
        <f t="shared" si="171"/>
        <v>0</v>
      </c>
      <c r="T387" s="101">
        <f t="shared" si="171"/>
        <v>0</v>
      </c>
      <c r="U387" s="101">
        <f t="shared" si="171"/>
        <v>0</v>
      </c>
      <c r="V387" s="101">
        <f t="shared" si="171"/>
        <v>0</v>
      </c>
      <c r="W387" s="101">
        <f t="shared" si="171"/>
        <v>0</v>
      </c>
      <c r="X387" s="101">
        <f t="shared" si="171"/>
        <v>0</v>
      </c>
      <c r="Y387" s="101">
        <f t="shared" si="171"/>
        <v>0</v>
      </c>
      <c r="Z387" s="101">
        <f t="shared" si="171"/>
        <v>0</v>
      </c>
      <c r="AA387" s="101">
        <f t="shared" si="171"/>
        <v>0</v>
      </c>
      <c r="AB387" s="22"/>
    </row>
    <row r="388" spans="1:28" s="23" customFormat="1" ht="10.199999999999999" x14ac:dyDescent="0.2">
      <c r="A388" s="22"/>
      <c r="B388" s="22"/>
      <c r="C388" s="22"/>
      <c r="D388" s="22"/>
      <c r="E388" s="22" t="str">
        <f>E386</f>
        <v>общехоз. расходы - начисление/оплата</v>
      </c>
      <c r="F388" s="22"/>
      <c r="G388" s="22" t="str">
        <f>IF($E388="","",INDEX(KPI!$G:$G,SUMIFS(KPI!$B:$B,KPI!$E:$E,$E388)))</f>
        <v>тыс.руб.</v>
      </c>
      <c r="H388" s="100">
        <f>структура!$V$13</f>
        <v>2</v>
      </c>
      <c r="I388" s="31"/>
      <c r="J388" s="98" t="str">
        <f>структура!$X$13</f>
        <v>фев</v>
      </c>
      <c r="K388" s="99"/>
      <c r="L388" s="22"/>
      <c r="M388" s="58"/>
      <c r="N388" s="22"/>
      <c r="O388" s="22"/>
      <c r="P388" s="101">
        <f t="shared" ref="P388:AA388" si="172">IF(P$1="",0,(P60+P184)*$J$383)</f>
        <v>0</v>
      </c>
      <c r="Q388" s="101">
        <f t="shared" si="172"/>
        <v>0</v>
      </c>
      <c r="R388" s="101">
        <f t="shared" si="172"/>
        <v>0</v>
      </c>
      <c r="S388" s="101">
        <f t="shared" si="172"/>
        <v>0</v>
      </c>
      <c r="T388" s="101">
        <f t="shared" si="172"/>
        <v>0</v>
      </c>
      <c r="U388" s="101">
        <f t="shared" si="172"/>
        <v>0</v>
      </c>
      <c r="V388" s="101">
        <f t="shared" si="172"/>
        <v>0</v>
      </c>
      <c r="W388" s="101">
        <f t="shared" si="172"/>
        <v>0</v>
      </c>
      <c r="X388" s="101">
        <f t="shared" si="172"/>
        <v>0</v>
      </c>
      <c r="Y388" s="101">
        <f t="shared" si="172"/>
        <v>0</v>
      </c>
      <c r="Z388" s="101">
        <f t="shared" si="172"/>
        <v>0</v>
      </c>
      <c r="AA388" s="101">
        <f t="shared" si="172"/>
        <v>0</v>
      </c>
      <c r="AB388" s="22"/>
    </row>
    <row r="389" spans="1:28" s="23" customFormat="1" ht="10.199999999999999" x14ac:dyDescent="0.2">
      <c r="A389" s="22"/>
      <c r="B389" s="22"/>
      <c r="C389" s="22"/>
      <c r="D389" s="22"/>
      <c r="E389" s="22" t="str">
        <f>E386</f>
        <v>общехоз. расходы - начисление/оплата</v>
      </c>
      <c r="F389" s="22"/>
      <c r="G389" s="22" t="str">
        <f>IF($E389="","",INDEX(KPI!$G:$G,SUMIFS(KPI!$B:$B,KPI!$E:$E,$E389)))</f>
        <v>тыс.руб.</v>
      </c>
      <c r="H389" s="100">
        <f>структура!$V$14</f>
        <v>3</v>
      </c>
      <c r="I389" s="31"/>
      <c r="J389" s="98" t="str">
        <f>структура!$X$14</f>
        <v>мар</v>
      </c>
      <c r="K389" s="99"/>
      <c r="L389" s="22"/>
      <c r="M389" s="58"/>
      <c r="N389" s="22"/>
      <c r="O389" s="22"/>
      <c r="P389" s="101">
        <f t="shared" ref="P389:AA389" si="173">IF(P$1="",0,(P61+P185)*$J$383)</f>
        <v>0</v>
      </c>
      <c r="Q389" s="101">
        <f t="shared" si="173"/>
        <v>0</v>
      </c>
      <c r="R389" s="101">
        <f t="shared" si="173"/>
        <v>0</v>
      </c>
      <c r="S389" s="101">
        <f t="shared" si="173"/>
        <v>0</v>
      </c>
      <c r="T389" s="101">
        <f t="shared" si="173"/>
        <v>0</v>
      </c>
      <c r="U389" s="101">
        <f t="shared" si="173"/>
        <v>0</v>
      </c>
      <c r="V389" s="101">
        <f t="shared" si="173"/>
        <v>0</v>
      </c>
      <c r="W389" s="101">
        <f t="shared" si="173"/>
        <v>0</v>
      </c>
      <c r="X389" s="101">
        <f t="shared" si="173"/>
        <v>0</v>
      </c>
      <c r="Y389" s="101">
        <f t="shared" si="173"/>
        <v>0</v>
      </c>
      <c r="Z389" s="101">
        <f t="shared" si="173"/>
        <v>0</v>
      </c>
      <c r="AA389" s="101">
        <f t="shared" si="173"/>
        <v>0</v>
      </c>
      <c r="AB389" s="22"/>
    </row>
    <row r="390" spans="1:28" s="23" customFormat="1" ht="10.199999999999999" x14ac:dyDescent="0.2">
      <c r="A390" s="22"/>
      <c r="B390" s="22"/>
      <c r="C390" s="22"/>
      <c r="D390" s="22"/>
      <c r="E390" s="22" t="str">
        <f>E386</f>
        <v>общехоз. расходы - начисление/оплата</v>
      </c>
      <c r="F390" s="22"/>
      <c r="G390" s="22" t="str">
        <f>IF($E390="","",INDEX(KPI!$G:$G,SUMIFS(KPI!$B:$B,KPI!$E:$E,$E390)))</f>
        <v>тыс.руб.</v>
      </c>
      <c r="H390" s="100">
        <f>структура!$V$15</f>
        <v>4</v>
      </c>
      <c r="I390" s="31"/>
      <c r="J390" s="98" t="str">
        <f>структура!$X$15</f>
        <v>апр</v>
      </c>
      <c r="K390" s="99"/>
      <c r="L390" s="22"/>
      <c r="M390" s="58"/>
      <c r="N390" s="22"/>
      <c r="O390" s="22"/>
      <c r="P390" s="101">
        <f t="shared" ref="P390:AA390" si="174">IF(P$1="",0,(P62+P186)*$J$383)</f>
        <v>0</v>
      </c>
      <c r="Q390" s="101">
        <f t="shared" si="174"/>
        <v>0</v>
      </c>
      <c r="R390" s="101">
        <f t="shared" si="174"/>
        <v>0</v>
      </c>
      <c r="S390" s="101">
        <f t="shared" si="174"/>
        <v>0</v>
      </c>
      <c r="T390" s="101">
        <f t="shared" si="174"/>
        <v>0</v>
      </c>
      <c r="U390" s="101">
        <f t="shared" si="174"/>
        <v>0</v>
      </c>
      <c r="V390" s="101">
        <f t="shared" si="174"/>
        <v>0</v>
      </c>
      <c r="W390" s="101">
        <f t="shared" si="174"/>
        <v>0</v>
      </c>
      <c r="X390" s="101">
        <f t="shared" si="174"/>
        <v>0</v>
      </c>
      <c r="Y390" s="101">
        <f t="shared" si="174"/>
        <v>0</v>
      </c>
      <c r="Z390" s="101">
        <f t="shared" si="174"/>
        <v>0</v>
      </c>
      <c r="AA390" s="101">
        <f t="shared" si="174"/>
        <v>0</v>
      </c>
      <c r="AB390" s="22"/>
    </row>
    <row r="391" spans="1:28" s="23" customFormat="1" ht="10.199999999999999" x14ac:dyDescent="0.2">
      <c r="A391" s="22"/>
      <c r="B391" s="22"/>
      <c r="C391" s="22"/>
      <c r="D391" s="22"/>
      <c r="E391" s="22" t="str">
        <f>E386</f>
        <v>общехоз. расходы - начисление/оплата</v>
      </c>
      <c r="F391" s="22"/>
      <c r="G391" s="22" t="str">
        <f>IF($E391="","",INDEX(KPI!$G:$G,SUMIFS(KPI!$B:$B,KPI!$E:$E,$E391)))</f>
        <v>тыс.руб.</v>
      </c>
      <c r="H391" s="100">
        <f>структура!$V$16</f>
        <v>5</v>
      </c>
      <c r="I391" s="31"/>
      <c r="J391" s="98" t="str">
        <f>структура!$X$16</f>
        <v>май</v>
      </c>
      <c r="K391" s="99"/>
      <c r="L391" s="22"/>
      <c r="M391" s="58"/>
      <c r="N391" s="22"/>
      <c r="O391" s="22"/>
      <c r="P391" s="101">
        <f t="shared" ref="P391:AA391" si="175">IF(P$1="",0,(P63+P187)*$J$383)</f>
        <v>0</v>
      </c>
      <c r="Q391" s="101">
        <f t="shared" si="175"/>
        <v>0</v>
      </c>
      <c r="R391" s="101">
        <f t="shared" si="175"/>
        <v>0</v>
      </c>
      <c r="S391" s="101">
        <f t="shared" si="175"/>
        <v>0</v>
      </c>
      <c r="T391" s="101">
        <f t="shared" si="175"/>
        <v>0</v>
      </c>
      <c r="U391" s="101">
        <f t="shared" si="175"/>
        <v>0</v>
      </c>
      <c r="V391" s="101">
        <f t="shared" si="175"/>
        <v>0</v>
      </c>
      <c r="W391" s="101">
        <f t="shared" si="175"/>
        <v>0</v>
      </c>
      <c r="X391" s="101">
        <f t="shared" si="175"/>
        <v>0</v>
      </c>
      <c r="Y391" s="101">
        <f t="shared" si="175"/>
        <v>0</v>
      </c>
      <c r="Z391" s="101">
        <f t="shared" si="175"/>
        <v>0</v>
      </c>
      <c r="AA391" s="101">
        <f t="shared" si="175"/>
        <v>0</v>
      </c>
      <c r="AB391" s="22"/>
    </row>
    <row r="392" spans="1:28" s="23" customFormat="1" ht="10.199999999999999" x14ac:dyDescent="0.2">
      <c r="A392" s="22"/>
      <c r="B392" s="22"/>
      <c r="C392" s="22"/>
      <c r="D392" s="22"/>
      <c r="E392" s="22" t="str">
        <f>E386</f>
        <v>общехоз. расходы - начисление/оплата</v>
      </c>
      <c r="F392" s="22"/>
      <c r="G392" s="22" t="str">
        <f>IF($E392="","",INDEX(KPI!$G:$G,SUMIFS(KPI!$B:$B,KPI!$E:$E,$E392)))</f>
        <v>тыс.руб.</v>
      </c>
      <c r="H392" s="100">
        <f>структура!$V$17</f>
        <v>6</v>
      </c>
      <c r="I392" s="31"/>
      <c r="J392" s="98" t="str">
        <f>структура!$X$17</f>
        <v>июн</v>
      </c>
      <c r="K392" s="99"/>
      <c r="L392" s="22"/>
      <c r="M392" s="58"/>
      <c r="N392" s="22"/>
      <c r="O392" s="22"/>
      <c r="P392" s="101">
        <f t="shared" ref="P392:AA392" si="176">IF(P$1="",0,(P64+P188)*$J$383)</f>
        <v>0</v>
      </c>
      <c r="Q392" s="101">
        <f t="shared" si="176"/>
        <v>0</v>
      </c>
      <c r="R392" s="101">
        <f t="shared" si="176"/>
        <v>0</v>
      </c>
      <c r="S392" s="101">
        <f t="shared" si="176"/>
        <v>0</v>
      </c>
      <c r="T392" s="101">
        <f t="shared" si="176"/>
        <v>0</v>
      </c>
      <c r="U392" s="101">
        <f t="shared" si="176"/>
        <v>0</v>
      </c>
      <c r="V392" s="101">
        <f t="shared" si="176"/>
        <v>0</v>
      </c>
      <c r="W392" s="101">
        <f t="shared" si="176"/>
        <v>0</v>
      </c>
      <c r="X392" s="101">
        <f t="shared" si="176"/>
        <v>0</v>
      </c>
      <c r="Y392" s="101">
        <f t="shared" si="176"/>
        <v>0</v>
      </c>
      <c r="Z392" s="101">
        <f t="shared" si="176"/>
        <v>0</v>
      </c>
      <c r="AA392" s="101">
        <f t="shared" si="176"/>
        <v>0</v>
      </c>
      <c r="AB392" s="22"/>
    </row>
    <row r="393" spans="1:28" s="23" customFormat="1" ht="10.199999999999999" x14ac:dyDescent="0.2">
      <c r="A393" s="22"/>
      <c r="B393" s="22"/>
      <c r="C393" s="22"/>
      <c r="D393" s="22"/>
      <c r="E393" s="22" t="str">
        <f>E386</f>
        <v>общехоз. расходы - начисление/оплата</v>
      </c>
      <c r="F393" s="22"/>
      <c r="G393" s="22" t="str">
        <f>IF($E393="","",INDEX(KPI!$G:$G,SUMIFS(KPI!$B:$B,KPI!$E:$E,$E393)))</f>
        <v>тыс.руб.</v>
      </c>
      <c r="H393" s="100">
        <f>структура!$V$18</f>
        <v>7</v>
      </c>
      <c r="I393" s="31"/>
      <c r="J393" s="98" t="str">
        <f>структура!$X$18</f>
        <v>июл</v>
      </c>
      <c r="K393" s="99"/>
      <c r="L393" s="22"/>
      <c r="M393" s="58"/>
      <c r="N393" s="22"/>
      <c r="O393" s="22"/>
      <c r="P393" s="101">
        <f t="shared" ref="P393:AA393" si="177">IF(P$1="",0,(P65+P189)*$J$383)</f>
        <v>0</v>
      </c>
      <c r="Q393" s="101">
        <f t="shared" si="177"/>
        <v>0</v>
      </c>
      <c r="R393" s="101">
        <f t="shared" si="177"/>
        <v>0</v>
      </c>
      <c r="S393" s="101">
        <f t="shared" si="177"/>
        <v>0</v>
      </c>
      <c r="T393" s="101">
        <f t="shared" si="177"/>
        <v>0</v>
      </c>
      <c r="U393" s="101">
        <f t="shared" si="177"/>
        <v>0</v>
      </c>
      <c r="V393" s="101">
        <f t="shared" si="177"/>
        <v>0</v>
      </c>
      <c r="W393" s="101">
        <f t="shared" si="177"/>
        <v>0</v>
      </c>
      <c r="X393" s="101">
        <f t="shared" si="177"/>
        <v>0</v>
      </c>
      <c r="Y393" s="101">
        <f t="shared" si="177"/>
        <v>0</v>
      </c>
      <c r="Z393" s="101">
        <f t="shared" si="177"/>
        <v>0</v>
      </c>
      <c r="AA393" s="101">
        <f t="shared" si="177"/>
        <v>0</v>
      </c>
      <c r="AB393" s="22"/>
    </row>
    <row r="394" spans="1:28" s="23" customFormat="1" ht="10.199999999999999" x14ac:dyDescent="0.2">
      <c r="A394" s="22"/>
      <c r="B394" s="22"/>
      <c r="C394" s="22"/>
      <c r="D394" s="22"/>
      <c r="E394" s="22" t="str">
        <f>E386</f>
        <v>общехоз. расходы - начисление/оплата</v>
      </c>
      <c r="F394" s="22"/>
      <c r="G394" s="22" t="str">
        <f>IF($E394="","",INDEX(KPI!$G:$G,SUMIFS(KPI!$B:$B,KPI!$E:$E,$E394)))</f>
        <v>тыс.руб.</v>
      </c>
      <c r="H394" s="100">
        <f>структура!$V$19</f>
        <v>8</v>
      </c>
      <c r="I394" s="31"/>
      <c r="J394" s="98" t="str">
        <f>структура!$X$19</f>
        <v>авг</v>
      </c>
      <c r="K394" s="99"/>
      <c r="L394" s="22"/>
      <c r="M394" s="58"/>
      <c r="N394" s="22"/>
      <c r="O394" s="22"/>
      <c r="P394" s="101">
        <f t="shared" ref="P394:AA394" si="178">IF(P$1="",0,(P66+P190)*$J$383)</f>
        <v>0</v>
      </c>
      <c r="Q394" s="101">
        <f t="shared" si="178"/>
        <v>0</v>
      </c>
      <c r="R394" s="101">
        <f t="shared" si="178"/>
        <v>0</v>
      </c>
      <c r="S394" s="101">
        <f t="shared" si="178"/>
        <v>0</v>
      </c>
      <c r="T394" s="101">
        <f t="shared" si="178"/>
        <v>0</v>
      </c>
      <c r="U394" s="101">
        <f t="shared" si="178"/>
        <v>0</v>
      </c>
      <c r="V394" s="101">
        <f t="shared" si="178"/>
        <v>0</v>
      </c>
      <c r="W394" s="101">
        <f t="shared" si="178"/>
        <v>0</v>
      </c>
      <c r="X394" s="101">
        <f t="shared" si="178"/>
        <v>0</v>
      </c>
      <c r="Y394" s="101">
        <f t="shared" si="178"/>
        <v>0</v>
      </c>
      <c r="Z394" s="101">
        <f t="shared" si="178"/>
        <v>0</v>
      </c>
      <c r="AA394" s="101">
        <f t="shared" si="178"/>
        <v>0</v>
      </c>
      <c r="AB394" s="22"/>
    </row>
    <row r="395" spans="1:28" s="23" customFormat="1" ht="10.199999999999999" x14ac:dyDescent="0.2">
      <c r="A395" s="22"/>
      <c r="B395" s="22"/>
      <c r="C395" s="22"/>
      <c r="D395" s="22"/>
      <c r="E395" s="22" t="str">
        <f>E386</f>
        <v>общехоз. расходы - начисление/оплата</v>
      </c>
      <c r="F395" s="22"/>
      <c r="G395" s="22" t="str">
        <f>IF($E395="","",INDEX(KPI!$G:$G,SUMIFS(KPI!$B:$B,KPI!$E:$E,$E395)))</f>
        <v>тыс.руб.</v>
      </c>
      <c r="H395" s="100">
        <f>структура!$V$20</f>
        <v>9</v>
      </c>
      <c r="I395" s="31"/>
      <c r="J395" s="98" t="str">
        <f>структура!$X$20</f>
        <v>сен</v>
      </c>
      <c r="K395" s="99"/>
      <c r="L395" s="22"/>
      <c r="M395" s="58"/>
      <c r="N395" s="22"/>
      <c r="O395" s="22"/>
      <c r="P395" s="101">
        <f t="shared" ref="P395:AA395" si="179">IF(P$1="",0,(P67+P191)*$J$383)</f>
        <v>0</v>
      </c>
      <c r="Q395" s="101">
        <f t="shared" si="179"/>
        <v>0</v>
      </c>
      <c r="R395" s="101">
        <f t="shared" si="179"/>
        <v>0</v>
      </c>
      <c r="S395" s="101">
        <f t="shared" si="179"/>
        <v>0</v>
      </c>
      <c r="T395" s="101">
        <f t="shared" si="179"/>
        <v>0</v>
      </c>
      <c r="U395" s="101">
        <f t="shared" si="179"/>
        <v>0</v>
      </c>
      <c r="V395" s="101">
        <f t="shared" si="179"/>
        <v>0</v>
      </c>
      <c r="W395" s="101">
        <f t="shared" si="179"/>
        <v>0</v>
      </c>
      <c r="X395" s="101">
        <f t="shared" si="179"/>
        <v>0</v>
      </c>
      <c r="Y395" s="101">
        <f t="shared" si="179"/>
        <v>0</v>
      </c>
      <c r="Z395" s="101">
        <f t="shared" si="179"/>
        <v>0</v>
      </c>
      <c r="AA395" s="101">
        <f t="shared" si="179"/>
        <v>0</v>
      </c>
      <c r="AB395" s="22"/>
    </row>
    <row r="396" spans="1:28" s="23" customFormat="1" ht="10.199999999999999" x14ac:dyDescent="0.2">
      <c r="A396" s="22"/>
      <c r="B396" s="22"/>
      <c r="C396" s="22"/>
      <c r="D396" s="22"/>
      <c r="E396" s="22" t="str">
        <f>E386</f>
        <v>общехоз. расходы - начисление/оплата</v>
      </c>
      <c r="F396" s="22"/>
      <c r="G396" s="22" t="str">
        <f>IF($E396="","",INDEX(KPI!$G:$G,SUMIFS(KPI!$B:$B,KPI!$E:$E,$E396)))</f>
        <v>тыс.руб.</v>
      </c>
      <c r="H396" s="100">
        <f>структура!$V$21</f>
        <v>10</v>
      </c>
      <c r="I396" s="31"/>
      <c r="J396" s="98" t="str">
        <f>структура!$X$21</f>
        <v>окт</v>
      </c>
      <c r="K396" s="99"/>
      <c r="L396" s="22"/>
      <c r="M396" s="58"/>
      <c r="N396" s="22"/>
      <c r="O396" s="22"/>
      <c r="P396" s="101">
        <f t="shared" ref="P396:AA396" si="180">IF(P$1="",0,(P68+P192)*$J$383)</f>
        <v>0</v>
      </c>
      <c r="Q396" s="101">
        <f t="shared" si="180"/>
        <v>0</v>
      </c>
      <c r="R396" s="101">
        <f t="shared" si="180"/>
        <v>0</v>
      </c>
      <c r="S396" s="101">
        <f t="shared" si="180"/>
        <v>0</v>
      </c>
      <c r="T396" s="101">
        <f t="shared" si="180"/>
        <v>0</v>
      </c>
      <c r="U396" s="101">
        <f t="shared" si="180"/>
        <v>0</v>
      </c>
      <c r="V396" s="101">
        <f t="shared" si="180"/>
        <v>0</v>
      </c>
      <c r="W396" s="101">
        <f t="shared" si="180"/>
        <v>0</v>
      </c>
      <c r="X396" s="101">
        <f t="shared" si="180"/>
        <v>0</v>
      </c>
      <c r="Y396" s="101">
        <f t="shared" si="180"/>
        <v>0</v>
      </c>
      <c r="Z396" s="101">
        <f t="shared" si="180"/>
        <v>0</v>
      </c>
      <c r="AA396" s="101">
        <f t="shared" si="180"/>
        <v>0</v>
      </c>
      <c r="AB396" s="22"/>
    </row>
    <row r="397" spans="1:28" s="23" customFormat="1" ht="10.199999999999999" x14ac:dyDescent="0.2">
      <c r="A397" s="22"/>
      <c r="B397" s="22"/>
      <c r="C397" s="22"/>
      <c r="D397" s="22"/>
      <c r="E397" s="22" t="str">
        <f>E386</f>
        <v>общехоз. расходы - начисление/оплата</v>
      </c>
      <c r="F397" s="22"/>
      <c r="G397" s="22" t="str">
        <f>IF($E397="","",INDEX(KPI!$G:$G,SUMIFS(KPI!$B:$B,KPI!$E:$E,$E397)))</f>
        <v>тыс.руб.</v>
      </c>
      <c r="H397" s="100">
        <f>структура!$V$22</f>
        <v>11</v>
      </c>
      <c r="I397" s="31"/>
      <c r="J397" s="98" t="str">
        <f>структура!$X$22</f>
        <v>ноя</v>
      </c>
      <c r="K397" s="99"/>
      <c r="L397" s="22"/>
      <c r="M397" s="58"/>
      <c r="N397" s="22"/>
      <c r="O397" s="22"/>
      <c r="P397" s="101">
        <f t="shared" ref="P397:AA397" si="181">IF(P$1="",0,(P69+P193)*$J$383)</f>
        <v>0</v>
      </c>
      <c r="Q397" s="101">
        <f t="shared" si="181"/>
        <v>0</v>
      </c>
      <c r="R397" s="101">
        <f t="shared" si="181"/>
        <v>0</v>
      </c>
      <c r="S397" s="101">
        <f t="shared" si="181"/>
        <v>0</v>
      </c>
      <c r="T397" s="101">
        <f t="shared" si="181"/>
        <v>0</v>
      </c>
      <c r="U397" s="101">
        <f t="shared" si="181"/>
        <v>0</v>
      </c>
      <c r="V397" s="101">
        <f t="shared" si="181"/>
        <v>0</v>
      </c>
      <c r="W397" s="101">
        <f t="shared" si="181"/>
        <v>0</v>
      </c>
      <c r="X397" s="101">
        <f t="shared" si="181"/>
        <v>0</v>
      </c>
      <c r="Y397" s="101">
        <f t="shared" si="181"/>
        <v>0</v>
      </c>
      <c r="Z397" s="101">
        <f t="shared" si="181"/>
        <v>0</v>
      </c>
      <c r="AA397" s="101">
        <f t="shared" si="181"/>
        <v>0</v>
      </c>
      <c r="AB397" s="22"/>
    </row>
    <row r="398" spans="1:28" s="23" customFormat="1" ht="10.199999999999999" x14ac:dyDescent="0.2">
      <c r="A398" s="22"/>
      <c r="B398" s="22"/>
      <c r="C398" s="22"/>
      <c r="D398" s="22"/>
      <c r="E398" s="22" t="str">
        <f>E386</f>
        <v>общехоз. расходы - начисление/оплата</v>
      </c>
      <c r="F398" s="22"/>
      <c r="G398" s="22" t="str">
        <f>IF($E398="","",INDEX(KPI!$G:$G,SUMIFS(KPI!$B:$B,KPI!$E:$E,$E398)))</f>
        <v>тыс.руб.</v>
      </c>
      <c r="H398" s="100">
        <f>структура!$V$23</f>
        <v>12</v>
      </c>
      <c r="I398" s="31"/>
      <c r="J398" s="98" t="str">
        <f>структура!$X$23</f>
        <v>дек</v>
      </c>
      <c r="K398" s="99"/>
      <c r="L398" s="22"/>
      <c r="M398" s="58"/>
      <c r="N398" s="22"/>
      <c r="O398" s="22"/>
      <c r="P398" s="101">
        <f t="shared" ref="P398:AA398" si="182">IF(P$1="",0,(P70+P194)*$J$383)</f>
        <v>0</v>
      </c>
      <c r="Q398" s="101">
        <f t="shared" si="182"/>
        <v>0</v>
      </c>
      <c r="R398" s="101">
        <f t="shared" si="182"/>
        <v>0</v>
      </c>
      <c r="S398" s="101">
        <f t="shared" si="182"/>
        <v>0</v>
      </c>
      <c r="T398" s="101">
        <f t="shared" si="182"/>
        <v>0</v>
      </c>
      <c r="U398" s="101">
        <f t="shared" si="182"/>
        <v>0</v>
      </c>
      <c r="V398" s="101">
        <f t="shared" si="182"/>
        <v>0</v>
      </c>
      <c r="W398" s="101">
        <f t="shared" si="182"/>
        <v>0</v>
      </c>
      <c r="X398" s="101">
        <f t="shared" si="182"/>
        <v>0</v>
      </c>
      <c r="Y398" s="101">
        <f t="shared" si="182"/>
        <v>0</v>
      </c>
      <c r="Z398" s="101">
        <f t="shared" si="182"/>
        <v>0</v>
      </c>
      <c r="AA398" s="101">
        <f t="shared" si="182"/>
        <v>0</v>
      </c>
      <c r="AB398" s="22"/>
    </row>
    <row r="399" spans="1:28" ht="3.9" customHeight="1" x14ac:dyDescent="0.25">
      <c r="A399" s="2"/>
      <c r="B399" s="2"/>
      <c r="C399" s="2"/>
      <c r="D399" s="2"/>
      <c r="E399" s="21"/>
      <c r="F399" s="2"/>
      <c r="G399" s="21"/>
      <c r="H399" s="2"/>
      <c r="I399" s="28"/>
      <c r="J399" s="21"/>
      <c r="K399" s="28"/>
      <c r="L399" s="2"/>
      <c r="M399" s="52"/>
      <c r="N399" s="2"/>
      <c r="O399" s="2"/>
      <c r="P399" s="36"/>
      <c r="Q399" s="36"/>
      <c r="R399" s="36"/>
      <c r="S399" s="36"/>
      <c r="T399" s="36"/>
      <c r="U399" s="36"/>
      <c r="V399" s="36"/>
      <c r="W399" s="36"/>
      <c r="X399" s="36"/>
      <c r="Y399" s="36"/>
      <c r="Z399" s="36"/>
      <c r="AA399" s="36"/>
      <c r="AB399" s="2"/>
    </row>
    <row r="400" spans="1:28" ht="8.1" customHeight="1" x14ac:dyDescent="0.25">
      <c r="A400" s="2"/>
      <c r="B400" s="2"/>
      <c r="C400" s="2"/>
      <c r="D400" s="2"/>
      <c r="E400" s="2"/>
      <c r="F400" s="2"/>
      <c r="G400" s="2"/>
      <c r="H400" s="2"/>
      <c r="I400" s="28"/>
      <c r="J400" s="2"/>
      <c r="K400" s="28"/>
      <c r="L400" s="2"/>
      <c r="M400" s="52"/>
      <c r="N400" s="2"/>
      <c r="O400" s="2"/>
      <c r="P400" s="36"/>
      <c r="Q400" s="36"/>
      <c r="R400" s="36"/>
      <c r="S400" s="36"/>
      <c r="T400" s="36"/>
      <c r="U400" s="36"/>
      <c r="V400" s="36"/>
      <c r="W400" s="36"/>
      <c r="X400" s="36"/>
      <c r="Y400" s="36"/>
      <c r="Z400" s="36"/>
      <c r="AA400" s="36"/>
      <c r="AB400" s="2"/>
    </row>
    <row r="401" spans="1:28" s="5" customFormat="1" x14ac:dyDescent="0.25">
      <c r="A401" s="3"/>
      <c r="B401" s="3"/>
      <c r="C401" s="3"/>
      <c r="D401" s="3"/>
      <c r="E401" s="3" t="str">
        <f>KPI!$E$63</f>
        <v>доля непредв. расходов в доходах</v>
      </c>
      <c r="F401" s="3"/>
      <c r="G401" s="3" t="str">
        <f>IF($E401="","",INDEX(KPI!$G:$G,SUMIFS(KPI!$B:$B,KPI!$E:$E,$E401)))</f>
        <v>%</v>
      </c>
      <c r="H401" s="3"/>
      <c r="I401" s="6" t="s">
        <v>0</v>
      </c>
      <c r="J401" s="107"/>
      <c r="K401" s="28"/>
      <c r="L401" s="2"/>
      <c r="M401" s="52"/>
      <c r="N401" s="3"/>
      <c r="O401" s="2"/>
      <c r="P401" s="36"/>
      <c r="Q401" s="36"/>
      <c r="R401" s="36"/>
      <c r="S401" s="36"/>
      <c r="T401" s="36"/>
      <c r="U401" s="36"/>
      <c r="V401" s="36"/>
      <c r="W401" s="36"/>
      <c r="X401" s="36"/>
      <c r="Y401" s="36"/>
      <c r="Z401" s="36"/>
      <c r="AA401" s="36"/>
      <c r="AB401" s="2"/>
    </row>
    <row r="402" spans="1:28" ht="3.9" customHeight="1" x14ac:dyDescent="0.25">
      <c r="A402" s="2"/>
      <c r="B402" s="2"/>
      <c r="C402" s="2"/>
      <c r="D402" s="2"/>
      <c r="E402" s="110"/>
      <c r="F402" s="2"/>
      <c r="G402" s="2"/>
      <c r="H402" s="2"/>
      <c r="I402" s="28"/>
      <c r="J402" s="2"/>
      <c r="K402" s="28"/>
      <c r="L402" s="2"/>
      <c r="M402" s="52"/>
      <c r="N402" s="2"/>
      <c r="O402" s="2"/>
      <c r="P402" s="36"/>
      <c r="Q402" s="36"/>
      <c r="R402" s="36"/>
      <c r="S402" s="36"/>
      <c r="T402" s="36"/>
      <c r="U402" s="36"/>
      <c r="V402" s="36"/>
      <c r="W402" s="36"/>
      <c r="X402" s="36"/>
      <c r="Y402" s="36"/>
      <c r="Z402" s="36"/>
      <c r="AA402" s="36"/>
      <c r="AB402" s="2"/>
    </row>
    <row r="403" spans="1:28" ht="8.1" customHeight="1" x14ac:dyDescent="0.25">
      <c r="A403" s="2"/>
      <c r="B403" s="2"/>
      <c r="C403" s="2"/>
      <c r="D403" s="2"/>
      <c r="E403" s="2"/>
      <c r="F403" s="2"/>
      <c r="G403" s="2"/>
      <c r="H403" s="2"/>
      <c r="I403" s="28"/>
      <c r="J403" s="2"/>
      <c r="K403" s="28"/>
      <c r="L403" s="2"/>
      <c r="M403" s="52"/>
      <c r="N403" s="2"/>
      <c r="O403" s="2"/>
      <c r="P403" s="36"/>
      <c r="Q403" s="36"/>
      <c r="R403" s="36"/>
      <c r="S403" s="36"/>
      <c r="T403" s="36"/>
      <c r="U403" s="36"/>
      <c r="V403" s="36"/>
      <c r="W403" s="36"/>
      <c r="X403" s="36"/>
      <c r="Y403" s="36"/>
      <c r="Z403" s="36"/>
      <c r="AA403" s="36"/>
      <c r="AB403" s="2"/>
    </row>
    <row r="404" spans="1:28" s="5" customFormat="1" x14ac:dyDescent="0.25">
      <c r="A404" s="3"/>
      <c r="B404" s="3"/>
      <c r="C404" s="3"/>
      <c r="D404" s="111"/>
      <c r="E404" s="3" t="str">
        <f>KPI!$E$64</f>
        <v>непредв. расходы - начисление/оплата</v>
      </c>
      <c r="F404" s="3"/>
      <c r="G404" s="3" t="str">
        <f>IF($E404="","",INDEX(KPI!$G:$G,SUMIFS(KPI!$B:$B,KPI!$E:$E,$E404)))</f>
        <v>тыс.руб.</v>
      </c>
      <c r="H404" s="103"/>
      <c r="I404" s="28"/>
      <c r="J404" s="44"/>
      <c r="K404" s="28"/>
      <c r="L404" s="3"/>
      <c r="M404" s="55">
        <f>SUM($O404:$AB404)</f>
        <v>0</v>
      </c>
      <c r="N404" s="3"/>
      <c r="O404" s="3"/>
      <c r="P404" s="46">
        <f>IF(P$1="",0,IF(P$1=0,SUMIFS(P405:P416,H405:H416,"&gt;="&amp;MONTH($J$13)),SUM(P405:P416)))</f>
        <v>0</v>
      </c>
      <c r="Q404" s="46">
        <f t="shared" ref="Q404" si="183">IF(Q$1="",0,SUM(Q405:Q416))</f>
        <v>0</v>
      </c>
      <c r="R404" s="46">
        <f t="shared" ref="R404:AA404" si="184">IF(R$1="",0,SUM(R405:R416))</f>
        <v>0</v>
      </c>
      <c r="S404" s="46">
        <f t="shared" si="184"/>
        <v>0</v>
      </c>
      <c r="T404" s="46">
        <f t="shared" si="184"/>
        <v>0</v>
      </c>
      <c r="U404" s="46">
        <f t="shared" si="184"/>
        <v>0</v>
      </c>
      <c r="V404" s="46">
        <f t="shared" si="184"/>
        <v>0</v>
      </c>
      <c r="W404" s="46">
        <f t="shared" si="184"/>
        <v>0</v>
      </c>
      <c r="X404" s="46">
        <f t="shared" si="184"/>
        <v>0</v>
      </c>
      <c r="Y404" s="46">
        <f t="shared" si="184"/>
        <v>0</v>
      </c>
      <c r="Z404" s="46">
        <f t="shared" si="184"/>
        <v>0</v>
      </c>
      <c r="AA404" s="46">
        <f t="shared" si="184"/>
        <v>0</v>
      </c>
      <c r="AB404" s="3"/>
    </row>
    <row r="405" spans="1:28" s="23" customFormat="1" ht="10.199999999999999" x14ac:dyDescent="0.2">
      <c r="A405" s="22"/>
      <c r="B405" s="22"/>
      <c r="C405" s="22"/>
      <c r="D405" s="22"/>
      <c r="E405" s="22" t="str">
        <f>E404</f>
        <v>непредв. расходы - начисление/оплата</v>
      </c>
      <c r="F405" s="22"/>
      <c r="G405" s="22" t="str">
        <f>IF($E405="","",INDEX(KPI!$G:$G,SUMIFS(KPI!$B:$B,KPI!$E:$E,$E405)))</f>
        <v>тыс.руб.</v>
      </c>
      <c r="H405" s="100">
        <f>структура!$V$12</f>
        <v>1</v>
      </c>
      <c r="I405" s="31"/>
      <c r="J405" s="98" t="str">
        <f>структура!$X$12</f>
        <v>янв</v>
      </c>
      <c r="K405" s="99"/>
      <c r="L405" s="22"/>
      <c r="M405" s="58"/>
      <c r="N405" s="22"/>
      <c r="O405" s="22"/>
      <c r="P405" s="101">
        <f t="shared" ref="P405:AA405" si="185">IF(P$1="",0,(P59+P183)*$J$401)</f>
        <v>0</v>
      </c>
      <c r="Q405" s="101">
        <f t="shared" si="185"/>
        <v>0</v>
      </c>
      <c r="R405" s="101">
        <f t="shared" si="185"/>
        <v>0</v>
      </c>
      <c r="S405" s="101">
        <f t="shared" si="185"/>
        <v>0</v>
      </c>
      <c r="T405" s="101">
        <f t="shared" si="185"/>
        <v>0</v>
      </c>
      <c r="U405" s="101">
        <f t="shared" si="185"/>
        <v>0</v>
      </c>
      <c r="V405" s="101">
        <f t="shared" si="185"/>
        <v>0</v>
      </c>
      <c r="W405" s="101">
        <f t="shared" si="185"/>
        <v>0</v>
      </c>
      <c r="X405" s="101">
        <f t="shared" si="185"/>
        <v>0</v>
      </c>
      <c r="Y405" s="101">
        <f t="shared" si="185"/>
        <v>0</v>
      </c>
      <c r="Z405" s="101">
        <f t="shared" si="185"/>
        <v>0</v>
      </c>
      <c r="AA405" s="101">
        <f t="shared" si="185"/>
        <v>0</v>
      </c>
      <c r="AB405" s="22"/>
    </row>
    <row r="406" spans="1:28" s="23" customFormat="1" ht="10.199999999999999" x14ac:dyDescent="0.2">
      <c r="A406" s="22"/>
      <c r="B406" s="22"/>
      <c r="C406" s="22"/>
      <c r="D406" s="22"/>
      <c r="E406" s="22" t="str">
        <f>E404</f>
        <v>непредв. расходы - начисление/оплата</v>
      </c>
      <c r="F406" s="22"/>
      <c r="G406" s="22" t="str">
        <f>IF($E406="","",INDEX(KPI!$G:$G,SUMIFS(KPI!$B:$B,KPI!$E:$E,$E406)))</f>
        <v>тыс.руб.</v>
      </c>
      <c r="H406" s="100">
        <f>структура!$V$13</f>
        <v>2</v>
      </c>
      <c r="I406" s="31"/>
      <c r="J406" s="98" t="str">
        <f>структура!$X$13</f>
        <v>фев</v>
      </c>
      <c r="K406" s="99"/>
      <c r="L406" s="22"/>
      <c r="M406" s="58"/>
      <c r="N406" s="22"/>
      <c r="O406" s="22"/>
      <c r="P406" s="101">
        <f t="shared" ref="P406:AA406" si="186">IF(P$1="",0,(P60+P184)*$J$401)</f>
        <v>0</v>
      </c>
      <c r="Q406" s="101">
        <f t="shared" si="186"/>
        <v>0</v>
      </c>
      <c r="R406" s="101">
        <f t="shared" si="186"/>
        <v>0</v>
      </c>
      <c r="S406" s="101">
        <f t="shared" si="186"/>
        <v>0</v>
      </c>
      <c r="T406" s="101">
        <f t="shared" si="186"/>
        <v>0</v>
      </c>
      <c r="U406" s="101">
        <f t="shared" si="186"/>
        <v>0</v>
      </c>
      <c r="V406" s="101">
        <f t="shared" si="186"/>
        <v>0</v>
      </c>
      <c r="W406" s="101">
        <f t="shared" si="186"/>
        <v>0</v>
      </c>
      <c r="X406" s="101">
        <f t="shared" si="186"/>
        <v>0</v>
      </c>
      <c r="Y406" s="101">
        <f t="shared" si="186"/>
        <v>0</v>
      </c>
      <c r="Z406" s="101">
        <f t="shared" si="186"/>
        <v>0</v>
      </c>
      <c r="AA406" s="101">
        <f t="shared" si="186"/>
        <v>0</v>
      </c>
      <c r="AB406" s="22"/>
    </row>
    <row r="407" spans="1:28" s="23" customFormat="1" ht="10.199999999999999" x14ac:dyDescent="0.2">
      <c r="A407" s="22"/>
      <c r="B407" s="22"/>
      <c r="C407" s="22"/>
      <c r="D407" s="22"/>
      <c r="E407" s="22" t="str">
        <f>E404</f>
        <v>непредв. расходы - начисление/оплата</v>
      </c>
      <c r="F407" s="22"/>
      <c r="G407" s="22" t="str">
        <f>IF($E407="","",INDEX(KPI!$G:$G,SUMIFS(KPI!$B:$B,KPI!$E:$E,$E407)))</f>
        <v>тыс.руб.</v>
      </c>
      <c r="H407" s="100">
        <f>структура!$V$14</f>
        <v>3</v>
      </c>
      <c r="I407" s="31"/>
      <c r="J407" s="98" t="str">
        <f>структура!$X$14</f>
        <v>мар</v>
      </c>
      <c r="K407" s="99"/>
      <c r="L407" s="22"/>
      <c r="M407" s="58"/>
      <c r="N407" s="22"/>
      <c r="O407" s="22"/>
      <c r="P407" s="101">
        <f t="shared" ref="P407:AA407" si="187">IF(P$1="",0,(P61+P185)*$J$401)</f>
        <v>0</v>
      </c>
      <c r="Q407" s="101">
        <f t="shared" si="187"/>
        <v>0</v>
      </c>
      <c r="R407" s="101">
        <f t="shared" si="187"/>
        <v>0</v>
      </c>
      <c r="S407" s="101">
        <f t="shared" si="187"/>
        <v>0</v>
      </c>
      <c r="T407" s="101">
        <f t="shared" si="187"/>
        <v>0</v>
      </c>
      <c r="U407" s="101">
        <f t="shared" si="187"/>
        <v>0</v>
      </c>
      <c r="V407" s="101">
        <f t="shared" si="187"/>
        <v>0</v>
      </c>
      <c r="W407" s="101">
        <f t="shared" si="187"/>
        <v>0</v>
      </c>
      <c r="X407" s="101">
        <f t="shared" si="187"/>
        <v>0</v>
      </c>
      <c r="Y407" s="101">
        <f t="shared" si="187"/>
        <v>0</v>
      </c>
      <c r="Z407" s="101">
        <f t="shared" si="187"/>
        <v>0</v>
      </c>
      <c r="AA407" s="101">
        <f t="shared" si="187"/>
        <v>0</v>
      </c>
      <c r="AB407" s="22"/>
    </row>
    <row r="408" spans="1:28" s="23" customFormat="1" ht="10.199999999999999" x14ac:dyDescent="0.2">
      <c r="A408" s="22"/>
      <c r="B408" s="22"/>
      <c r="C408" s="22"/>
      <c r="D408" s="22"/>
      <c r="E408" s="22" t="str">
        <f>E404</f>
        <v>непредв. расходы - начисление/оплата</v>
      </c>
      <c r="F408" s="22"/>
      <c r="G408" s="22" t="str">
        <f>IF($E408="","",INDEX(KPI!$G:$G,SUMIFS(KPI!$B:$B,KPI!$E:$E,$E408)))</f>
        <v>тыс.руб.</v>
      </c>
      <c r="H408" s="100">
        <f>структура!$V$15</f>
        <v>4</v>
      </c>
      <c r="I408" s="31"/>
      <c r="J408" s="98" t="str">
        <f>структура!$X$15</f>
        <v>апр</v>
      </c>
      <c r="K408" s="99"/>
      <c r="L408" s="22"/>
      <c r="M408" s="58"/>
      <c r="N408" s="22"/>
      <c r="O408" s="22"/>
      <c r="P408" s="101">
        <f t="shared" ref="P408:AA408" si="188">IF(P$1="",0,(P62+P186)*$J$401)</f>
        <v>0</v>
      </c>
      <c r="Q408" s="101">
        <f t="shared" si="188"/>
        <v>0</v>
      </c>
      <c r="R408" s="101">
        <f t="shared" si="188"/>
        <v>0</v>
      </c>
      <c r="S408" s="101">
        <f t="shared" si="188"/>
        <v>0</v>
      </c>
      <c r="T408" s="101">
        <f t="shared" si="188"/>
        <v>0</v>
      </c>
      <c r="U408" s="101">
        <f t="shared" si="188"/>
        <v>0</v>
      </c>
      <c r="V408" s="101">
        <f t="shared" si="188"/>
        <v>0</v>
      </c>
      <c r="W408" s="101">
        <f t="shared" si="188"/>
        <v>0</v>
      </c>
      <c r="X408" s="101">
        <f t="shared" si="188"/>
        <v>0</v>
      </c>
      <c r="Y408" s="101">
        <f t="shared" si="188"/>
        <v>0</v>
      </c>
      <c r="Z408" s="101">
        <f t="shared" si="188"/>
        <v>0</v>
      </c>
      <c r="AA408" s="101">
        <f t="shared" si="188"/>
        <v>0</v>
      </c>
      <c r="AB408" s="22"/>
    </row>
    <row r="409" spans="1:28" s="23" customFormat="1" ht="10.199999999999999" x14ac:dyDescent="0.2">
      <c r="A409" s="22"/>
      <c r="B409" s="22"/>
      <c r="C409" s="22"/>
      <c r="D409" s="22"/>
      <c r="E409" s="22" t="str">
        <f>E404</f>
        <v>непредв. расходы - начисление/оплата</v>
      </c>
      <c r="F409" s="22"/>
      <c r="G409" s="22" t="str">
        <f>IF($E409="","",INDEX(KPI!$G:$G,SUMIFS(KPI!$B:$B,KPI!$E:$E,$E409)))</f>
        <v>тыс.руб.</v>
      </c>
      <c r="H409" s="100">
        <f>структура!$V$16</f>
        <v>5</v>
      </c>
      <c r="I409" s="31"/>
      <c r="J409" s="98" t="str">
        <f>структура!$X$16</f>
        <v>май</v>
      </c>
      <c r="K409" s="99"/>
      <c r="L409" s="22"/>
      <c r="M409" s="58"/>
      <c r="N409" s="22"/>
      <c r="O409" s="22"/>
      <c r="P409" s="101">
        <f t="shared" ref="P409:AA409" si="189">IF(P$1="",0,(P63+P187)*$J$401)</f>
        <v>0</v>
      </c>
      <c r="Q409" s="101">
        <f t="shared" si="189"/>
        <v>0</v>
      </c>
      <c r="R409" s="101">
        <f t="shared" si="189"/>
        <v>0</v>
      </c>
      <c r="S409" s="101">
        <f t="shared" si="189"/>
        <v>0</v>
      </c>
      <c r="T409" s="101">
        <f t="shared" si="189"/>
        <v>0</v>
      </c>
      <c r="U409" s="101">
        <f t="shared" si="189"/>
        <v>0</v>
      </c>
      <c r="V409" s="101">
        <f t="shared" si="189"/>
        <v>0</v>
      </c>
      <c r="W409" s="101">
        <f t="shared" si="189"/>
        <v>0</v>
      </c>
      <c r="X409" s="101">
        <f t="shared" si="189"/>
        <v>0</v>
      </c>
      <c r="Y409" s="101">
        <f t="shared" si="189"/>
        <v>0</v>
      </c>
      <c r="Z409" s="101">
        <f t="shared" si="189"/>
        <v>0</v>
      </c>
      <c r="AA409" s="101">
        <f t="shared" si="189"/>
        <v>0</v>
      </c>
      <c r="AB409" s="22"/>
    </row>
    <row r="410" spans="1:28" s="23" customFormat="1" ht="10.199999999999999" x14ac:dyDescent="0.2">
      <c r="A410" s="22"/>
      <c r="B410" s="22"/>
      <c r="C410" s="22"/>
      <c r="D410" s="22"/>
      <c r="E410" s="22" t="str">
        <f>E404</f>
        <v>непредв. расходы - начисление/оплата</v>
      </c>
      <c r="F410" s="22"/>
      <c r="G410" s="22" t="str">
        <f>IF($E410="","",INDEX(KPI!$G:$G,SUMIFS(KPI!$B:$B,KPI!$E:$E,$E410)))</f>
        <v>тыс.руб.</v>
      </c>
      <c r="H410" s="100">
        <f>структура!$V$17</f>
        <v>6</v>
      </c>
      <c r="I410" s="31"/>
      <c r="J410" s="98" t="str">
        <f>структура!$X$17</f>
        <v>июн</v>
      </c>
      <c r="K410" s="99"/>
      <c r="L410" s="22"/>
      <c r="M410" s="58"/>
      <c r="N410" s="22"/>
      <c r="O410" s="22"/>
      <c r="P410" s="101">
        <f t="shared" ref="P410:AA410" si="190">IF(P$1="",0,(P64+P188)*$J$401)</f>
        <v>0</v>
      </c>
      <c r="Q410" s="101">
        <f t="shared" si="190"/>
        <v>0</v>
      </c>
      <c r="R410" s="101">
        <f t="shared" si="190"/>
        <v>0</v>
      </c>
      <c r="S410" s="101">
        <f t="shared" si="190"/>
        <v>0</v>
      </c>
      <c r="T410" s="101">
        <f t="shared" si="190"/>
        <v>0</v>
      </c>
      <c r="U410" s="101">
        <f t="shared" si="190"/>
        <v>0</v>
      </c>
      <c r="V410" s="101">
        <f t="shared" si="190"/>
        <v>0</v>
      </c>
      <c r="W410" s="101">
        <f t="shared" si="190"/>
        <v>0</v>
      </c>
      <c r="X410" s="101">
        <f t="shared" si="190"/>
        <v>0</v>
      </c>
      <c r="Y410" s="101">
        <f t="shared" si="190"/>
        <v>0</v>
      </c>
      <c r="Z410" s="101">
        <f t="shared" si="190"/>
        <v>0</v>
      </c>
      <c r="AA410" s="101">
        <f t="shared" si="190"/>
        <v>0</v>
      </c>
      <c r="AB410" s="22"/>
    </row>
    <row r="411" spans="1:28" s="23" customFormat="1" ht="10.199999999999999" x14ac:dyDescent="0.2">
      <c r="A411" s="22"/>
      <c r="B411" s="22"/>
      <c r="C411" s="22"/>
      <c r="D411" s="22"/>
      <c r="E411" s="22" t="str">
        <f>E404</f>
        <v>непредв. расходы - начисление/оплата</v>
      </c>
      <c r="F411" s="22"/>
      <c r="G411" s="22" t="str">
        <f>IF($E411="","",INDEX(KPI!$G:$G,SUMIFS(KPI!$B:$B,KPI!$E:$E,$E411)))</f>
        <v>тыс.руб.</v>
      </c>
      <c r="H411" s="100">
        <f>структура!$V$18</f>
        <v>7</v>
      </c>
      <c r="I411" s="31"/>
      <c r="J411" s="98" t="str">
        <f>структура!$X$18</f>
        <v>июл</v>
      </c>
      <c r="K411" s="99"/>
      <c r="L411" s="22"/>
      <c r="M411" s="58"/>
      <c r="N411" s="22"/>
      <c r="O411" s="22"/>
      <c r="P411" s="101">
        <f t="shared" ref="P411:AA411" si="191">IF(P$1="",0,(P65+P189)*$J$401)</f>
        <v>0</v>
      </c>
      <c r="Q411" s="101">
        <f t="shared" si="191"/>
        <v>0</v>
      </c>
      <c r="R411" s="101">
        <f t="shared" si="191"/>
        <v>0</v>
      </c>
      <c r="S411" s="101">
        <f t="shared" si="191"/>
        <v>0</v>
      </c>
      <c r="T411" s="101">
        <f t="shared" si="191"/>
        <v>0</v>
      </c>
      <c r="U411" s="101">
        <f t="shared" si="191"/>
        <v>0</v>
      </c>
      <c r="V411" s="101">
        <f t="shared" si="191"/>
        <v>0</v>
      </c>
      <c r="W411" s="101">
        <f t="shared" si="191"/>
        <v>0</v>
      </c>
      <c r="X411" s="101">
        <f t="shared" si="191"/>
        <v>0</v>
      </c>
      <c r="Y411" s="101">
        <f t="shared" si="191"/>
        <v>0</v>
      </c>
      <c r="Z411" s="101">
        <f t="shared" si="191"/>
        <v>0</v>
      </c>
      <c r="AA411" s="101">
        <f t="shared" si="191"/>
        <v>0</v>
      </c>
      <c r="AB411" s="22"/>
    </row>
    <row r="412" spans="1:28" s="23" customFormat="1" ht="10.199999999999999" x14ac:dyDescent="0.2">
      <c r="A412" s="22"/>
      <c r="B412" s="22"/>
      <c r="C412" s="22"/>
      <c r="D412" s="22"/>
      <c r="E412" s="22" t="str">
        <f>E404</f>
        <v>непредв. расходы - начисление/оплата</v>
      </c>
      <c r="F412" s="22"/>
      <c r="G412" s="22" t="str">
        <f>IF($E412="","",INDEX(KPI!$G:$G,SUMIFS(KPI!$B:$B,KPI!$E:$E,$E412)))</f>
        <v>тыс.руб.</v>
      </c>
      <c r="H412" s="100">
        <f>структура!$V$19</f>
        <v>8</v>
      </c>
      <c r="I412" s="31"/>
      <c r="J412" s="98" t="str">
        <f>структура!$X$19</f>
        <v>авг</v>
      </c>
      <c r="K412" s="99"/>
      <c r="L412" s="22"/>
      <c r="M412" s="58"/>
      <c r="N412" s="22"/>
      <c r="O412" s="22"/>
      <c r="P412" s="101">
        <f t="shared" ref="P412:AA412" si="192">IF(P$1="",0,(P66+P190)*$J$401)</f>
        <v>0</v>
      </c>
      <c r="Q412" s="101">
        <f t="shared" si="192"/>
        <v>0</v>
      </c>
      <c r="R412" s="101">
        <f t="shared" si="192"/>
        <v>0</v>
      </c>
      <c r="S412" s="101">
        <f t="shared" si="192"/>
        <v>0</v>
      </c>
      <c r="T412" s="101">
        <f t="shared" si="192"/>
        <v>0</v>
      </c>
      <c r="U412" s="101">
        <f t="shared" si="192"/>
        <v>0</v>
      </c>
      <c r="V412" s="101">
        <f t="shared" si="192"/>
        <v>0</v>
      </c>
      <c r="W412" s="101">
        <f t="shared" si="192"/>
        <v>0</v>
      </c>
      <c r="X412" s="101">
        <f t="shared" si="192"/>
        <v>0</v>
      </c>
      <c r="Y412" s="101">
        <f t="shared" si="192"/>
        <v>0</v>
      </c>
      <c r="Z412" s="101">
        <f t="shared" si="192"/>
        <v>0</v>
      </c>
      <c r="AA412" s="101">
        <f t="shared" si="192"/>
        <v>0</v>
      </c>
      <c r="AB412" s="22"/>
    </row>
    <row r="413" spans="1:28" s="23" customFormat="1" ht="10.199999999999999" x14ac:dyDescent="0.2">
      <c r="A413" s="22"/>
      <c r="B413" s="22"/>
      <c r="C413" s="22"/>
      <c r="D413" s="22"/>
      <c r="E413" s="22" t="str">
        <f>E404</f>
        <v>непредв. расходы - начисление/оплата</v>
      </c>
      <c r="F413" s="22"/>
      <c r="G413" s="22" t="str">
        <f>IF($E413="","",INDEX(KPI!$G:$G,SUMIFS(KPI!$B:$B,KPI!$E:$E,$E413)))</f>
        <v>тыс.руб.</v>
      </c>
      <c r="H413" s="100">
        <f>структура!$V$20</f>
        <v>9</v>
      </c>
      <c r="I413" s="31"/>
      <c r="J413" s="98" t="str">
        <f>структура!$X$20</f>
        <v>сен</v>
      </c>
      <c r="K413" s="99"/>
      <c r="L413" s="22"/>
      <c r="M413" s="58"/>
      <c r="N413" s="22"/>
      <c r="O413" s="22"/>
      <c r="P413" s="101">
        <f t="shared" ref="P413:AA413" si="193">IF(P$1="",0,(P67+P191)*$J$401)</f>
        <v>0</v>
      </c>
      <c r="Q413" s="101">
        <f t="shared" si="193"/>
        <v>0</v>
      </c>
      <c r="R413" s="101">
        <f t="shared" si="193"/>
        <v>0</v>
      </c>
      <c r="S413" s="101">
        <f t="shared" si="193"/>
        <v>0</v>
      </c>
      <c r="T413" s="101">
        <f t="shared" si="193"/>
        <v>0</v>
      </c>
      <c r="U413" s="101">
        <f t="shared" si="193"/>
        <v>0</v>
      </c>
      <c r="V413" s="101">
        <f t="shared" si="193"/>
        <v>0</v>
      </c>
      <c r="W413" s="101">
        <f t="shared" si="193"/>
        <v>0</v>
      </c>
      <c r="X413" s="101">
        <f t="shared" si="193"/>
        <v>0</v>
      </c>
      <c r="Y413" s="101">
        <f t="shared" si="193"/>
        <v>0</v>
      </c>
      <c r="Z413" s="101">
        <f t="shared" si="193"/>
        <v>0</v>
      </c>
      <c r="AA413" s="101">
        <f t="shared" si="193"/>
        <v>0</v>
      </c>
      <c r="AB413" s="22"/>
    </row>
    <row r="414" spans="1:28" s="23" customFormat="1" ht="10.199999999999999" x14ac:dyDescent="0.2">
      <c r="A414" s="22"/>
      <c r="B414" s="22"/>
      <c r="C414" s="22"/>
      <c r="D414" s="22"/>
      <c r="E414" s="22" t="str">
        <f>E404</f>
        <v>непредв. расходы - начисление/оплата</v>
      </c>
      <c r="F414" s="22"/>
      <c r="G414" s="22" t="str">
        <f>IF($E414="","",INDEX(KPI!$G:$G,SUMIFS(KPI!$B:$B,KPI!$E:$E,$E414)))</f>
        <v>тыс.руб.</v>
      </c>
      <c r="H414" s="100">
        <f>структура!$V$21</f>
        <v>10</v>
      </c>
      <c r="I414" s="31"/>
      <c r="J414" s="98" t="str">
        <f>структура!$X$21</f>
        <v>окт</v>
      </c>
      <c r="K414" s="99"/>
      <c r="L414" s="22"/>
      <c r="M414" s="58"/>
      <c r="N414" s="22"/>
      <c r="O414" s="22"/>
      <c r="P414" s="101">
        <f t="shared" ref="P414:AA414" si="194">IF(P$1="",0,(P68+P192)*$J$401)</f>
        <v>0</v>
      </c>
      <c r="Q414" s="101">
        <f t="shared" si="194"/>
        <v>0</v>
      </c>
      <c r="R414" s="101">
        <f t="shared" si="194"/>
        <v>0</v>
      </c>
      <c r="S414" s="101">
        <f t="shared" si="194"/>
        <v>0</v>
      </c>
      <c r="T414" s="101">
        <f t="shared" si="194"/>
        <v>0</v>
      </c>
      <c r="U414" s="101">
        <f t="shared" si="194"/>
        <v>0</v>
      </c>
      <c r="V414" s="101">
        <f t="shared" si="194"/>
        <v>0</v>
      </c>
      <c r="W414" s="101">
        <f t="shared" si="194"/>
        <v>0</v>
      </c>
      <c r="X414" s="101">
        <f t="shared" si="194"/>
        <v>0</v>
      </c>
      <c r="Y414" s="101">
        <f t="shared" si="194"/>
        <v>0</v>
      </c>
      <c r="Z414" s="101">
        <f t="shared" si="194"/>
        <v>0</v>
      </c>
      <c r="AA414" s="101">
        <f t="shared" si="194"/>
        <v>0</v>
      </c>
      <c r="AB414" s="22"/>
    </row>
    <row r="415" spans="1:28" s="23" customFormat="1" ht="10.199999999999999" x14ac:dyDescent="0.2">
      <c r="A415" s="22"/>
      <c r="B415" s="22"/>
      <c r="C415" s="22"/>
      <c r="D415" s="22"/>
      <c r="E415" s="22" t="str">
        <f>E404</f>
        <v>непредв. расходы - начисление/оплата</v>
      </c>
      <c r="F415" s="22"/>
      <c r="G415" s="22" t="str">
        <f>IF($E415="","",INDEX(KPI!$G:$G,SUMIFS(KPI!$B:$B,KPI!$E:$E,$E415)))</f>
        <v>тыс.руб.</v>
      </c>
      <c r="H415" s="100">
        <f>структура!$V$22</f>
        <v>11</v>
      </c>
      <c r="I415" s="31"/>
      <c r="J415" s="98" t="str">
        <f>структура!$X$22</f>
        <v>ноя</v>
      </c>
      <c r="K415" s="99"/>
      <c r="L415" s="22"/>
      <c r="M415" s="58"/>
      <c r="N415" s="22"/>
      <c r="O415" s="22"/>
      <c r="P415" s="101">
        <f t="shared" ref="P415:AA415" si="195">IF(P$1="",0,(P69+P193)*$J$401)</f>
        <v>0</v>
      </c>
      <c r="Q415" s="101">
        <f t="shared" si="195"/>
        <v>0</v>
      </c>
      <c r="R415" s="101">
        <f t="shared" si="195"/>
        <v>0</v>
      </c>
      <c r="S415" s="101">
        <f t="shared" si="195"/>
        <v>0</v>
      </c>
      <c r="T415" s="101">
        <f t="shared" si="195"/>
        <v>0</v>
      </c>
      <c r="U415" s="101">
        <f t="shared" si="195"/>
        <v>0</v>
      </c>
      <c r="V415" s="101">
        <f t="shared" si="195"/>
        <v>0</v>
      </c>
      <c r="W415" s="101">
        <f t="shared" si="195"/>
        <v>0</v>
      </c>
      <c r="X415" s="101">
        <f t="shared" si="195"/>
        <v>0</v>
      </c>
      <c r="Y415" s="101">
        <f t="shared" si="195"/>
        <v>0</v>
      </c>
      <c r="Z415" s="101">
        <f t="shared" si="195"/>
        <v>0</v>
      </c>
      <c r="AA415" s="101">
        <f t="shared" si="195"/>
        <v>0</v>
      </c>
      <c r="AB415" s="22"/>
    </row>
    <row r="416" spans="1:28" s="23" customFormat="1" ht="10.199999999999999" x14ac:dyDescent="0.2">
      <c r="A416" s="22"/>
      <c r="B416" s="22"/>
      <c r="C416" s="22"/>
      <c r="D416" s="22"/>
      <c r="E416" s="22" t="str">
        <f>E404</f>
        <v>непредв. расходы - начисление/оплата</v>
      </c>
      <c r="F416" s="22"/>
      <c r="G416" s="22" t="str">
        <f>IF($E416="","",INDEX(KPI!$G:$G,SUMIFS(KPI!$B:$B,KPI!$E:$E,$E416)))</f>
        <v>тыс.руб.</v>
      </c>
      <c r="H416" s="100">
        <f>структура!$V$23</f>
        <v>12</v>
      </c>
      <c r="I416" s="31"/>
      <c r="J416" s="98" t="str">
        <f>структура!$X$23</f>
        <v>дек</v>
      </c>
      <c r="K416" s="99"/>
      <c r="L416" s="22"/>
      <c r="M416" s="58"/>
      <c r="N416" s="22"/>
      <c r="O416" s="22"/>
      <c r="P416" s="101">
        <f t="shared" ref="P416:AA416" si="196">IF(P$1="",0,(P70+P194)*$J$401)</f>
        <v>0</v>
      </c>
      <c r="Q416" s="101">
        <f t="shared" si="196"/>
        <v>0</v>
      </c>
      <c r="R416" s="101">
        <f t="shared" si="196"/>
        <v>0</v>
      </c>
      <c r="S416" s="101">
        <f t="shared" si="196"/>
        <v>0</v>
      </c>
      <c r="T416" s="101">
        <f t="shared" si="196"/>
        <v>0</v>
      </c>
      <c r="U416" s="101">
        <f t="shared" si="196"/>
        <v>0</v>
      </c>
      <c r="V416" s="101">
        <f t="shared" si="196"/>
        <v>0</v>
      </c>
      <c r="W416" s="101">
        <f t="shared" si="196"/>
        <v>0</v>
      </c>
      <c r="X416" s="101">
        <f t="shared" si="196"/>
        <v>0</v>
      </c>
      <c r="Y416" s="101">
        <f t="shared" si="196"/>
        <v>0</v>
      </c>
      <c r="Z416" s="101">
        <f t="shared" si="196"/>
        <v>0</v>
      </c>
      <c r="AA416" s="101">
        <f t="shared" si="196"/>
        <v>0</v>
      </c>
      <c r="AB416" s="22"/>
    </row>
    <row r="417" spans="1:28" ht="3.9" customHeight="1" x14ac:dyDescent="0.25">
      <c r="A417" s="2"/>
      <c r="B417" s="2"/>
      <c r="C417" s="2"/>
      <c r="D417" s="119"/>
      <c r="E417" s="119"/>
      <c r="F417" s="2"/>
      <c r="G417" s="119"/>
      <c r="H417" s="2"/>
      <c r="I417" s="28"/>
      <c r="J417" s="119"/>
      <c r="K417" s="28"/>
      <c r="L417" s="2"/>
      <c r="M417" s="52"/>
      <c r="N417" s="2"/>
      <c r="O417" s="2"/>
      <c r="P417" s="36"/>
      <c r="Q417" s="36"/>
      <c r="R417" s="36"/>
      <c r="S417" s="36"/>
      <c r="T417" s="36"/>
      <c r="U417" s="36"/>
      <c r="V417" s="36"/>
      <c r="W417" s="36"/>
      <c r="X417" s="36"/>
      <c r="Y417" s="36"/>
      <c r="Z417" s="36"/>
      <c r="AA417" s="36"/>
      <c r="AB417" s="2"/>
    </row>
    <row r="418" spans="1:28" ht="8.1" customHeight="1" x14ac:dyDescent="0.25">
      <c r="A418" s="2"/>
      <c r="B418" s="2"/>
      <c r="C418" s="2"/>
      <c r="D418" s="2"/>
      <c r="E418" s="2"/>
      <c r="F418" s="2"/>
      <c r="G418" s="2"/>
      <c r="H418" s="2"/>
      <c r="I418" s="28"/>
      <c r="J418" s="2"/>
      <c r="K418" s="28"/>
      <c r="L418" s="2"/>
      <c r="M418" s="52"/>
      <c r="N418" s="2"/>
      <c r="O418" s="2"/>
      <c r="P418" s="36"/>
      <c r="Q418" s="36"/>
      <c r="R418" s="36"/>
      <c r="S418" s="36"/>
      <c r="T418" s="36"/>
      <c r="U418" s="36"/>
      <c r="V418" s="36"/>
      <c r="W418" s="36"/>
      <c r="X418" s="36"/>
      <c r="Y418" s="36"/>
      <c r="Z418" s="36"/>
      <c r="AA418" s="36"/>
      <c r="AB418" s="2"/>
    </row>
    <row r="419" spans="1:28" x14ac:dyDescent="0.25">
      <c r="A419" s="2"/>
      <c r="B419" s="2"/>
      <c r="C419" s="2"/>
      <c r="D419" s="2"/>
      <c r="E419" s="121" t="s">
        <v>244</v>
      </c>
      <c r="F419" s="2"/>
      <c r="G419" s="2"/>
      <c r="H419" s="2"/>
      <c r="I419" s="28"/>
      <c r="J419" s="2"/>
      <c r="K419" s="28"/>
      <c r="L419" s="2"/>
      <c r="M419" s="52"/>
      <c r="N419" s="2"/>
      <c r="O419" s="2"/>
      <c r="P419" s="36"/>
      <c r="Q419" s="36"/>
      <c r="R419" s="36"/>
      <c r="S419" s="36"/>
      <c r="T419" s="36"/>
      <c r="U419" s="36"/>
      <c r="V419" s="36"/>
      <c r="W419" s="36"/>
      <c r="X419" s="36"/>
      <c r="Y419" s="36"/>
      <c r="Z419" s="36"/>
      <c r="AA419" s="36"/>
      <c r="AB419" s="2"/>
    </row>
    <row r="420" spans="1:28" ht="8.1" customHeight="1" x14ac:dyDescent="0.25">
      <c r="A420" s="2"/>
      <c r="B420" s="2"/>
      <c r="C420" s="2"/>
      <c r="D420" s="2"/>
      <c r="E420" s="2"/>
      <c r="F420" s="2"/>
      <c r="G420" s="2"/>
      <c r="H420" s="2"/>
      <c r="I420" s="28"/>
      <c r="J420" s="2"/>
      <c r="K420" s="28"/>
      <c r="L420" s="2"/>
      <c r="M420" s="52"/>
      <c r="N420" s="2"/>
      <c r="O420" s="2"/>
      <c r="P420" s="36"/>
      <c r="Q420" s="36"/>
      <c r="R420" s="36"/>
      <c r="S420" s="36"/>
      <c r="T420" s="36"/>
      <c r="U420" s="36"/>
      <c r="V420" s="36"/>
      <c r="W420" s="36"/>
      <c r="X420" s="36"/>
      <c r="Y420" s="36"/>
      <c r="Z420" s="36"/>
      <c r="AA420" s="36"/>
      <c r="AB420" s="2"/>
    </row>
    <row r="421" spans="1:28" s="5" customFormat="1" x14ac:dyDescent="0.25">
      <c r="A421" s="3"/>
      <c r="B421" s="3"/>
      <c r="C421" s="3"/>
      <c r="D421" s="3"/>
      <c r="E421" s="3" t="str">
        <f>KPI!$E$65</f>
        <v>ставка НДС</v>
      </c>
      <c r="F421" s="3"/>
      <c r="G421" s="3" t="str">
        <f>IF($E421="","",INDEX(KPI!$G:$G,SUMIFS(KPI!$B:$B,KPI!$E:$E,$E421)))</f>
        <v>%</v>
      </c>
      <c r="H421" s="3"/>
      <c r="I421" s="28"/>
      <c r="J421" s="2"/>
      <c r="K421" s="28"/>
      <c r="L421" s="2"/>
      <c r="M421" s="52"/>
      <c r="N421" s="3"/>
      <c r="O421" s="6" t="s">
        <v>0</v>
      </c>
      <c r="P421" s="88"/>
      <c r="Q421" s="88"/>
      <c r="R421" s="88"/>
      <c r="S421" s="88"/>
      <c r="T421" s="88"/>
      <c r="U421" s="88"/>
      <c r="V421" s="88"/>
      <c r="W421" s="88"/>
      <c r="X421" s="88"/>
      <c r="Y421" s="88"/>
      <c r="Z421" s="88"/>
      <c r="AA421" s="88"/>
      <c r="AB421" s="3"/>
    </row>
    <row r="422" spans="1:28" ht="3.9" customHeight="1" x14ac:dyDescent="0.25">
      <c r="A422" s="2"/>
      <c r="B422" s="2"/>
      <c r="C422" s="2"/>
      <c r="D422" s="2"/>
      <c r="E422" s="122"/>
      <c r="F422" s="2"/>
      <c r="G422" s="2"/>
      <c r="H422" s="2"/>
      <c r="I422" s="28"/>
      <c r="J422" s="2"/>
      <c r="K422" s="28"/>
      <c r="L422" s="2"/>
      <c r="M422" s="52"/>
      <c r="N422" s="2"/>
      <c r="O422" s="2"/>
      <c r="P422" s="36"/>
      <c r="Q422" s="36"/>
      <c r="R422" s="36"/>
      <c r="S422" s="36"/>
      <c r="T422" s="36"/>
      <c r="U422" s="36"/>
      <c r="V422" s="36"/>
      <c r="W422" s="36"/>
      <c r="X422" s="36"/>
      <c r="Y422" s="36"/>
      <c r="Z422" s="36"/>
      <c r="AA422" s="36"/>
      <c r="AB422" s="2"/>
    </row>
    <row r="423" spans="1:28" ht="3.9" customHeight="1" x14ac:dyDescent="0.25">
      <c r="A423" s="2"/>
      <c r="B423" s="2"/>
      <c r="C423" s="2"/>
      <c r="D423" s="2"/>
      <c r="E423" s="2"/>
      <c r="F423" s="2"/>
      <c r="G423" s="2"/>
      <c r="H423" s="2"/>
      <c r="I423" s="28"/>
      <c r="J423" s="2"/>
      <c r="K423" s="28"/>
      <c r="L423" s="2"/>
      <c r="M423" s="52"/>
      <c r="N423" s="2"/>
      <c r="O423" s="2"/>
      <c r="P423" s="36"/>
      <c r="Q423" s="36"/>
      <c r="R423" s="36"/>
      <c r="S423" s="36"/>
      <c r="T423" s="36"/>
      <c r="U423" s="36"/>
      <c r="V423" s="36"/>
      <c r="W423" s="36"/>
      <c r="X423" s="36"/>
      <c r="Y423" s="36"/>
      <c r="Z423" s="36"/>
      <c r="AA423" s="36"/>
      <c r="AB423" s="2"/>
    </row>
    <row r="424" spans="1:28" s="5" customFormat="1" x14ac:dyDescent="0.25">
      <c r="A424" s="3"/>
      <c r="B424" s="3"/>
      <c r="C424" s="3"/>
      <c r="D424" s="3"/>
      <c r="E424" s="3" t="str">
        <f>KPI!$E$66</f>
        <v>ставка налога на прибыль (ОСНО)</v>
      </c>
      <c r="F424" s="3"/>
      <c r="G424" s="3" t="str">
        <f>IF($E424="","",INDEX(KPI!$G:$G,SUMIFS(KPI!$B:$B,KPI!$E:$E,$E424)))</f>
        <v>%</v>
      </c>
      <c r="H424" s="3"/>
      <c r="I424" s="28"/>
      <c r="J424" s="2"/>
      <c r="K424" s="28"/>
      <c r="L424" s="2"/>
      <c r="M424" s="52"/>
      <c r="N424" s="3"/>
      <c r="O424" s="6" t="s">
        <v>0</v>
      </c>
      <c r="P424" s="88"/>
      <c r="Q424" s="88"/>
      <c r="R424" s="88"/>
      <c r="S424" s="88"/>
      <c r="T424" s="88"/>
      <c r="U424" s="88"/>
      <c r="V424" s="88"/>
      <c r="W424" s="88"/>
      <c r="X424" s="88"/>
      <c r="Y424" s="88"/>
      <c r="Z424" s="88"/>
      <c r="AA424" s="88"/>
      <c r="AB424" s="3"/>
    </row>
    <row r="425" spans="1:28" ht="3.9" customHeight="1" x14ac:dyDescent="0.25">
      <c r="A425" s="2"/>
      <c r="B425" s="2"/>
      <c r="C425" s="2"/>
      <c r="D425" s="2"/>
      <c r="E425" s="122"/>
      <c r="F425" s="2"/>
      <c r="G425" s="2"/>
      <c r="H425" s="2"/>
      <c r="I425" s="28"/>
      <c r="J425" s="2"/>
      <c r="K425" s="28"/>
      <c r="L425" s="2"/>
      <c r="M425" s="52"/>
      <c r="N425" s="2"/>
      <c r="O425" s="2"/>
      <c r="P425" s="36"/>
      <c r="Q425" s="36"/>
      <c r="R425" s="36"/>
      <c r="S425" s="36"/>
      <c r="T425" s="36"/>
      <c r="U425" s="36"/>
      <c r="V425" s="36"/>
      <c r="W425" s="36"/>
      <c r="X425" s="36"/>
      <c r="Y425" s="36"/>
      <c r="Z425" s="36"/>
      <c r="AA425" s="36"/>
      <c r="AB425" s="2"/>
    </row>
    <row r="426" spans="1:28" ht="3.9" customHeight="1" x14ac:dyDescent="0.25">
      <c r="A426" s="2"/>
      <c r="B426" s="2"/>
      <c r="C426" s="2"/>
      <c r="D426" s="2"/>
      <c r="E426" s="2"/>
      <c r="F426" s="2"/>
      <c r="G426" s="2"/>
      <c r="H426" s="2"/>
      <c r="I426" s="28"/>
      <c r="J426" s="2"/>
      <c r="K426" s="28"/>
      <c r="L426" s="2"/>
      <c r="M426" s="52"/>
      <c r="N426" s="2"/>
      <c r="O426" s="2"/>
      <c r="P426" s="36"/>
      <c r="Q426" s="36"/>
      <c r="R426" s="36"/>
      <c r="S426" s="36"/>
      <c r="T426" s="36"/>
      <c r="U426" s="36"/>
      <c r="V426" s="36"/>
      <c r="W426" s="36"/>
      <c r="X426" s="36"/>
      <c r="Y426" s="36"/>
      <c r="Z426" s="36"/>
      <c r="AA426" s="36"/>
      <c r="AB426" s="2"/>
    </row>
    <row r="427" spans="1:28" s="5" customFormat="1" x14ac:dyDescent="0.25">
      <c r="A427" s="3"/>
      <c r="B427" s="3"/>
      <c r="C427" s="3"/>
      <c r="D427" s="3"/>
      <c r="E427" s="3" t="str">
        <f>KPI!$E$67</f>
        <v>ставка налога УСН-доход</v>
      </c>
      <c r="F427" s="3"/>
      <c r="G427" s="3" t="str">
        <f>IF($E427="","",INDEX(KPI!$G:$G,SUMIFS(KPI!$B:$B,KPI!$E:$E,$E427)))</f>
        <v>%</v>
      </c>
      <c r="H427" s="3"/>
      <c r="I427" s="28"/>
      <c r="J427" s="2"/>
      <c r="K427" s="28"/>
      <c r="L427" s="2"/>
      <c r="M427" s="52"/>
      <c r="N427" s="3"/>
      <c r="O427" s="6" t="s">
        <v>0</v>
      </c>
      <c r="P427" s="88"/>
      <c r="Q427" s="88"/>
      <c r="R427" s="88"/>
      <c r="S427" s="88"/>
      <c r="T427" s="88"/>
      <c r="U427" s="88"/>
      <c r="V427" s="88"/>
      <c r="W427" s="88"/>
      <c r="X427" s="88"/>
      <c r="Y427" s="88"/>
      <c r="Z427" s="88"/>
      <c r="AA427" s="88"/>
      <c r="AB427" s="3"/>
    </row>
    <row r="428" spans="1:28" ht="3.9" customHeight="1" x14ac:dyDescent="0.25">
      <c r="A428" s="2"/>
      <c r="B428" s="2"/>
      <c r="C428" s="2"/>
      <c r="D428" s="2"/>
      <c r="E428" s="122"/>
      <c r="F428" s="2"/>
      <c r="G428" s="2"/>
      <c r="H428" s="2"/>
      <c r="I428" s="28"/>
      <c r="J428" s="2"/>
      <c r="K428" s="28"/>
      <c r="L428" s="2"/>
      <c r="M428" s="52"/>
      <c r="N428" s="2"/>
      <c r="O428" s="2"/>
      <c r="P428" s="36"/>
      <c r="Q428" s="36"/>
      <c r="R428" s="36"/>
      <c r="S428" s="36"/>
      <c r="T428" s="36"/>
      <c r="U428" s="36"/>
      <c r="V428" s="36"/>
      <c r="W428" s="36"/>
      <c r="X428" s="36"/>
      <c r="Y428" s="36"/>
      <c r="Z428" s="36"/>
      <c r="AA428" s="36"/>
      <c r="AB428" s="2"/>
    </row>
    <row r="429" spans="1:28" ht="3.9" customHeight="1" x14ac:dyDescent="0.25">
      <c r="A429" s="2"/>
      <c r="B429" s="2"/>
      <c r="C429" s="2"/>
      <c r="D429" s="2"/>
      <c r="E429" s="2"/>
      <c r="F429" s="2"/>
      <c r="G429" s="2"/>
      <c r="H429" s="2"/>
      <c r="I429" s="28"/>
      <c r="J429" s="2"/>
      <c r="K429" s="28"/>
      <c r="L429" s="2"/>
      <c r="M429" s="52"/>
      <c r="N429" s="2"/>
      <c r="O429" s="2"/>
      <c r="P429" s="36"/>
      <c r="Q429" s="36"/>
      <c r="R429" s="36"/>
      <c r="S429" s="36"/>
      <c r="T429" s="36"/>
      <c r="U429" s="36"/>
      <c r="V429" s="36"/>
      <c r="W429" s="36"/>
      <c r="X429" s="36"/>
      <c r="Y429" s="36"/>
      <c r="Z429" s="36"/>
      <c r="AA429" s="36"/>
      <c r="AB429" s="2"/>
    </row>
    <row r="430" spans="1:28" s="5" customFormat="1" x14ac:dyDescent="0.25">
      <c r="A430" s="3"/>
      <c r="B430" s="3"/>
      <c r="C430" s="3"/>
      <c r="D430" s="3"/>
      <c r="E430" s="3" t="str">
        <f>KPI!$E$68</f>
        <v>ставка налога УСН-доход-расход</v>
      </c>
      <c r="F430" s="3"/>
      <c r="G430" s="3" t="str">
        <f>IF($E430="","",INDEX(KPI!$G:$G,SUMIFS(KPI!$B:$B,KPI!$E:$E,$E430)))</f>
        <v>%</v>
      </c>
      <c r="H430" s="3"/>
      <c r="I430" s="28"/>
      <c r="J430" s="2"/>
      <c r="K430" s="28"/>
      <c r="L430" s="2"/>
      <c r="M430" s="52"/>
      <c r="N430" s="3"/>
      <c r="O430" s="6" t="s">
        <v>0</v>
      </c>
      <c r="P430" s="88"/>
      <c r="Q430" s="88"/>
      <c r="R430" s="88"/>
      <c r="S430" s="88"/>
      <c r="T430" s="88"/>
      <c r="U430" s="88"/>
      <c r="V430" s="88"/>
      <c r="W430" s="88"/>
      <c r="X430" s="88"/>
      <c r="Y430" s="88"/>
      <c r="Z430" s="88"/>
      <c r="AA430" s="88"/>
      <c r="AB430" s="3"/>
    </row>
    <row r="431" spans="1:28" ht="3.9" customHeight="1" x14ac:dyDescent="0.25">
      <c r="A431" s="2"/>
      <c r="B431" s="2"/>
      <c r="C431" s="2"/>
      <c r="D431" s="2"/>
      <c r="E431" s="122"/>
      <c r="F431" s="2"/>
      <c r="G431" s="2"/>
      <c r="H431" s="2"/>
      <c r="I431" s="28"/>
      <c r="J431" s="2"/>
      <c r="K431" s="28"/>
      <c r="L431" s="2"/>
      <c r="M431" s="52"/>
      <c r="N431" s="2"/>
      <c r="O431" s="2"/>
      <c r="P431" s="36"/>
      <c r="Q431" s="36"/>
      <c r="R431" s="36"/>
      <c r="S431" s="36"/>
      <c r="T431" s="36"/>
      <c r="U431" s="36"/>
      <c r="V431" s="36"/>
      <c r="W431" s="36"/>
      <c r="X431" s="36"/>
      <c r="Y431" s="36"/>
      <c r="Z431" s="36"/>
      <c r="AA431" s="36"/>
      <c r="AB431" s="2"/>
    </row>
    <row r="432" spans="1:28" ht="3.9" customHeight="1" x14ac:dyDescent="0.25">
      <c r="A432" s="2"/>
      <c r="B432" s="2"/>
      <c r="C432" s="2"/>
      <c r="D432" s="2"/>
      <c r="E432" s="2"/>
      <c r="F432" s="2"/>
      <c r="G432" s="2"/>
      <c r="H432" s="2"/>
      <c r="I432" s="28"/>
      <c r="J432" s="2"/>
      <c r="K432" s="28"/>
      <c r="L432" s="2"/>
      <c r="M432" s="52"/>
      <c r="N432" s="2"/>
      <c r="O432" s="2"/>
      <c r="P432" s="36"/>
      <c r="Q432" s="36"/>
      <c r="R432" s="36"/>
      <c r="S432" s="36"/>
      <c r="T432" s="36"/>
      <c r="U432" s="36"/>
      <c r="V432" s="36"/>
      <c r="W432" s="36"/>
      <c r="X432" s="36"/>
      <c r="Y432" s="36"/>
      <c r="Z432" s="36"/>
      <c r="AA432" s="36"/>
      <c r="AB432" s="2"/>
    </row>
    <row r="433" spans="1:28" s="5" customFormat="1" x14ac:dyDescent="0.25">
      <c r="A433" s="3"/>
      <c r="B433" s="3"/>
      <c r="C433" s="3"/>
      <c r="D433" s="3"/>
      <c r="E433" s="3" t="str">
        <f>KPI!$E$69</f>
        <v>ставка налога УСН-ИП-доход</v>
      </c>
      <c r="F433" s="3"/>
      <c r="G433" s="3" t="str">
        <f>IF($E433="","",INDEX(KPI!$G:$G,SUMIFS(KPI!$B:$B,KPI!$E:$E,$E433)))</f>
        <v>%</v>
      </c>
      <c r="H433" s="3"/>
      <c r="I433" s="28"/>
      <c r="J433" s="2"/>
      <c r="K433" s="28"/>
      <c r="L433" s="2"/>
      <c r="M433" s="52"/>
      <c r="N433" s="3"/>
      <c r="O433" s="6" t="s">
        <v>0</v>
      </c>
      <c r="P433" s="88"/>
      <c r="Q433" s="88"/>
      <c r="R433" s="88"/>
      <c r="S433" s="88"/>
      <c r="T433" s="88"/>
      <c r="U433" s="88"/>
      <c r="V433" s="88"/>
      <c r="W433" s="88"/>
      <c r="X433" s="88"/>
      <c r="Y433" s="88"/>
      <c r="Z433" s="88"/>
      <c r="AA433" s="88"/>
      <c r="AB433" s="3"/>
    </row>
    <row r="434" spans="1:28" ht="3.9" customHeight="1" x14ac:dyDescent="0.25">
      <c r="A434" s="2"/>
      <c r="B434" s="2"/>
      <c r="C434" s="2"/>
      <c r="D434" s="2"/>
      <c r="E434" s="122"/>
      <c r="F434" s="2"/>
      <c r="G434" s="2"/>
      <c r="H434" s="2"/>
      <c r="I434" s="28"/>
      <c r="J434" s="2"/>
      <c r="K434" s="28"/>
      <c r="L434" s="2"/>
      <c r="M434" s="52"/>
      <c r="N434" s="2"/>
      <c r="O434" s="2"/>
      <c r="P434" s="36"/>
      <c r="Q434" s="36"/>
      <c r="R434" s="36"/>
      <c r="S434" s="36"/>
      <c r="T434" s="36"/>
      <c r="U434" s="36"/>
      <c r="V434" s="36"/>
      <c r="W434" s="36"/>
      <c r="X434" s="36"/>
      <c r="Y434" s="36"/>
      <c r="Z434" s="36"/>
      <c r="AA434" s="36"/>
      <c r="AB434" s="2"/>
    </row>
    <row r="435" spans="1:28" ht="3.9" customHeight="1" x14ac:dyDescent="0.25">
      <c r="A435" s="2"/>
      <c r="B435" s="2"/>
      <c r="C435" s="2"/>
      <c r="D435" s="2"/>
      <c r="E435" s="2"/>
      <c r="F435" s="2"/>
      <c r="G435" s="2"/>
      <c r="H435" s="2"/>
      <c r="I435" s="28"/>
      <c r="J435" s="2"/>
      <c r="K435" s="28"/>
      <c r="L435" s="2"/>
      <c r="M435" s="52"/>
      <c r="N435" s="2"/>
      <c r="O435" s="2"/>
      <c r="P435" s="36"/>
      <c r="Q435" s="36"/>
      <c r="R435" s="36"/>
      <c r="S435" s="36"/>
      <c r="T435" s="36"/>
      <c r="U435" s="36"/>
      <c r="V435" s="36"/>
      <c r="W435" s="36"/>
      <c r="X435" s="36"/>
      <c r="Y435" s="36"/>
      <c r="Z435" s="36"/>
      <c r="AA435" s="36"/>
      <c r="AB435" s="2"/>
    </row>
    <row r="436" spans="1:28" s="5" customFormat="1" x14ac:dyDescent="0.25">
      <c r="A436" s="3"/>
      <c r="B436" s="3"/>
      <c r="C436" s="3"/>
      <c r="D436" s="3"/>
      <c r="E436" s="3" t="str">
        <f>KPI!$E$70</f>
        <v>неснижаемая доля налога УСН-доход</v>
      </c>
      <c r="F436" s="3"/>
      <c r="G436" s="3" t="str">
        <f>IF($E436="","",INDEX(KPI!$G:$G,SUMIFS(KPI!$B:$B,KPI!$E:$E,$E436)))</f>
        <v>%</v>
      </c>
      <c r="H436" s="3"/>
      <c r="I436" s="28"/>
      <c r="J436" s="2"/>
      <c r="K436" s="28"/>
      <c r="L436" s="2"/>
      <c r="M436" s="52"/>
      <c r="N436" s="3"/>
      <c r="O436" s="6" t="s">
        <v>0</v>
      </c>
      <c r="P436" s="88"/>
      <c r="Q436" s="88"/>
      <c r="R436" s="88"/>
      <c r="S436" s="88"/>
      <c r="T436" s="88"/>
      <c r="U436" s="88"/>
      <c r="V436" s="88"/>
      <c r="W436" s="88"/>
      <c r="X436" s="88"/>
      <c r="Y436" s="88"/>
      <c r="Z436" s="88"/>
      <c r="AA436" s="88"/>
      <c r="AB436" s="3"/>
    </row>
    <row r="437" spans="1:28" ht="3.9" customHeight="1" x14ac:dyDescent="0.25">
      <c r="A437" s="2"/>
      <c r="B437" s="2"/>
      <c r="C437" s="2"/>
      <c r="D437" s="2"/>
      <c r="E437" s="122"/>
      <c r="F437" s="2"/>
      <c r="G437" s="2"/>
      <c r="H437" s="2"/>
      <c r="I437" s="28"/>
      <c r="J437" s="2"/>
      <c r="K437" s="28"/>
      <c r="L437" s="2"/>
      <c r="M437" s="52"/>
      <c r="N437" s="2"/>
      <c r="O437" s="2"/>
      <c r="P437" s="36"/>
      <c r="Q437" s="36"/>
      <c r="R437" s="36"/>
      <c r="S437" s="36"/>
      <c r="T437" s="36"/>
      <c r="U437" s="36"/>
      <c r="V437" s="36"/>
      <c r="W437" s="36"/>
      <c r="X437" s="36"/>
      <c r="Y437" s="36"/>
      <c r="Z437" s="36"/>
      <c r="AA437" s="36"/>
      <c r="AB437" s="2"/>
    </row>
    <row r="438" spans="1:28" ht="3.9" customHeight="1" x14ac:dyDescent="0.25">
      <c r="A438" s="2"/>
      <c r="B438" s="2"/>
      <c r="C438" s="2"/>
      <c r="D438" s="2"/>
      <c r="E438" s="2"/>
      <c r="F438" s="2"/>
      <c r="G438" s="2"/>
      <c r="H438" s="2"/>
      <c r="I438" s="28"/>
      <c r="J438" s="2"/>
      <c r="K438" s="28"/>
      <c r="L438" s="2"/>
      <c r="M438" s="52"/>
      <c r="N438" s="2"/>
      <c r="O438" s="2"/>
      <c r="P438" s="36"/>
      <c r="Q438" s="36"/>
      <c r="R438" s="36"/>
      <c r="S438" s="36"/>
      <c r="T438" s="36"/>
      <c r="U438" s="36"/>
      <c r="V438" s="36"/>
      <c r="W438" s="36"/>
      <c r="X438" s="36"/>
      <c r="Y438" s="36"/>
      <c r="Z438" s="36"/>
      <c r="AA438" s="36"/>
      <c r="AB438" s="2"/>
    </row>
    <row r="439" spans="1:28" s="5" customFormat="1" x14ac:dyDescent="0.25">
      <c r="A439" s="3"/>
      <c r="B439" s="3"/>
      <c r="C439" s="3"/>
      <c r="D439" s="3"/>
      <c r="E439" s="3" t="str">
        <f>KPI!$E$71</f>
        <v>минимум налога УСН-доход-расход</v>
      </c>
      <c r="F439" s="3"/>
      <c r="G439" s="3" t="str">
        <f>IF($E439="","",INDEX(KPI!$G:$G,SUMIFS(KPI!$B:$B,KPI!$E:$E,$E439)))</f>
        <v>%</v>
      </c>
      <c r="H439" s="3"/>
      <c r="I439" s="28"/>
      <c r="J439" s="2"/>
      <c r="K439" s="28"/>
      <c r="L439" s="2"/>
      <c r="M439" s="52"/>
      <c r="N439" s="3"/>
      <c r="O439" s="6" t="s">
        <v>0</v>
      </c>
      <c r="P439" s="88"/>
      <c r="Q439" s="88"/>
      <c r="R439" s="88"/>
      <c r="S439" s="88"/>
      <c r="T439" s="88"/>
      <c r="U439" s="88"/>
      <c r="V439" s="88"/>
      <c r="W439" s="88"/>
      <c r="X439" s="88"/>
      <c r="Y439" s="88"/>
      <c r="Z439" s="88"/>
      <c r="AA439" s="88"/>
      <c r="AB439" s="3"/>
    </row>
    <row r="440" spans="1:28" ht="3.9" customHeight="1" x14ac:dyDescent="0.25">
      <c r="A440" s="2"/>
      <c r="B440" s="2"/>
      <c r="C440" s="2"/>
      <c r="D440" s="2"/>
      <c r="E440" s="122"/>
      <c r="F440" s="2"/>
      <c r="G440" s="2"/>
      <c r="H440" s="2"/>
      <c r="I440" s="28"/>
      <c r="J440" s="2"/>
      <c r="K440" s="28"/>
      <c r="L440" s="2"/>
      <c r="M440" s="52"/>
      <c r="N440" s="2"/>
      <c r="O440" s="2"/>
      <c r="P440" s="36"/>
      <c r="Q440" s="36"/>
      <c r="R440" s="36"/>
      <c r="S440" s="36"/>
      <c r="T440" s="36"/>
      <c r="U440" s="36"/>
      <c r="V440" s="36"/>
      <c r="W440" s="36"/>
      <c r="X440" s="36"/>
      <c r="Y440" s="36"/>
      <c r="Z440" s="36"/>
      <c r="AA440" s="36"/>
      <c r="AB440" s="2"/>
    </row>
    <row r="441" spans="1:28" ht="3.9" customHeight="1" x14ac:dyDescent="0.25">
      <c r="A441" s="2"/>
      <c r="B441" s="2"/>
      <c r="C441" s="2"/>
      <c r="D441" s="2"/>
      <c r="E441" s="2"/>
      <c r="F441" s="2"/>
      <c r="G441" s="2"/>
      <c r="H441" s="2"/>
      <c r="I441" s="28"/>
      <c r="J441" s="2"/>
      <c r="K441" s="28"/>
      <c r="L441" s="2"/>
      <c r="M441" s="52"/>
      <c r="N441" s="2"/>
      <c r="O441" s="2"/>
      <c r="P441" s="36"/>
      <c r="Q441" s="36"/>
      <c r="R441" s="36"/>
      <c r="S441" s="36"/>
      <c r="T441" s="36"/>
      <c r="U441" s="36"/>
      <c r="V441" s="36"/>
      <c r="W441" s="36"/>
      <c r="X441" s="36"/>
      <c r="Y441" s="36"/>
      <c r="Z441" s="36"/>
      <c r="AA441" s="36"/>
      <c r="AB441" s="2"/>
    </row>
    <row r="442" spans="1:28" s="5" customFormat="1" x14ac:dyDescent="0.25">
      <c r="A442" s="3"/>
      <c r="B442" s="3"/>
      <c r="C442" s="3"/>
      <c r="D442" s="3"/>
      <c r="E442" s="3" t="str">
        <f>KPI!$E$72</f>
        <v>ставка налога на имущество</v>
      </c>
      <c r="F442" s="3"/>
      <c r="G442" s="3" t="str">
        <f>IF($E442="","",INDEX(KPI!$G:$G,SUMIFS(KPI!$B:$B,KPI!$E:$E,$E442)))</f>
        <v>%</v>
      </c>
      <c r="H442" s="3"/>
      <c r="I442" s="28"/>
      <c r="J442" s="2"/>
      <c r="K442" s="28"/>
      <c r="L442" s="2"/>
      <c r="M442" s="52"/>
      <c r="N442" s="3"/>
      <c r="O442" s="6" t="s">
        <v>0</v>
      </c>
      <c r="P442" s="88"/>
      <c r="Q442" s="88"/>
      <c r="R442" s="88"/>
      <c r="S442" s="88"/>
      <c r="T442" s="88"/>
      <c r="U442" s="88"/>
      <c r="V442" s="88"/>
      <c r="W442" s="88"/>
      <c r="X442" s="88"/>
      <c r="Y442" s="88"/>
      <c r="Z442" s="88"/>
      <c r="AA442" s="88"/>
      <c r="AB442" s="3"/>
    </row>
    <row r="443" spans="1:28" ht="3.9" customHeight="1" x14ac:dyDescent="0.25">
      <c r="A443" s="2"/>
      <c r="B443" s="2"/>
      <c r="C443" s="2"/>
      <c r="D443" s="2"/>
      <c r="E443" s="122"/>
      <c r="F443" s="2"/>
      <c r="G443" s="2"/>
      <c r="H443" s="2"/>
      <c r="I443" s="28"/>
      <c r="J443" s="2"/>
      <c r="K443" s="28"/>
      <c r="L443" s="2"/>
      <c r="M443" s="52"/>
      <c r="N443" s="2"/>
      <c r="O443" s="2"/>
      <c r="P443" s="36"/>
      <c r="Q443" s="36"/>
      <c r="R443" s="36"/>
      <c r="S443" s="36"/>
      <c r="T443" s="36"/>
      <c r="U443" s="36"/>
      <c r="V443" s="36"/>
      <c r="W443" s="36"/>
      <c r="X443" s="36"/>
      <c r="Y443" s="36"/>
      <c r="Z443" s="36"/>
      <c r="AA443" s="36"/>
      <c r="AB443" s="2"/>
    </row>
    <row r="444" spans="1:28" ht="3.9" customHeight="1" x14ac:dyDescent="0.25">
      <c r="A444" s="2"/>
      <c r="B444" s="2"/>
      <c r="C444" s="2"/>
      <c r="D444" s="2"/>
      <c r="E444" s="2"/>
      <c r="F444" s="2"/>
      <c r="G444" s="2"/>
      <c r="H444" s="2"/>
      <c r="I444" s="28"/>
      <c r="J444" s="2"/>
      <c r="K444" s="28"/>
      <c r="L444" s="2"/>
      <c r="M444" s="52"/>
      <c r="N444" s="2"/>
      <c r="O444" s="2"/>
      <c r="P444" s="36"/>
      <c r="Q444" s="36"/>
      <c r="R444" s="36"/>
      <c r="S444" s="36"/>
      <c r="T444" s="36"/>
      <c r="U444" s="36"/>
      <c r="V444" s="36"/>
      <c r="W444" s="36"/>
      <c r="X444" s="36"/>
      <c r="Y444" s="36"/>
      <c r="Z444" s="36"/>
      <c r="AA444" s="36"/>
      <c r="AB444" s="2"/>
    </row>
    <row r="445" spans="1:28" s="5" customFormat="1" x14ac:dyDescent="0.25">
      <c r="A445" s="3"/>
      <c r="B445" s="3"/>
      <c r="C445" s="3"/>
      <c r="D445" s="3"/>
      <c r="E445" s="3" t="str">
        <f>KPI!$E$73</f>
        <v>ставка дисконтирования</v>
      </c>
      <c r="F445" s="3"/>
      <c r="G445" s="3" t="str">
        <f>IF($E445="","",INDEX(KPI!$G:$G,SUMIFS(KPI!$B:$B,KPI!$E:$E,$E445)))</f>
        <v>%</v>
      </c>
      <c r="H445" s="3"/>
      <c r="I445" s="28"/>
      <c r="J445" s="3"/>
      <c r="K445" s="28"/>
      <c r="L445" s="3"/>
      <c r="M445" s="55"/>
      <c r="N445" s="3"/>
      <c r="O445" s="6" t="s">
        <v>0</v>
      </c>
      <c r="P445" s="127"/>
      <c r="Q445" s="127"/>
      <c r="R445" s="127"/>
      <c r="S445" s="127"/>
      <c r="T445" s="127"/>
      <c r="U445" s="127"/>
      <c r="V445" s="127"/>
      <c r="W445" s="127"/>
      <c r="X445" s="127"/>
      <c r="Y445" s="127"/>
      <c r="Z445" s="127"/>
      <c r="AA445" s="127"/>
      <c r="AB445" s="3"/>
    </row>
    <row r="446" spans="1:28" ht="3.9" customHeight="1" x14ac:dyDescent="0.25">
      <c r="A446" s="2"/>
      <c r="B446" s="2"/>
      <c r="C446" s="2"/>
      <c r="D446" s="2"/>
      <c r="E446" s="122"/>
      <c r="F446" s="2"/>
      <c r="G446" s="2"/>
      <c r="H446" s="2"/>
      <c r="I446" s="28"/>
      <c r="J446" s="2"/>
      <c r="K446" s="28"/>
      <c r="L446" s="2"/>
      <c r="M446" s="52"/>
      <c r="N446" s="2"/>
      <c r="O446" s="2"/>
      <c r="P446" s="36"/>
      <c r="Q446" s="36"/>
      <c r="R446" s="36"/>
      <c r="S446" s="36"/>
      <c r="T446" s="36"/>
      <c r="U446" s="36"/>
      <c r="V446" s="36"/>
      <c r="W446" s="36"/>
      <c r="X446" s="36"/>
      <c r="Y446" s="36"/>
      <c r="Z446" s="36"/>
      <c r="AA446" s="36"/>
      <c r="AB446" s="2"/>
    </row>
    <row r="447" spans="1:28" x14ac:dyDescent="0.25">
      <c r="A447" s="2"/>
      <c r="B447" s="2"/>
      <c r="C447" s="2"/>
      <c r="D447" s="2"/>
      <c r="E447" s="2"/>
      <c r="F447" s="2"/>
      <c r="G447" s="2"/>
      <c r="H447" s="2"/>
      <c r="I447" s="28"/>
      <c r="J447" s="2"/>
      <c r="K447" s="28"/>
      <c r="L447" s="2"/>
      <c r="M447" s="52"/>
      <c r="N447" s="2"/>
      <c r="O447" s="2"/>
      <c r="P447" s="36"/>
      <c r="Q447" s="36"/>
      <c r="R447" s="36"/>
      <c r="S447" s="36"/>
      <c r="T447" s="36"/>
      <c r="U447" s="36"/>
      <c r="V447" s="36"/>
      <c r="W447" s="36"/>
      <c r="X447" s="36"/>
      <c r="Y447" s="36"/>
      <c r="Z447" s="36"/>
      <c r="AA447" s="36"/>
      <c r="AB447" s="2"/>
    </row>
    <row r="448" spans="1:28" ht="8.1" customHeight="1" x14ac:dyDescent="0.25">
      <c r="A448" s="2"/>
      <c r="B448" s="2"/>
      <c r="C448" s="2"/>
      <c r="D448" s="2"/>
      <c r="E448" s="2"/>
      <c r="F448" s="2"/>
      <c r="G448" s="2"/>
      <c r="H448" s="2"/>
      <c r="I448" s="28"/>
      <c r="J448" s="2"/>
      <c r="K448" s="28"/>
      <c r="L448" s="2"/>
      <c r="M448" s="52"/>
      <c r="N448" s="2"/>
      <c r="O448" s="2"/>
      <c r="P448" s="36"/>
      <c r="Q448" s="36"/>
      <c r="R448" s="36"/>
      <c r="S448" s="36"/>
      <c r="T448" s="36"/>
      <c r="U448" s="36"/>
      <c r="V448" s="36"/>
      <c r="W448" s="36"/>
      <c r="X448" s="36"/>
      <c r="Y448" s="36"/>
      <c r="Z448" s="36"/>
      <c r="AA448" s="36"/>
      <c r="AB448" s="2"/>
    </row>
    <row r="449" spans="1:28" s="5" customFormat="1" x14ac:dyDescent="0.25">
      <c r="A449" s="3"/>
      <c r="B449" s="3"/>
      <c r="C449" s="3"/>
      <c r="D449" s="148"/>
      <c r="E449" s="3" t="str">
        <f>KPI!$E$84</f>
        <v>амортизация кап/затрат</v>
      </c>
      <c r="F449" s="3"/>
      <c r="G449" s="3" t="str">
        <f>IF($E449="","",INDEX(KPI!$G:$G,SUMIFS(KPI!$B:$B,KPI!$E:$E,$E449)))</f>
        <v>тыс.руб.</v>
      </c>
      <c r="H449" s="103"/>
      <c r="I449" s="28"/>
      <c r="J449" s="44"/>
      <c r="K449" s="28"/>
      <c r="L449" s="3"/>
      <c r="M449" s="55">
        <f>SUM($O449:$AB449)</f>
        <v>0</v>
      </c>
      <c r="N449" s="3"/>
      <c r="O449" s="3"/>
      <c r="P449" s="46">
        <f>IF(P$1="",0,IF(P$1=0,SUMIFS(P450:P461,H450:H461,"&gt;="&amp;MONTH($J$13)),SUM(P450:P461)))</f>
        <v>0</v>
      </c>
      <c r="Q449" s="46">
        <f t="shared" ref="Q449" si="197">IF(Q$1="",0,SUM(Q450:Q461))</f>
        <v>0</v>
      </c>
      <c r="R449" s="46">
        <f t="shared" ref="R449:AA449" si="198">IF(R$1="",0,SUM(R450:R461))</f>
        <v>0</v>
      </c>
      <c r="S449" s="46">
        <f t="shared" si="198"/>
        <v>0</v>
      </c>
      <c r="T449" s="46">
        <f t="shared" si="198"/>
        <v>0</v>
      </c>
      <c r="U449" s="46">
        <f t="shared" si="198"/>
        <v>0</v>
      </c>
      <c r="V449" s="46">
        <f t="shared" si="198"/>
        <v>0</v>
      </c>
      <c r="W449" s="46">
        <f t="shared" si="198"/>
        <v>0</v>
      </c>
      <c r="X449" s="46">
        <f t="shared" si="198"/>
        <v>0</v>
      </c>
      <c r="Y449" s="46">
        <f t="shared" si="198"/>
        <v>0</v>
      </c>
      <c r="Z449" s="46">
        <f t="shared" si="198"/>
        <v>0</v>
      </c>
      <c r="AA449" s="46">
        <f t="shared" si="198"/>
        <v>0</v>
      </c>
      <c r="AB449" s="3"/>
    </row>
    <row r="450" spans="1:28" s="23" customFormat="1" ht="10.199999999999999" x14ac:dyDescent="0.2">
      <c r="A450" s="22"/>
      <c r="B450" s="22"/>
      <c r="C450" s="22"/>
      <c r="D450" s="22"/>
      <c r="E450" s="22" t="str">
        <f>E449</f>
        <v>амортизация кап/затрат</v>
      </c>
      <c r="F450" s="22"/>
      <c r="G450" s="22" t="str">
        <f>IF($E450="","",INDEX(KPI!$G:$G,SUMIFS(KPI!$B:$B,KPI!$E:$E,$E450)))</f>
        <v>тыс.руб.</v>
      </c>
      <c r="H450" s="100">
        <f>структура!$V$12</f>
        <v>1</v>
      </c>
      <c r="I450" s="31"/>
      <c r="J450" s="98" t="str">
        <f>структура!$X$12</f>
        <v>янв</v>
      </c>
      <c r="K450" s="99"/>
      <c r="L450" s="22"/>
      <c r="M450" s="58"/>
      <c r="N450" s="22"/>
      <c r="O450" s="22"/>
      <c r="P450" s="101">
        <f>IF(P$1="",0,IF(AND(P$1=0,$H450&lt;MONTH($J$13)),0,IF(((YEAR(P$8)-1)*12+$H450)-((YEAR($J$13)-1)*12+MONTH($J$13))+1&gt;капитал!$J$105*12,0,IF(капитал!$J$105=0,0,капитал!$M$102/(капитал!$J$105*12)))))</f>
        <v>0</v>
      </c>
      <c r="Q450" s="101">
        <f>IF(Q$1="",0,IF(AND(Q$1=0,$H450&lt;MONTH($J$13)),0,IF(((YEAR(Q$8)-1)*12+$H450)-((YEAR($J$13)-1)*12+MONTH($J$13))+1&gt;капитал!$J$105*12,0,IF(капитал!$J$105=0,0,капитал!$M$102/(капитал!$J$105*12)))))</f>
        <v>0</v>
      </c>
      <c r="R450" s="101">
        <f>IF(R$1="",0,IF(AND(R$1=0,$H450&lt;MONTH($J$13)),0,IF(((YEAR(R$8)-1)*12+$H450)-((YEAR($J$13)-1)*12+MONTH($J$13))+1&gt;капитал!$J$105*12,0,IF(капитал!$J$105=0,0,капитал!$M$102/(капитал!$J$105*12)))))</f>
        <v>0</v>
      </c>
      <c r="S450" s="101">
        <f>IF(S$1="",0,IF(AND(S$1=0,$H450&lt;MONTH($J$13)),0,IF(((YEAR(S$8)-1)*12+$H450)-((YEAR($J$13)-1)*12+MONTH($J$13))+1&gt;капитал!$J$105*12,0,IF(капитал!$J$105=0,0,капитал!$M$102/(капитал!$J$105*12)))))</f>
        <v>0</v>
      </c>
      <c r="T450" s="101">
        <f>IF(T$1="",0,IF(AND(T$1=0,$H450&lt;MONTH($J$13)),0,IF(((YEAR(T$8)-1)*12+$H450)-((YEAR($J$13)-1)*12+MONTH($J$13))+1&gt;капитал!$J$105*12,0,IF(капитал!$J$105=0,0,капитал!$M$102/(капитал!$J$105*12)))))</f>
        <v>0</v>
      </c>
      <c r="U450" s="101">
        <f>IF(U$1="",0,IF(AND(U$1=0,$H450&lt;MONTH($J$13)),0,IF(((YEAR(U$8)-1)*12+$H450)-((YEAR($J$13)-1)*12+MONTH($J$13))+1&gt;капитал!$J$105*12,0,IF(капитал!$J$105=0,0,капитал!$M$102/(капитал!$J$105*12)))))</f>
        <v>0</v>
      </c>
      <c r="V450" s="101">
        <f>IF(V$1="",0,IF(AND(V$1=0,$H450&lt;MONTH($J$13)),0,IF(((YEAR(V$8)-1)*12+$H450)-((YEAR($J$13)-1)*12+MONTH($J$13))+1&gt;капитал!$J$105*12,0,IF(капитал!$J$105=0,0,капитал!$M$102/(капитал!$J$105*12)))))</f>
        <v>0</v>
      </c>
      <c r="W450" s="101">
        <f>IF(W$1="",0,IF(AND(W$1=0,$H450&lt;MONTH($J$13)),0,IF(((YEAR(W$8)-1)*12+$H450)-((YEAR($J$13)-1)*12+MONTH($J$13))+1&gt;капитал!$J$105*12,0,IF(капитал!$J$105=0,0,капитал!$M$102/(капитал!$J$105*12)))))</f>
        <v>0</v>
      </c>
      <c r="X450" s="101">
        <f>IF(X$1="",0,IF(AND(X$1=0,$H450&lt;MONTH($J$13)),0,IF(((YEAR(X$8)-1)*12+$H450)-((YEAR($J$13)-1)*12+MONTH($J$13))+1&gt;капитал!$J$105*12,0,IF(капитал!$J$105=0,0,капитал!$M$102/(капитал!$J$105*12)))))</f>
        <v>0</v>
      </c>
      <c r="Y450" s="101">
        <f>IF(Y$1="",0,IF(AND(Y$1=0,$H450&lt;MONTH($J$13)),0,IF(((YEAR(Y$8)-1)*12+$H450)-((YEAR($J$13)-1)*12+MONTH($J$13))+1&gt;капитал!$J$105*12,0,IF(капитал!$J$105=0,0,капитал!$M$102/(капитал!$J$105*12)))))</f>
        <v>0</v>
      </c>
      <c r="Z450" s="101">
        <f>IF(Z$1="",0,IF(AND(Z$1=0,$H450&lt;MONTH($J$13)),0,IF(((YEAR(Z$8)-1)*12+$H450)-((YEAR($J$13)-1)*12+MONTH($J$13))+1&gt;капитал!$J$105*12,0,IF(капитал!$J$105=0,0,капитал!$M$102/(капитал!$J$105*12)))))</f>
        <v>0</v>
      </c>
      <c r="AA450" s="101">
        <f>IF(AA$1="",0,IF(AND(AA$1=0,$H450&lt;MONTH($J$13)),0,IF(((YEAR(AA$8)-1)*12+$H450)-((YEAR($J$13)-1)*12+MONTH($J$13))+1&gt;капитал!$J$105*12,0,IF(капитал!$J$105=0,0,капитал!$M$102/(капитал!$J$105*12)))))</f>
        <v>0</v>
      </c>
      <c r="AB450" s="22"/>
    </row>
    <row r="451" spans="1:28" s="23" customFormat="1" ht="10.199999999999999" x14ac:dyDescent="0.2">
      <c r="A451" s="22"/>
      <c r="B451" s="22"/>
      <c r="C451" s="22"/>
      <c r="D451" s="22"/>
      <c r="E451" s="22" t="str">
        <f>E449</f>
        <v>амортизация кап/затрат</v>
      </c>
      <c r="F451" s="22"/>
      <c r="G451" s="22" t="str">
        <f>IF($E451="","",INDEX(KPI!$G:$G,SUMIFS(KPI!$B:$B,KPI!$E:$E,$E451)))</f>
        <v>тыс.руб.</v>
      </c>
      <c r="H451" s="100">
        <f>структура!$V$13</f>
        <v>2</v>
      </c>
      <c r="I451" s="31"/>
      <c r="J451" s="98" t="str">
        <f>структура!$X$13</f>
        <v>фев</v>
      </c>
      <c r="K451" s="99"/>
      <c r="L451" s="22"/>
      <c r="M451" s="58"/>
      <c r="N451" s="22"/>
      <c r="O451" s="22"/>
      <c r="P451" s="101">
        <f>IF(P$1="",0,IF(AND(P$1=0,$H451&lt;MONTH($J$13)),0,IF(((YEAR(P$8)-1)*12+$H451)-((YEAR($J$13)-1)*12+MONTH($J$13))+1&gt;капитал!$J$105*12,0,IF(капитал!$J$105=0,0,капитал!$M$102/(капитал!$J$105*12)))))</f>
        <v>0</v>
      </c>
      <c r="Q451" s="101">
        <f>IF(Q$1="",0,IF(AND(Q$1=0,$H451&lt;MONTH($J$13)),0,IF(((YEAR(Q$8)-1)*12+$H451)-((YEAR($J$13)-1)*12+MONTH($J$13))+1&gt;капитал!$J$105*12,0,IF(капитал!$J$105=0,0,капитал!$M$102/(капитал!$J$105*12)))))</f>
        <v>0</v>
      </c>
      <c r="R451" s="101">
        <f>IF(R$1="",0,IF(AND(R$1=0,$H451&lt;MONTH($J$13)),0,IF(((YEAR(R$8)-1)*12+$H451)-((YEAR($J$13)-1)*12+MONTH($J$13))+1&gt;капитал!$J$105*12,0,IF(капитал!$J$105=0,0,капитал!$M$102/(капитал!$J$105*12)))))</f>
        <v>0</v>
      </c>
      <c r="S451" s="101">
        <f>IF(S$1="",0,IF(AND(S$1=0,$H451&lt;MONTH($J$13)),0,IF(((YEAR(S$8)-1)*12+$H451)-((YEAR($J$13)-1)*12+MONTH($J$13))+1&gt;капитал!$J$105*12,0,IF(капитал!$J$105=0,0,капитал!$M$102/(капитал!$J$105*12)))))</f>
        <v>0</v>
      </c>
      <c r="T451" s="101">
        <f>IF(T$1="",0,IF(AND(T$1=0,$H451&lt;MONTH($J$13)),0,IF(((YEAR(T$8)-1)*12+$H451)-((YEAR($J$13)-1)*12+MONTH($J$13))+1&gt;капитал!$J$105*12,0,IF(капитал!$J$105=0,0,капитал!$M$102/(капитал!$J$105*12)))))</f>
        <v>0</v>
      </c>
      <c r="U451" s="101">
        <f>IF(U$1="",0,IF(AND(U$1=0,$H451&lt;MONTH($J$13)),0,IF(((YEAR(U$8)-1)*12+$H451)-((YEAR($J$13)-1)*12+MONTH($J$13))+1&gt;капитал!$J$105*12,0,IF(капитал!$J$105=0,0,капитал!$M$102/(капитал!$J$105*12)))))</f>
        <v>0</v>
      </c>
      <c r="V451" s="101">
        <f>IF(V$1="",0,IF(AND(V$1=0,$H451&lt;MONTH($J$13)),0,IF(((YEAR(V$8)-1)*12+$H451)-((YEAR($J$13)-1)*12+MONTH($J$13))+1&gt;капитал!$J$105*12,0,IF(капитал!$J$105=0,0,капитал!$M$102/(капитал!$J$105*12)))))</f>
        <v>0</v>
      </c>
      <c r="W451" s="101">
        <f>IF(W$1="",0,IF(AND(W$1=0,$H451&lt;MONTH($J$13)),0,IF(((YEAR(W$8)-1)*12+$H451)-((YEAR($J$13)-1)*12+MONTH($J$13))+1&gt;капитал!$J$105*12,0,IF(капитал!$J$105=0,0,капитал!$M$102/(капитал!$J$105*12)))))</f>
        <v>0</v>
      </c>
      <c r="X451" s="101">
        <f>IF(X$1="",0,IF(AND(X$1=0,$H451&lt;MONTH($J$13)),0,IF(((YEAR(X$8)-1)*12+$H451)-((YEAR($J$13)-1)*12+MONTH($J$13))+1&gt;капитал!$J$105*12,0,IF(капитал!$J$105=0,0,капитал!$M$102/(капитал!$J$105*12)))))</f>
        <v>0</v>
      </c>
      <c r="Y451" s="101">
        <f>IF(Y$1="",0,IF(AND(Y$1=0,$H451&lt;MONTH($J$13)),0,IF(((YEAR(Y$8)-1)*12+$H451)-((YEAR($J$13)-1)*12+MONTH($J$13))+1&gt;капитал!$J$105*12,0,IF(капитал!$J$105=0,0,капитал!$M$102/(капитал!$J$105*12)))))</f>
        <v>0</v>
      </c>
      <c r="Z451" s="101">
        <f>IF(Z$1="",0,IF(AND(Z$1=0,$H451&lt;MONTH($J$13)),0,IF(((YEAR(Z$8)-1)*12+$H451)-((YEAR($J$13)-1)*12+MONTH($J$13))+1&gt;капитал!$J$105*12,0,IF(капитал!$J$105=0,0,капитал!$M$102/(капитал!$J$105*12)))))</f>
        <v>0</v>
      </c>
      <c r="AA451" s="101">
        <f>IF(AA$1="",0,IF(AND(AA$1=0,$H451&lt;MONTH($J$13)),0,IF(((YEAR(AA$8)-1)*12+$H451)-((YEAR($J$13)-1)*12+MONTH($J$13))+1&gt;капитал!$J$105*12,0,IF(капитал!$J$105=0,0,капитал!$M$102/(капитал!$J$105*12)))))</f>
        <v>0</v>
      </c>
      <c r="AB451" s="22"/>
    </row>
    <row r="452" spans="1:28" s="23" customFormat="1" ht="10.199999999999999" x14ac:dyDescent="0.2">
      <c r="A452" s="22"/>
      <c r="B452" s="22"/>
      <c r="C452" s="22"/>
      <c r="D452" s="22"/>
      <c r="E452" s="22" t="str">
        <f>E449</f>
        <v>амортизация кап/затрат</v>
      </c>
      <c r="F452" s="22"/>
      <c r="G452" s="22" t="str">
        <f>IF($E452="","",INDEX(KPI!$G:$G,SUMIFS(KPI!$B:$B,KPI!$E:$E,$E452)))</f>
        <v>тыс.руб.</v>
      </c>
      <c r="H452" s="100">
        <f>структура!$V$14</f>
        <v>3</v>
      </c>
      <c r="I452" s="31"/>
      <c r="J452" s="98" t="str">
        <f>структура!$X$14</f>
        <v>мар</v>
      </c>
      <c r="K452" s="99"/>
      <c r="L452" s="22"/>
      <c r="M452" s="58"/>
      <c r="N452" s="22"/>
      <c r="O452" s="22"/>
      <c r="P452" s="101">
        <f>IF(P$1="",0,IF(AND(P$1=0,$H452&lt;MONTH($J$13)),0,IF(((YEAR(P$8)-1)*12+$H452)-((YEAR($J$13)-1)*12+MONTH($J$13))+1&gt;капитал!$J$105*12,0,IF(капитал!$J$105=0,0,капитал!$M$102/(капитал!$J$105*12)))))</f>
        <v>0</v>
      </c>
      <c r="Q452" s="101">
        <f>IF(Q$1="",0,IF(AND(Q$1=0,$H452&lt;MONTH($J$13)),0,IF(((YEAR(Q$8)-1)*12+$H452)-((YEAR($J$13)-1)*12+MONTH($J$13))+1&gt;капитал!$J$105*12,0,IF(капитал!$J$105=0,0,капитал!$M$102/(капитал!$J$105*12)))))</f>
        <v>0</v>
      </c>
      <c r="R452" s="101">
        <f>IF(R$1="",0,IF(AND(R$1=0,$H452&lt;MONTH($J$13)),0,IF(((YEAR(R$8)-1)*12+$H452)-((YEAR($J$13)-1)*12+MONTH($J$13))+1&gt;капитал!$J$105*12,0,IF(капитал!$J$105=0,0,капитал!$M$102/(капитал!$J$105*12)))))</f>
        <v>0</v>
      </c>
      <c r="S452" s="101">
        <f>IF(S$1="",0,IF(AND(S$1=0,$H452&lt;MONTH($J$13)),0,IF(((YEAR(S$8)-1)*12+$H452)-((YEAR($J$13)-1)*12+MONTH($J$13))+1&gt;капитал!$J$105*12,0,IF(капитал!$J$105=0,0,капитал!$M$102/(капитал!$J$105*12)))))</f>
        <v>0</v>
      </c>
      <c r="T452" s="101">
        <f>IF(T$1="",0,IF(AND(T$1=0,$H452&lt;MONTH($J$13)),0,IF(((YEAR(T$8)-1)*12+$H452)-((YEAR($J$13)-1)*12+MONTH($J$13))+1&gt;капитал!$J$105*12,0,IF(капитал!$J$105=0,0,капитал!$M$102/(капитал!$J$105*12)))))</f>
        <v>0</v>
      </c>
      <c r="U452" s="101">
        <f>IF(U$1="",0,IF(AND(U$1=0,$H452&lt;MONTH($J$13)),0,IF(((YEAR(U$8)-1)*12+$H452)-((YEAR($J$13)-1)*12+MONTH($J$13))+1&gt;капитал!$J$105*12,0,IF(капитал!$J$105=0,0,капитал!$M$102/(капитал!$J$105*12)))))</f>
        <v>0</v>
      </c>
      <c r="V452" s="101">
        <f>IF(V$1="",0,IF(AND(V$1=0,$H452&lt;MONTH($J$13)),0,IF(((YEAR(V$8)-1)*12+$H452)-((YEAR($J$13)-1)*12+MONTH($J$13))+1&gt;капитал!$J$105*12,0,IF(капитал!$J$105=0,0,капитал!$M$102/(капитал!$J$105*12)))))</f>
        <v>0</v>
      </c>
      <c r="W452" s="101">
        <f>IF(W$1="",0,IF(AND(W$1=0,$H452&lt;MONTH($J$13)),0,IF(((YEAR(W$8)-1)*12+$H452)-((YEAR($J$13)-1)*12+MONTH($J$13))+1&gt;капитал!$J$105*12,0,IF(капитал!$J$105=0,0,капитал!$M$102/(капитал!$J$105*12)))))</f>
        <v>0</v>
      </c>
      <c r="X452" s="101">
        <f>IF(X$1="",0,IF(AND(X$1=0,$H452&lt;MONTH($J$13)),0,IF(((YEAR(X$8)-1)*12+$H452)-((YEAR($J$13)-1)*12+MONTH($J$13))+1&gt;капитал!$J$105*12,0,IF(капитал!$J$105=0,0,капитал!$M$102/(капитал!$J$105*12)))))</f>
        <v>0</v>
      </c>
      <c r="Y452" s="101">
        <f>IF(Y$1="",0,IF(AND(Y$1=0,$H452&lt;MONTH($J$13)),0,IF(((YEAR(Y$8)-1)*12+$H452)-((YEAR($J$13)-1)*12+MONTH($J$13))+1&gt;капитал!$J$105*12,0,IF(капитал!$J$105=0,0,капитал!$M$102/(капитал!$J$105*12)))))</f>
        <v>0</v>
      </c>
      <c r="Z452" s="101">
        <f>IF(Z$1="",0,IF(AND(Z$1=0,$H452&lt;MONTH($J$13)),0,IF(((YEAR(Z$8)-1)*12+$H452)-((YEAR($J$13)-1)*12+MONTH($J$13))+1&gt;капитал!$J$105*12,0,IF(капитал!$J$105=0,0,капитал!$M$102/(капитал!$J$105*12)))))</f>
        <v>0</v>
      </c>
      <c r="AA452" s="101">
        <f>IF(AA$1="",0,IF(AND(AA$1=0,$H452&lt;MONTH($J$13)),0,IF(((YEAR(AA$8)-1)*12+$H452)-((YEAR($J$13)-1)*12+MONTH($J$13))+1&gt;капитал!$J$105*12,0,IF(капитал!$J$105=0,0,капитал!$M$102/(капитал!$J$105*12)))))</f>
        <v>0</v>
      </c>
      <c r="AB452" s="22"/>
    </row>
    <row r="453" spans="1:28" s="23" customFormat="1" ht="10.199999999999999" x14ac:dyDescent="0.2">
      <c r="A453" s="22"/>
      <c r="B453" s="22"/>
      <c r="C453" s="22"/>
      <c r="D453" s="22"/>
      <c r="E453" s="22" t="str">
        <f>E449</f>
        <v>амортизация кап/затрат</v>
      </c>
      <c r="F453" s="22"/>
      <c r="G453" s="22" t="str">
        <f>IF($E453="","",INDEX(KPI!$G:$G,SUMIFS(KPI!$B:$B,KPI!$E:$E,$E453)))</f>
        <v>тыс.руб.</v>
      </c>
      <c r="H453" s="100">
        <f>структура!$V$15</f>
        <v>4</v>
      </c>
      <c r="I453" s="31"/>
      <c r="J453" s="98" t="str">
        <f>структура!$X$15</f>
        <v>апр</v>
      </c>
      <c r="K453" s="99"/>
      <c r="L453" s="22"/>
      <c r="M453" s="58"/>
      <c r="N453" s="22"/>
      <c r="O453" s="22"/>
      <c r="P453" s="101">
        <f>IF(P$1="",0,IF(AND(P$1=0,$H453&lt;MONTH($J$13)),0,IF(((YEAR(P$8)-1)*12+$H453)-((YEAR($J$13)-1)*12+MONTH($J$13))+1&gt;капитал!$J$105*12,0,IF(капитал!$J$105=0,0,капитал!$M$102/(капитал!$J$105*12)))))</f>
        <v>0</v>
      </c>
      <c r="Q453" s="101">
        <f>IF(Q$1="",0,IF(AND(Q$1=0,$H453&lt;MONTH($J$13)),0,IF(((YEAR(Q$8)-1)*12+$H453)-((YEAR($J$13)-1)*12+MONTH($J$13))+1&gt;капитал!$J$105*12,0,IF(капитал!$J$105=0,0,капитал!$M$102/(капитал!$J$105*12)))))</f>
        <v>0</v>
      </c>
      <c r="R453" s="101">
        <f>IF(R$1="",0,IF(AND(R$1=0,$H453&lt;MONTH($J$13)),0,IF(((YEAR(R$8)-1)*12+$H453)-((YEAR($J$13)-1)*12+MONTH($J$13))+1&gt;капитал!$J$105*12,0,IF(капитал!$J$105=0,0,капитал!$M$102/(капитал!$J$105*12)))))</f>
        <v>0</v>
      </c>
      <c r="S453" s="101">
        <f>IF(S$1="",0,IF(AND(S$1=0,$H453&lt;MONTH($J$13)),0,IF(((YEAR(S$8)-1)*12+$H453)-((YEAR($J$13)-1)*12+MONTH($J$13))+1&gt;капитал!$J$105*12,0,IF(капитал!$J$105=0,0,капитал!$M$102/(капитал!$J$105*12)))))</f>
        <v>0</v>
      </c>
      <c r="T453" s="101">
        <f>IF(T$1="",0,IF(AND(T$1=0,$H453&lt;MONTH($J$13)),0,IF(((YEAR(T$8)-1)*12+$H453)-((YEAR($J$13)-1)*12+MONTH($J$13))+1&gt;капитал!$J$105*12,0,IF(капитал!$J$105=0,0,капитал!$M$102/(капитал!$J$105*12)))))</f>
        <v>0</v>
      </c>
      <c r="U453" s="101">
        <f>IF(U$1="",0,IF(AND(U$1=0,$H453&lt;MONTH($J$13)),0,IF(((YEAR(U$8)-1)*12+$H453)-((YEAR($J$13)-1)*12+MONTH($J$13))+1&gt;капитал!$J$105*12,0,IF(капитал!$J$105=0,0,капитал!$M$102/(капитал!$J$105*12)))))</f>
        <v>0</v>
      </c>
      <c r="V453" s="101">
        <f>IF(V$1="",0,IF(AND(V$1=0,$H453&lt;MONTH($J$13)),0,IF(((YEAR(V$8)-1)*12+$H453)-((YEAR($J$13)-1)*12+MONTH($J$13))+1&gt;капитал!$J$105*12,0,IF(капитал!$J$105=0,0,капитал!$M$102/(капитал!$J$105*12)))))</f>
        <v>0</v>
      </c>
      <c r="W453" s="101">
        <f>IF(W$1="",0,IF(AND(W$1=0,$H453&lt;MONTH($J$13)),0,IF(((YEAR(W$8)-1)*12+$H453)-((YEAR($J$13)-1)*12+MONTH($J$13))+1&gt;капитал!$J$105*12,0,IF(капитал!$J$105=0,0,капитал!$M$102/(капитал!$J$105*12)))))</f>
        <v>0</v>
      </c>
      <c r="X453" s="101">
        <f>IF(X$1="",0,IF(AND(X$1=0,$H453&lt;MONTH($J$13)),0,IF(((YEAR(X$8)-1)*12+$H453)-((YEAR($J$13)-1)*12+MONTH($J$13))+1&gt;капитал!$J$105*12,0,IF(капитал!$J$105=0,0,капитал!$M$102/(капитал!$J$105*12)))))</f>
        <v>0</v>
      </c>
      <c r="Y453" s="101">
        <f>IF(Y$1="",0,IF(AND(Y$1=0,$H453&lt;MONTH($J$13)),0,IF(((YEAR(Y$8)-1)*12+$H453)-((YEAR($J$13)-1)*12+MONTH($J$13))+1&gt;капитал!$J$105*12,0,IF(капитал!$J$105=0,0,капитал!$M$102/(капитал!$J$105*12)))))</f>
        <v>0</v>
      </c>
      <c r="Z453" s="101">
        <f>IF(Z$1="",0,IF(AND(Z$1=0,$H453&lt;MONTH($J$13)),0,IF(((YEAR(Z$8)-1)*12+$H453)-((YEAR($J$13)-1)*12+MONTH($J$13))+1&gt;капитал!$J$105*12,0,IF(капитал!$J$105=0,0,капитал!$M$102/(капитал!$J$105*12)))))</f>
        <v>0</v>
      </c>
      <c r="AA453" s="101">
        <f>IF(AA$1="",0,IF(AND(AA$1=0,$H453&lt;MONTH($J$13)),0,IF(((YEAR(AA$8)-1)*12+$H453)-((YEAR($J$13)-1)*12+MONTH($J$13))+1&gt;капитал!$J$105*12,0,IF(капитал!$J$105=0,0,капитал!$M$102/(капитал!$J$105*12)))))</f>
        <v>0</v>
      </c>
      <c r="AB453" s="22"/>
    </row>
    <row r="454" spans="1:28" s="23" customFormat="1" ht="10.199999999999999" x14ac:dyDescent="0.2">
      <c r="A454" s="22"/>
      <c r="B454" s="22"/>
      <c r="C454" s="22"/>
      <c r="D454" s="22"/>
      <c r="E454" s="22" t="str">
        <f>E449</f>
        <v>амортизация кап/затрат</v>
      </c>
      <c r="F454" s="22"/>
      <c r="G454" s="22" t="str">
        <f>IF($E454="","",INDEX(KPI!$G:$G,SUMIFS(KPI!$B:$B,KPI!$E:$E,$E454)))</f>
        <v>тыс.руб.</v>
      </c>
      <c r="H454" s="100">
        <f>структура!$V$16</f>
        <v>5</v>
      </c>
      <c r="I454" s="31"/>
      <c r="J454" s="98" t="str">
        <f>структура!$X$16</f>
        <v>май</v>
      </c>
      <c r="K454" s="99"/>
      <c r="L454" s="22"/>
      <c r="M454" s="58"/>
      <c r="N454" s="22"/>
      <c r="O454" s="22"/>
      <c r="P454" s="101">
        <f>IF(P$1="",0,IF(AND(P$1=0,$H454&lt;MONTH($J$13)),0,IF(((YEAR(P$8)-1)*12+$H454)-((YEAR($J$13)-1)*12+MONTH($J$13))+1&gt;капитал!$J$105*12,0,IF(капитал!$J$105=0,0,капитал!$M$102/(капитал!$J$105*12)))))</f>
        <v>0</v>
      </c>
      <c r="Q454" s="101">
        <f>IF(Q$1="",0,IF(AND(Q$1=0,$H454&lt;MONTH($J$13)),0,IF(((YEAR(Q$8)-1)*12+$H454)-((YEAR($J$13)-1)*12+MONTH($J$13))+1&gt;капитал!$J$105*12,0,IF(капитал!$J$105=0,0,капитал!$M$102/(капитал!$J$105*12)))))</f>
        <v>0</v>
      </c>
      <c r="R454" s="101">
        <f>IF(R$1="",0,IF(AND(R$1=0,$H454&lt;MONTH($J$13)),0,IF(((YEAR(R$8)-1)*12+$H454)-((YEAR($J$13)-1)*12+MONTH($J$13))+1&gt;капитал!$J$105*12,0,IF(капитал!$J$105=0,0,капитал!$M$102/(капитал!$J$105*12)))))</f>
        <v>0</v>
      </c>
      <c r="S454" s="101">
        <f>IF(S$1="",0,IF(AND(S$1=0,$H454&lt;MONTH($J$13)),0,IF(((YEAR(S$8)-1)*12+$H454)-((YEAR($J$13)-1)*12+MONTH($J$13))+1&gt;капитал!$J$105*12,0,IF(капитал!$J$105=0,0,капитал!$M$102/(капитал!$J$105*12)))))</f>
        <v>0</v>
      </c>
      <c r="T454" s="101">
        <f>IF(T$1="",0,IF(AND(T$1=0,$H454&lt;MONTH($J$13)),0,IF(((YEAR(T$8)-1)*12+$H454)-((YEAR($J$13)-1)*12+MONTH($J$13))+1&gt;капитал!$J$105*12,0,IF(капитал!$J$105=0,0,капитал!$M$102/(капитал!$J$105*12)))))</f>
        <v>0</v>
      </c>
      <c r="U454" s="101">
        <f>IF(U$1="",0,IF(AND(U$1=0,$H454&lt;MONTH($J$13)),0,IF(((YEAR(U$8)-1)*12+$H454)-((YEAR($J$13)-1)*12+MONTH($J$13))+1&gt;капитал!$J$105*12,0,IF(капитал!$J$105=0,0,капитал!$M$102/(капитал!$J$105*12)))))</f>
        <v>0</v>
      </c>
      <c r="V454" s="101">
        <f>IF(V$1="",0,IF(AND(V$1=0,$H454&lt;MONTH($J$13)),0,IF(((YEAR(V$8)-1)*12+$H454)-((YEAR($J$13)-1)*12+MONTH($J$13))+1&gt;капитал!$J$105*12,0,IF(капитал!$J$105=0,0,капитал!$M$102/(капитал!$J$105*12)))))</f>
        <v>0</v>
      </c>
      <c r="W454" s="101">
        <f>IF(W$1="",0,IF(AND(W$1=0,$H454&lt;MONTH($J$13)),0,IF(((YEAR(W$8)-1)*12+$H454)-((YEAR($J$13)-1)*12+MONTH($J$13))+1&gt;капитал!$J$105*12,0,IF(капитал!$J$105=0,0,капитал!$M$102/(капитал!$J$105*12)))))</f>
        <v>0</v>
      </c>
      <c r="X454" s="101">
        <f>IF(X$1="",0,IF(AND(X$1=0,$H454&lt;MONTH($J$13)),0,IF(((YEAR(X$8)-1)*12+$H454)-((YEAR($J$13)-1)*12+MONTH($J$13))+1&gt;капитал!$J$105*12,0,IF(капитал!$J$105=0,0,капитал!$M$102/(капитал!$J$105*12)))))</f>
        <v>0</v>
      </c>
      <c r="Y454" s="101">
        <f>IF(Y$1="",0,IF(AND(Y$1=0,$H454&lt;MONTH($J$13)),0,IF(((YEAR(Y$8)-1)*12+$H454)-((YEAR($J$13)-1)*12+MONTH($J$13))+1&gt;капитал!$J$105*12,0,IF(капитал!$J$105=0,0,капитал!$M$102/(капитал!$J$105*12)))))</f>
        <v>0</v>
      </c>
      <c r="Z454" s="101">
        <f>IF(Z$1="",0,IF(AND(Z$1=0,$H454&lt;MONTH($J$13)),0,IF(((YEAR(Z$8)-1)*12+$H454)-((YEAR($J$13)-1)*12+MONTH($J$13))+1&gt;капитал!$J$105*12,0,IF(капитал!$J$105=0,0,капитал!$M$102/(капитал!$J$105*12)))))</f>
        <v>0</v>
      </c>
      <c r="AA454" s="101">
        <f>IF(AA$1="",0,IF(AND(AA$1=0,$H454&lt;MONTH($J$13)),0,IF(((YEAR(AA$8)-1)*12+$H454)-((YEAR($J$13)-1)*12+MONTH($J$13))+1&gt;капитал!$J$105*12,0,IF(капитал!$J$105=0,0,капитал!$M$102/(капитал!$J$105*12)))))</f>
        <v>0</v>
      </c>
      <c r="AB454" s="22"/>
    </row>
    <row r="455" spans="1:28" s="23" customFormat="1" ht="10.199999999999999" x14ac:dyDescent="0.2">
      <c r="A455" s="22"/>
      <c r="B455" s="22"/>
      <c r="C455" s="22"/>
      <c r="D455" s="22"/>
      <c r="E455" s="22" t="str">
        <f>E449</f>
        <v>амортизация кап/затрат</v>
      </c>
      <c r="F455" s="22"/>
      <c r="G455" s="22" t="str">
        <f>IF($E455="","",INDEX(KPI!$G:$G,SUMIFS(KPI!$B:$B,KPI!$E:$E,$E455)))</f>
        <v>тыс.руб.</v>
      </c>
      <c r="H455" s="100">
        <f>структура!$V$17</f>
        <v>6</v>
      </c>
      <c r="I455" s="31"/>
      <c r="J455" s="98" t="str">
        <f>структура!$X$17</f>
        <v>июн</v>
      </c>
      <c r="K455" s="99"/>
      <c r="L455" s="22"/>
      <c r="M455" s="58"/>
      <c r="N455" s="22"/>
      <c r="O455" s="22"/>
      <c r="P455" s="101">
        <f>IF(P$1="",0,IF(AND(P$1=0,$H455&lt;MONTH($J$13)),0,IF(((YEAR(P$8)-1)*12+$H455)-((YEAR($J$13)-1)*12+MONTH($J$13))+1&gt;капитал!$J$105*12,0,IF(капитал!$J$105=0,0,капитал!$M$102/(капитал!$J$105*12)))))</f>
        <v>0</v>
      </c>
      <c r="Q455" s="101">
        <f>IF(Q$1="",0,IF(AND(Q$1=0,$H455&lt;MONTH($J$13)),0,IF(((YEAR(Q$8)-1)*12+$H455)-((YEAR($J$13)-1)*12+MONTH($J$13))+1&gt;капитал!$J$105*12,0,IF(капитал!$J$105=0,0,капитал!$M$102/(капитал!$J$105*12)))))</f>
        <v>0</v>
      </c>
      <c r="R455" s="101">
        <f>IF(R$1="",0,IF(AND(R$1=0,$H455&lt;MONTH($J$13)),0,IF(((YEAR(R$8)-1)*12+$H455)-((YEAR($J$13)-1)*12+MONTH($J$13))+1&gt;капитал!$J$105*12,0,IF(капитал!$J$105=0,0,капитал!$M$102/(капитал!$J$105*12)))))</f>
        <v>0</v>
      </c>
      <c r="S455" s="101">
        <f>IF(S$1="",0,IF(AND(S$1=0,$H455&lt;MONTH($J$13)),0,IF(((YEAR(S$8)-1)*12+$H455)-((YEAR($J$13)-1)*12+MONTH($J$13))+1&gt;капитал!$J$105*12,0,IF(капитал!$J$105=0,0,капитал!$M$102/(капитал!$J$105*12)))))</f>
        <v>0</v>
      </c>
      <c r="T455" s="101">
        <f>IF(T$1="",0,IF(AND(T$1=0,$H455&lt;MONTH($J$13)),0,IF(((YEAR(T$8)-1)*12+$H455)-((YEAR($J$13)-1)*12+MONTH($J$13))+1&gt;капитал!$J$105*12,0,IF(капитал!$J$105=0,0,капитал!$M$102/(капитал!$J$105*12)))))</f>
        <v>0</v>
      </c>
      <c r="U455" s="101">
        <f>IF(U$1="",0,IF(AND(U$1=0,$H455&lt;MONTH($J$13)),0,IF(((YEAR(U$8)-1)*12+$H455)-((YEAR($J$13)-1)*12+MONTH($J$13))+1&gt;капитал!$J$105*12,0,IF(капитал!$J$105=0,0,капитал!$M$102/(капитал!$J$105*12)))))</f>
        <v>0</v>
      </c>
      <c r="V455" s="101">
        <f>IF(V$1="",0,IF(AND(V$1=0,$H455&lt;MONTH($J$13)),0,IF(((YEAR(V$8)-1)*12+$H455)-((YEAR($J$13)-1)*12+MONTH($J$13))+1&gt;капитал!$J$105*12,0,IF(капитал!$J$105=0,0,капитал!$M$102/(капитал!$J$105*12)))))</f>
        <v>0</v>
      </c>
      <c r="W455" s="101">
        <f>IF(W$1="",0,IF(AND(W$1=0,$H455&lt;MONTH($J$13)),0,IF(((YEAR(W$8)-1)*12+$H455)-((YEAR($J$13)-1)*12+MONTH($J$13))+1&gt;капитал!$J$105*12,0,IF(капитал!$J$105=0,0,капитал!$M$102/(капитал!$J$105*12)))))</f>
        <v>0</v>
      </c>
      <c r="X455" s="101">
        <f>IF(X$1="",0,IF(AND(X$1=0,$H455&lt;MONTH($J$13)),0,IF(((YEAR(X$8)-1)*12+$H455)-((YEAR($J$13)-1)*12+MONTH($J$13))+1&gt;капитал!$J$105*12,0,IF(капитал!$J$105=0,0,капитал!$M$102/(капитал!$J$105*12)))))</f>
        <v>0</v>
      </c>
      <c r="Y455" s="101">
        <f>IF(Y$1="",0,IF(AND(Y$1=0,$H455&lt;MONTH($J$13)),0,IF(((YEAR(Y$8)-1)*12+$H455)-((YEAR($J$13)-1)*12+MONTH($J$13))+1&gt;капитал!$J$105*12,0,IF(капитал!$J$105=0,0,капитал!$M$102/(капитал!$J$105*12)))))</f>
        <v>0</v>
      </c>
      <c r="Z455" s="101">
        <f>IF(Z$1="",0,IF(AND(Z$1=0,$H455&lt;MONTH($J$13)),0,IF(((YEAR(Z$8)-1)*12+$H455)-((YEAR($J$13)-1)*12+MONTH($J$13))+1&gt;капитал!$J$105*12,0,IF(капитал!$J$105=0,0,капитал!$M$102/(капитал!$J$105*12)))))</f>
        <v>0</v>
      </c>
      <c r="AA455" s="101">
        <f>IF(AA$1="",0,IF(AND(AA$1=0,$H455&lt;MONTH($J$13)),0,IF(((YEAR(AA$8)-1)*12+$H455)-((YEAR($J$13)-1)*12+MONTH($J$13))+1&gt;капитал!$J$105*12,0,IF(капитал!$J$105=0,0,капитал!$M$102/(капитал!$J$105*12)))))</f>
        <v>0</v>
      </c>
      <c r="AB455" s="22"/>
    </row>
    <row r="456" spans="1:28" s="23" customFormat="1" ht="10.199999999999999" x14ac:dyDescent="0.2">
      <c r="A456" s="22"/>
      <c r="B456" s="22"/>
      <c r="C456" s="22"/>
      <c r="D456" s="22"/>
      <c r="E456" s="22" t="str">
        <f>E449</f>
        <v>амортизация кап/затрат</v>
      </c>
      <c r="F456" s="22"/>
      <c r="G456" s="22" t="str">
        <f>IF($E456="","",INDEX(KPI!$G:$G,SUMIFS(KPI!$B:$B,KPI!$E:$E,$E456)))</f>
        <v>тыс.руб.</v>
      </c>
      <c r="H456" s="100">
        <f>структура!$V$18</f>
        <v>7</v>
      </c>
      <c r="I456" s="31"/>
      <c r="J456" s="98" t="str">
        <f>структура!$X$18</f>
        <v>июл</v>
      </c>
      <c r="K456" s="99"/>
      <c r="L456" s="22"/>
      <c r="M456" s="58"/>
      <c r="N456" s="22"/>
      <c r="O456" s="22"/>
      <c r="P456" s="101">
        <f>IF(P$1="",0,IF(AND(P$1=0,$H456&lt;MONTH($J$13)),0,IF(((YEAR(P$8)-1)*12+$H456)-((YEAR($J$13)-1)*12+MONTH($J$13))+1&gt;капитал!$J$105*12,0,IF(капитал!$J$105=0,0,капитал!$M$102/(капитал!$J$105*12)))))</f>
        <v>0</v>
      </c>
      <c r="Q456" s="101">
        <f>IF(Q$1="",0,IF(AND(Q$1=0,$H456&lt;MONTH($J$13)),0,IF(((YEAR(Q$8)-1)*12+$H456)-((YEAR($J$13)-1)*12+MONTH($J$13))+1&gt;капитал!$J$105*12,0,IF(капитал!$J$105=0,0,капитал!$M$102/(капитал!$J$105*12)))))</f>
        <v>0</v>
      </c>
      <c r="R456" s="101">
        <f>IF(R$1="",0,IF(AND(R$1=0,$H456&lt;MONTH($J$13)),0,IF(((YEAR(R$8)-1)*12+$H456)-((YEAR($J$13)-1)*12+MONTH($J$13))+1&gt;капитал!$J$105*12,0,IF(капитал!$J$105=0,0,капитал!$M$102/(капитал!$J$105*12)))))</f>
        <v>0</v>
      </c>
      <c r="S456" s="101">
        <f>IF(S$1="",0,IF(AND(S$1=0,$H456&lt;MONTH($J$13)),0,IF(((YEAR(S$8)-1)*12+$H456)-((YEAR($J$13)-1)*12+MONTH($J$13))+1&gt;капитал!$J$105*12,0,IF(капитал!$J$105=0,0,капитал!$M$102/(капитал!$J$105*12)))))</f>
        <v>0</v>
      </c>
      <c r="T456" s="101">
        <f>IF(T$1="",0,IF(AND(T$1=0,$H456&lt;MONTH($J$13)),0,IF(((YEAR(T$8)-1)*12+$H456)-((YEAR($J$13)-1)*12+MONTH($J$13))+1&gt;капитал!$J$105*12,0,IF(капитал!$J$105=0,0,капитал!$M$102/(капитал!$J$105*12)))))</f>
        <v>0</v>
      </c>
      <c r="U456" s="101">
        <f>IF(U$1="",0,IF(AND(U$1=0,$H456&lt;MONTH($J$13)),0,IF(((YEAR(U$8)-1)*12+$H456)-((YEAR($J$13)-1)*12+MONTH($J$13))+1&gt;капитал!$J$105*12,0,IF(капитал!$J$105=0,0,капитал!$M$102/(капитал!$J$105*12)))))</f>
        <v>0</v>
      </c>
      <c r="V456" s="101">
        <f>IF(V$1="",0,IF(AND(V$1=0,$H456&lt;MONTH($J$13)),0,IF(((YEAR(V$8)-1)*12+$H456)-((YEAR($J$13)-1)*12+MONTH($J$13))+1&gt;капитал!$J$105*12,0,IF(капитал!$J$105=0,0,капитал!$M$102/(капитал!$J$105*12)))))</f>
        <v>0</v>
      </c>
      <c r="W456" s="101">
        <f>IF(W$1="",0,IF(AND(W$1=0,$H456&lt;MONTH($J$13)),0,IF(((YEAR(W$8)-1)*12+$H456)-((YEAR($J$13)-1)*12+MONTH($J$13))+1&gt;капитал!$J$105*12,0,IF(капитал!$J$105=0,0,капитал!$M$102/(капитал!$J$105*12)))))</f>
        <v>0</v>
      </c>
      <c r="X456" s="101">
        <f>IF(X$1="",0,IF(AND(X$1=0,$H456&lt;MONTH($J$13)),0,IF(((YEAR(X$8)-1)*12+$H456)-((YEAR($J$13)-1)*12+MONTH($J$13))+1&gt;капитал!$J$105*12,0,IF(капитал!$J$105=0,0,капитал!$M$102/(капитал!$J$105*12)))))</f>
        <v>0</v>
      </c>
      <c r="Y456" s="101">
        <f>IF(Y$1="",0,IF(AND(Y$1=0,$H456&lt;MONTH($J$13)),0,IF(((YEAR(Y$8)-1)*12+$H456)-((YEAR($J$13)-1)*12+MONTH($J$13))+1&gt;капитал!$J$105*12,0,IF(капитал!$J$105=0,0,капитал!$M$102/(капитал!$J$105*12)))))</f>
        <v>0</v>
      </c>
      <c r="Z456" s="101">
        <f>IF(Z$1="",0,IF(AND(Z$1=0,$H456&lt;MONTH($J$13)),0,IF(((YEAR(Z$8)-1)*12+$H456)-((YEAR($J$13)-1)*12+MONTH($J$13))+1&gt;капитал!$J$105*12,0,IF(капитал!$J$105=0,0,капитал!$M$102/(капитал!$J$105*12)))))</f>
        <v>0</v>
      </c>
      <c r="AA456" s="101">
        <f>IF(AA$1="",0,IF(AND(AA$1=0,$H456&lt;MONTH($J$13)),0,IF(((YEAR(AA$8)-1)*12+$H456)-((YEAR($J$13)-1)*12+MONTH($J$13))+1&gt;капитал!$J$105*12,0,IF(капитал!$J$105=0,0,капитал!$M$102/(капитал!$J$105*12)))))</f>
        <v>0</v>
      </c>
      <c r="AB456" s="22"/>
    </row>
    <row r="457" spans="1:28" s="23" customFormat="1" ht="10.199999999999999" x14ac:dyDescent="0.2">
      <c r="A457" s="22"/>
      <c r="B457" s="22"/>
      <c r="C457" s="22"/>
      <c r="D457" s="22"/>
      <c r="E457" s="22" t="str">
        <f>E449</f>
        <v>амортизация кап/затрат</v>
      </c>
      <c r="F457" s="22"/>
      <c r="G457" s="22" t="str">
        <f>IF($E457="","",INDEX(KPI!$G:$G,SUMIFS(KPI!$B:$B,KPI!$E:$E,$E457)))</f>
        <v>тыс.руб.</v>
      </c>
      <c r="H457" s="100">
        <f>структура!$V$19</f>
        <v>8</v>
      </c>
      <c r="I457" s="31"/>
      <c r="J457" s="98" t="str">
        <f>структура!$X$19</f>
        <v>авг</v>
      </c>
      <c r="K457" s="99"/>
      <c r="L457" s="22"/>
      <c r="M457" s="58"/>
      <c r="N457" s="22"/>
      <c r="O457" s="22"/>
      <c r="P457" s="101">
        <f>IF(P$1="",0,IF(AND(P$1=0,$H457&lt;MONTH($J$13)),0,IF(((YEAR(P$8)-1)*12+$H457)-((YEAR($J$13)-1)*12+MONTH($J$13))+1&gt;капитал!$J$105*12,0,IF(капитал!$J$105=0,0,капитал!$M$102/(капитал!$J$105*12)))))</f>
        <v>0</v>
      </c>
      <c r="Q457" s="101">
        <f>IF(Q$1="",0,IF(AND(Q$1=0,$H457&lt;MONTH($J$13)),0,IF(((YEAR(Q$8)-1)*12+$H457)-((YEAR($J$13)-1)*12+MONTH($J$13))+1&gt;капитал!$J$105*12,0,IF(капитал!$J$105=0,0,капитал!$M$102/(капитал!$J$105*12)))))</f>
        <v>0</v>
      </c>
      <c r="R457" s="101">
        <f>IF(R$1="",0,IF(AND(R$1=0,$H457&lt;MONTH($J$13)),0,IF(((YEAR(R$8)-1)*12+$H457)-((YEAR($J$13)-1)*12+MONTH($J$13))+1&gt;капитал!$J$105*12,0,IF(капитал!$J$105=0,0,капитал!$M$102/(капитал!$J$105*12)))))</f>
        <v>0</v>
      </c>
      <c r="S457" s="101">
        <f>IF(S$1="",0,IF(AND(S$1=0,$H457&lt;MONTH($J$13)),0,IF(((YEAR(S$8)-1)*12+$H457)-((YEAR($J$13)-1)*12+MONTH($J$13))+1&gt;капитал!$J$105*12,0,IF(капитал!$J$105=0,0,капитал!$M$102/(капитал!$J$105*12)))))</f>
        <v>0</v>
      </c>
      <c r="T457" s="101">
        <f>IF(T$1="",0,IF(AND(T$1=0,$H457&lt;MONTH($J$13)),0,IF(((YEAR(T$8)-1)*12+$H457)-((YEAR($J$13)-1)*12+MONTH($J$13))+1&gt;капитал!$J$105*12,0,IF(капитал!$J$105=0,0,капитал!$M$102/(капитал!$J$105*12)))))</f>
        <v>0</v>
      </c>
      <c r="U457" s="101">
        <f>IF(U$1="",0,IF(AND(U$1=0,$H457&lt;MONTH($J$13)),0,IF(((YEAR(U$8)-1)*12+$H457)-((YEAR($J$13)-1)*12+MONTH($J$13))+1&gt;капитал!$J$105*12,0,IF(капитал!$J$105=0,0,капитал!$M$102/(капитал!$J$105*12)))))</f>
        <v>0</v>
      </c>
      <c r="V457" s="101">
        <f>IF(V$1="",0,IF(AND(V$1=0,$H457&lt;MONTH($J$13)),0,IF(((YEAR(V$8)-1)*12+$H457)-((YEAR($J$13)-1)*12+MONTH($J$13))+1&gt;капитал!$J$105*12,0,IF(капитал!$J$105=0,0,капитал!$M$102/(капитал!$J$105*12)))))</f>
        <v>0</v>
      </c>
      <c r="W457" s="101">
        <f>IF(W$1="",0,IF(AND(W$1=0,$H457&lt;MONTH($J$13)),0,IF(((YEAR(W$8)-1)*12+$H457)-((YEAR($J$13)-1)*12+MONTH($J$13))+1&gt;капитал!$J$105*12,0,IF(капитал!$J$105=0,0,капитал!$M$102/(капитал!$J$105*12)))))</f>
        <v>0</v>
      </c>
      <c r="X457" s="101">
        <f>IF(X$1="",0,IF(AND(X$1=0,$H457&lt;MONTH($J$13)),0,IF(((YEAR(X$8)-1)*12+$H457)-((YEAR($J$13)-1)*12+MONTH($J$13))+1&gt;капитал!$J$105*12,0,IF(капитал!$J$105=0,0,капитал!$M$102/(капитал!$J$105*12)))))</f>
        <v>0</v>
      </c>
      <c r="Y457" s="101">
        <f>IF(Y$1="",0,IF(AND(Y$1=0,$H457&lt;MONTH($J$13)),0,IF(((YEAR(Y$8)-1)*12+$H457)-((YEAR($J$13)-1)*12+MONTH($J$13))+1&gt;капитал!$J$105*12,0,IF(капитал!$J$105=0,0,капитал!$M$102/(капитал!$J$105*12)))))</f>
        <v>0</v>
      </c>
      <c r="Z457" s="101">
        <f>IF(Z$1="",0,IF(AND(Z$1=0,$H457&lt;MONTH($J$13)),0,IF(((YEAR(Z$8)-1)*12+$H457)-((YEAR($J$13)-1)*12+MONTH($J$13))+1&gt;капитал!$J$105*12,0,IF(капитал!$J$105=0,0,капитал!$M$102/(капитал!$J$105*12)))))</f>
        <v>0</v>
      </c>
      <c r="AA457" s="101">
        <f>IF(AA$1="",0,IF(AND(AA$1=0,$H457&lt;MONTH($J$13)),0,IF(((YEAR(AA$8)-1)*12+$H457)-((YEAR($J$13)-1)*12+MONTH($J$13))+1&gt;капитал!$J$105*12,0,IF(капитал!$J$105=0,0,капитал!$M$102/(капитал!$J$105*12)))))</f>
        <v>0</v>
      </c>
      <c r="AB457" s="22"/>
    </row>
    <row r="458" spans="1:28" s="23" customFormat="1" ht="10.199999999999999" x14ac:dyDescent="0.2">
      <c r="A458" s="22"/>
      <c r="B458" s="22"/>
      <c r="C458" s="22"/>
      <c r="D458" s="22"/>
      <c r="E458" s="22" t="str">
        <f>E449</f>
        <v>амортизация кап/затрат</v>
      </c>
      <c r="F458" s="22"/>
      <c r="G458" s="22" t="str">
        <f>IF($E458="","",INDEX(KPI!$G:$G,SUMIFS(KPI!$B:$B,KPI!$E:$E,$E458)))</f>
        <v>тыс.руб.</v>
      </c>
      <c r="H458" s="100">
        <f>структура!$V$20</f>
        <v>9</v>
      </c>
      <c r="I458" s="31"/>
      <c r="J458" s="98" t="str">
        <f>структура!$X$20</f>
        <v>сен</v>
      </c>
      <c r="K458" s="99"/>
      <c r="L458" s="22"/>
      <c r="M458" s="58"/>
      <c r="N458" s="22"/>
      <c r="O458" s="22"/>
      <c r="P458" s="101">
        <f>IF(P$1="",0,IF(AND(P$1=0,$H458&lt;MONTH($J$13)),0,IF(((YEAR(P$8)-1)*12+$H458)-((YEAR($J$13)-1)*12+MONTH($J$13))+1&gt;капитал!$J$105*12,0,IF(капитал!$J$105=0,0,капитал!$M$102/(капитал!$J$105*12)))))</f>
        <v>0</v>
      </c>
      <c r="Q458" s="101">
        <f>IF(Q$1="",0,IF(AND(Q$1=0,$H458&lt;MONTH($J$13)),0,IF(((YEAR(Q$8)-1)*12+$H458)-((YEAR($J$13)-1)*12+MONTH($J$13))+1&gt;капитал!$J$105*12,0,IF(капитал!$J$105=0,0,капитал!$M$102/(капитал!$J$105*12)))))</f>
        <v>0</v>
      </c>
      <c r="R458" s="101">
        <f>IF(R$1="",0,IF(AND(R$1=0,$H458&lt;MONTH($J$13)),0,IF(((YEAR(R$8)-1)*12+$H458)-((YEAR($J$13)-1)*12+MONTH($J$13))+1&gt;капитал!$J$105*12,0,IF(капитал!$J$105=0,0,капитал!$M$102/(капитал!$J$105*12)))))</f>
        <v>0</v>
      </c>
      <c r="S458" s="101">
        <f>IF(S$1="",0,IF(AND(S$1=0,$H458&lt;MONTH($J$13)),0,IF(((YEAR(S$8)-1)*12+$H458)-((YEAR($J$13)-1)*12+MONTH($J$13))+1&gt;капитал!$J$105*12,0,IF(капитал!$J$105=0,0,капитал!$M$102/(капитал!$J$105*12)))))</f>
        <v>0</v>
      </c>
      <c r="T458" s="101">
        <f>IF(T$1="",0,IF(AND(T$1=0,$H458&lt;MONTH($J$13)),0,IF(((YEAR(T$8)-1)*12+$H458)-((YEAR($J$13)-1)*12+MONTH($J$13))+1&gt;капитал!$J$105*12,0,IF(капитал!$J$105=0,0,капитал!$M$102/(капитал!$J$105*12)))))</f>
        <v>0</v>
      </c>
      <c r="U458" s="101">
        <f>IF(U$1="",0,IF(AND(U$1=0,$H458&lt;MONTH($J$13)),0,IF(((YEAR(U$8)-1)*12+$H458)-((YEAR($J$13)-1)*12+MONTH($J$13))+1&gt;капитал!$J$105*12,0,IF(капитал!$J$105=0,0,капитал!$M$102/(капитал!$J$105*12)))))</f>
        <v>0</v>
      </c>
      <c r="V458" s="101">
        <f>IF(V$1="",0,IF(AND(V$1=0,$H458&lt;MONTH($J$13)),0,IF(((YEAR(V$8)-1)*12+$H458)-((YEAR($J$13)-1)*12+MONTH($J$13))+1&gt;капитал!$J$105*12,0,IF(капитал!$J$105=0,0,капитал!$M$102/(капитал!$J$105*12)))))</f>
        <v>0</v>
      </c>
      <c r="W458" s="101">
        <f>IF(W$1="",0,IF(AND(W$1=0,$H458&lt;MONTH($J$13)),0,IF(((YEAR(W$8)-1)*12+$H458)-((YEAR($J$13)-1)*12+MONTH($J$13))+1&gt;капитал!$J$105*12,0,IF(капитал!$J$105=0,0,капитал!$M$102/(капитал!$J$105*12)))))</f>
        <v>0</v>
      </c>
      <c r="X458" s="101">
        <f>IF(X$1="",0,IF(AND(X$1=0,$H458&lt;MONTH($J$13)),0,IF(((YEAR(X$8)-1)*12+$H458)-((YEAR($J$13)-1)*12+MONTH($J$13))+1&gt;капитал!$J$105*12,0,IF(капитал!$J$105=0,0,капитал!$M$102/(капитал!$J$105*12)))))</f>
        <v>0</v>
      </c>
      <c r="Y458" s="101">
        <f>IF(Y$1="",0,IF(AND(Y$1=0,$H458&lt;MONTH($J$13)),0,IF(((YEAR(Y$8)-1)*12+$H458)-((YEAR($J$13)-1)*12+MONTH($J$13))+1&gt;капитал!$J$105*12,0,IF(капитал!$J$105=0,0,капитал!$M$102/(капитал!$J$105*12)))))</f>
        <v>0</v>
      </c>
      <c r="Z458" s="101">
        <f>IF(Z$1="",0,IF(AND(Z$1=0,$H458&lt;MONTH($J$13)),0,IF(((YEAR(Z$8)-1)*12+$H458)-((YEAR($J$13)-1)*12+MONTH($J$13))+1&gt;капитал!$J$105*12,0,IF(капитал!$J$105=0,0,капитал!$M$102/(капитал!$J$105*12)))))</f>
        <v>0</v>
      </c>
      <c r="AA458" s="101">
        <f>IF(AA$1="",0,IF(AND(AA$1=0,$H458&lt;MONTH($J$13)),0,IF(((YEAR(AA$8)-1)*12+$H458)-((YEAR($J$13)-1)*12+MONTH($J$13))+1&gt;капитал!$J$105*12,0,IF(капитал!$J$105=0,0,капитал!$M$102/(капитал!$J$105*12)))))</f>
        <v>0</v>
      </c>
      <c r="AB458" s="22"/>
    </row>
    <row r="459" spans="1:28" s="23" customFormat="1" ht="10.199999999999999" x14ac:dyDescent="0.2">
      <c r="A459" s="22"/>
      <c r="B459" s="22"/>
      <c r="C459" s="22"/>
      <c r="D459" s="22"/>
      <c r="E459" s="22" t="str">
        <f>E449</f>
        <v>амортизация кап/затрат</v>
      </c>
      <c r="F459" s="22"/>
      <c r="G459" s="22" t="str">
        <f>IF($E459="","",INDEX(KPI!$G:$G,SUMIFS(KPI!$B:$B,KPI!$E:$E,$E459)))</f>
        <v>тыс.руб.</v>
      </c>
      <c r="H459" s="100">
        <f>структура!$V$21</f>
        <v>10</v>
      </c>
      <c r="I459" s="31"/>
      <c r="J459" s="98" t="str">
        <f>структура!$X$21</f>
        <v>окт</v>
      </c>
      <c r="K459" s="99"/>
      <c r="L459" s="22"/>
      <c r="M459" s="58"/>
      <c r="N459" s="22"/>
      <c r="O459" s="22"/>
      <c r="P459" s="101">
        <f>IF(P$1="",0,IF(AND(P$1=0,$H459&lt;MONTH($J$13)),0,IF(((YEAR(P$8)-1)*12+$H459)-((YEAR($J$13)-1)*12+MONTH($J$13))+1&gt;капитал!$J$105*12,0,IF(капитал!$J$105=0,0,капитал!$M$102/(капитал!$J$105*12)))))</f>
        <v>0</v>
      </c>
      <c r="Q459" s="101">
        <f>IF(Q$1="",0,IF(AND(Q$1=0,$H459&lt;MONTH($J$13)),0,IF(((YEAR(Q$8)-1)*12+$H459)-((YEAR($J$13)-1)*12+MONTH($J$13))+1&gt;капитал!$J$105*12,0,IF(капитал!$J$105=0,0,капитал!$M$102/(капитал!$J$105*12)))))</f>
        <v>0</v>
      </c>
      <c r="R459" s="101">
        <f>IF(R$1="",0,IF(AND(R$1=0,$H459&lt;MONTH($J$13)),0,IF(((YEAR(R$8)-1)*12+$H459)-((YEAR($J$13)-1)*12+MONTH($J$13))+1&gt;капитал!$J$105*12,0,IF(капитал!$J$105=0,0,капитал!$M$102/(капитал!$J$105*12)))))</f>
        <v>0</v>
      </c>
      <c r="S459" s="101">
        <f>IF(S$1="",0,IF(AND(S$1=0,$H459&lt;MONTH($J$13)),0,IF(((YEAR(S$8)-1)*12+$H459)-((YEAR($J$13)-1)*12+MONTH($J$13))+1&gt;капитал!$J$105*12,0,IF(капитал!$J$105=0,0,капитал!$M$102/(капитал!$J$105*12)))))</f>
        <v>0</v>
      </c>
      <c r="T459" s="101">
        <f>IF(T$1="",0,IF(AND(T$1=0,$H459&lt;MONTH($J$13)),0,IF(((YEAR(T$8)-1)*12+$H459)-((YEAR($J$13)-1)*12+MONTH($J$13))+1&gt;капитал!$J$105*12,0,IF(капитал!$J$105=0,0,капитал!$M$102/(капитал!$J$105*12)))))</f>
        <v>0</v>
      </c>
      <c r="U459" s="101">
        <f>IF(U$1="",0,IF(AND(U$1=0,$H459&lt;MONTH($J$13)),0,IF(((YEAR(U$8)-1)*12+$H459)-((YEAR($J$13)-1)*12+MONTH($J$13))+1&gt;капитал!$J$105*12,0,IF(капитал!$J$105=0,0,капитал!$M$102/(капитал!$J$105*12)))))</f>
        <v>0</v>
      </c>
      <c r="V459" s="101">
        <f>IF(V$1="",0,IF(AND(V$1=0,$H459&lt;MONTH($J$13)),0,IF(((YEAR(V$8)-1)*12+$H459)-((YEAR($J$13)-1)*12+MONTH($J$13))+1&gt;капитал!$J$105*12,0,IF(капитал!$J$105=0,0,капитал!$M$102/(капитал!$J$105*12)))))</f>
        <v>0</v>
      </c>
      <c r="W459" s="101">
        <f>IF(W$1="",0,IF(AND(W$1=0,$H459&lt;MONTH($J$13)),0,IF(((YEAR(W$8)-1)*12+$H459)-((YEAR($J$13)-1)*12+MONTH($J$13))+1&gt;капитал!$J$105*12,0,IF(капитал!$J$105=0,0,капитал!$M$102/(капитал!$J$105*12)))))</f>
        <v>0</v>
      </c>
      <c r="X459" s="101">
        <f>IF(X$1="",0,IF(AND(X$1=0,$H459&lt;MONTH($J$13)),0,IF(((YEAR(X$8)-1)*12+$H459)-((YEAR($J$13)-1)*12+MONTH($J$13))+1&gt;капитал!$J$105*12,0,IF(капитал!$J$105=0,0,капитал!$M$102/(капитал!$J$105*12)))))</f>
        <v>0</v>
      </c>
      <c r="Y459" s="101">
        <f>IF(Y$1="",0,IF(AND(Y$1=0,$H459&lt;MONTH($J$13)),0,IF(((YEAR(Y$8)-1)*12+$H459)-((YEAR($J$13)-1)*12+MONTH($J$13))+1&gt;капитал!$J$105*12,0,IF(капитал!$J$105=0,0,капитал!$M$102/(капитал!$J$105*12)))))</f>
        <v>0</v>
      </c>
      <c r="Z459" s="101">
        <f>IF(Z$1="",0,IF(AND(Z$1=0,$H459&lt;MONTH($J$13)),0,IF(((YEAR(Z$8)-1)*12+$H459)-((YEAR($J$13)-1)*12+MONTH($J$13))+1&gt;капитал!$J$105*12,0,IF(капитал!$J$105=0,0,капитал!$M$102/(капитал!$J$105*12)))))</f>
        <v>0</v>
      </c>
      <c r="AA459" s="101">
        <f>IF(AA$1="",0,IF(AND(AA$1=0,$H459&lt;MONTH($J$13)),0,IF(((YEAR(AA$8)-1)*12+$H459)-((YEAR($J$13)-1)*12+MONTH($J$13))+1&gt;капитал!$J$105*12,0,IF(капитал!$J$105=0,0,капитал!$M$102/(капитал!$J$105*12)))))</f>
        <v>0</v>
      </c>
      <c r="AB459" s="22"/>
    </row>
    <row r="460" spans="1:28" s="23" customFormat="1" ht="10.199999999999999" x14ac:dyDescent="0.2">
      <c r="A460" s="22"/>
      <c r="B460" s="22"/>
      <c r="C460" s="22"/>
      <c r="D460" s="22"/>
      <c r="E460" s="22" t="str">
        <f>E449</f>
        <v>амортизация кап/затрат</v>
      </c>
      <c r="F460" s="22"/>
      <c r="G460" s="22" t="str">
        <f>IF($E460="","",INDEX(KPI!$G:$G,SUMIFS(KPI!$B:$B,KPI!$E:$E,$E460)))</f>
        <v>тыс.руб.</v>
      </c>
      <c r="H460" s="100">
        <f>структура!$V$22</f>
        <v>11</v>
      </c>
      <c r="I460" s="31"/>
      <c r="J460" s="98" t="str">
        <f>структура!$X$22</f>
        <v>ноя</v>
      </c>
      <c r="K460" s="99"/>
      <c r="L460" s="22"/>
      <c r="M460" s="58"/>
      <c r="N460" s="22"/>
      <c r="O460" s="22"/>
      <c r="P460" s="101">
        <f>IF(P$1="",0,IF(AND(P$1=0,$H460&lt;MONTH($J$13)),0,IF(((YEAR(P$8)-1)*12+$H460)-((YEAR($J$13)-1)*12+MONTH($J$13))+1&gt;капитал!$J$105*12,0,IF(капитал!$J$105=0,0,капитал!$M$102/(капитал!$J$105*12)))))</f>
        <v>0</v>
      </c>
      <c r="Q460" s="101">
        <f>IF(Q$1="",0,IF(AND(Q$1=0,$H460&lt;MONTH($J$13)),0,IF(((YEAR(Q$8)-1)*12+$H460)-((YEAR($J$13)-1)*12+MONTH($J$13))+1&gt;капитал!$J$105*12,0,IF(капитал!$J$105=0,0,капитал!$M$102/(капитал!$J$105*12)))))</f>
        <v>0</v>
      </c>
      <c r="R460" s="101">
        <f>IF(R$1="",0,IF(AND(R$1=0,$H460&lt;MONTH($J$13)),0,IF(((YEAR(R$8)-1)*12+$H460)-((YEAR($J$13)-1)*12+MONTH($J$13))+1&gt;капитал!$J$105*12,0,IF(капитал!$J$105=0,0,капитал!$M$102/(капитал!$J$105*12)))))</f>
        <v>0</v>
      </c>
      <c r="S460" s="101">
        <f>IF(S$1="",0,IF(AND(S$1=0,$H460&lt;MONTH($J$13)),0,IF(((YEAR(S$8)-1)*12+$H460)-((YEAR($J$13)-1)*12+MONTH($J$13))+1&gt;капитал!$J$105*12,0,IF(капитал!$J$105=0,0,капитал!$M$102/(капитал!$J$105*12)))))</f>
        <v>0</v>
      </c>
      <c r="T460" s="101">
        <f>IF(T$1="",0,IF(AND(T$1=0,$H460&lt;MONTH($J$13)),0,IF(((YEAR(T$8)-1)*12+$H460)-((YEAR($J$13)-1)*12+MONTH($J$13))+1&gt;капитал!$J$105*12,0,IF(капитал!$J$105=0,0,капитал!$M$102/(капитал!$J$105*12)))))</f>
        <v>0</v>
      </c>
      <c r="U460" s="101">
        <f>IF(U$1="",0,IF(AND(U$1=0,$H460&lt;MONTH($J$13)),0,IF(((YEAR(U$8)-1)*12+$H460)-((YEAR($J$13)-1)*12+MONTH($J$13))+1&gt;капитал!$J$105*12,0,IF(капитал!$J$105=0,0,капитал!$M$102/(капитал!$J$105*12)))))</f>
        <v>0</v>
      </c>
      <c r="V460" s="101">
        <f>IF(V$1="",0,IF(AND(V$1=0,$H460&lt;MONTH($J$13)),0,IF(((YEAR(V$8)-1)*12+$H460)-((YEAR($J$13)-1)*12+MONTH($J$13))+1&gt;капитал!$J$105*12,0,IF(капитал!$J$105=0,0,капитал!$M$102/(капитал!$J$105*12)))))</f>
        <v>0</v>
      </c>
      <c r="W460" s="101">
        <f>IF(W$1="",0,IF(AND(W$1=0,$H460&lt;MONTH($J$13)),0,IF(((YEAR(W$8)-1)*12+$H460)-((YEAR($J$13)-1)*12+MONTH($J$13))+1&gt;капитал!$J$105*12,0,IF(капитал!$J$105=0,0,капитал!$M$102/(капитал!$J$105*12)))))</f>
        <v>0</v>
      </c>
      <c r="X460" s="101">
        <f>IF(X$1="",0,IF(AND(X$1=0,$H460&lt;MONTH($J$13)),0,IF(((YEAR(X$8)-1)*12+$H460)-((YEAR($J$13)-1)*12+MONTH($J$13))+1&gt;капитал!$J$105*12,0,IF(капитал!$J$105=0,0,капитал!$M$102/(капитал!$J$105*12)))))</f>
        <v>0</v>
      </c>
      <c r="Y460" s="101">
        <f>IF(Y$1="",0,IF(AND(Y$1=0,$H460&lt;MONTH($J$13)),0,IF(((YEAR(Y$8)-1)*12+$H460)-((YEAR($J$13)-1)*12+MONTH($J$13))+1&gt;капитал!$J$105*12,0,IF(капитал!$J$105=0,0,капитал!$M$102/(капитал!$J$105*12)))))</f>
        <v>0</v>
      </c>
      <c r="Z460" s="101">
        <f>IF(Z$1="",0,IF(AND(Z$1=0,$H460&lt;MONTH($J$13)),0,IF(((YEAR(Z$8)-1)*12+$H460)-((YEAR($J$13)-1)*12+MONTH($J$13))+1&gt;капитал!$J$105*12,0,IF(капитал!$J$105=0,0,капитал!$M$102/(капитал!$J$105*12)))))</f>
        <v>0</v>
      </c>
      <c r="AA460" s="101">
        <f>IF(AA$1="",0,IF(AND(AA$1=0,$H460&lt;MONTH($J$13)),0,IF(((YEAR(AA$8)-1)*12+$H460)-((YEAR($J$13)-1)*12+MONTH($J$13))+1&gt;капитал!$J$105*12,0,IF(капитал!$J$105=0,0,капитал!$M$102/(капитал!$J$105*12)))))</f>
        <v>0</v>
      </c>
      <c r="AB460" s="22"/>
    </row>
    <row r="461" spans="1:28" s="23" customFormat="1" ht="10.199999999999999" x14ac:dyDescent="0.2">
      <c r="A461" s="22"/>
      <c r="B461" s="22"/>
      <c r="C461" s="22"/>
      <c r="D461" s="22"/>
      <c r="E461" s="22" t="str">
        <f>E449</f>
        <v>амортизация кап/затрат</v>
      </c>
      <c r="F461" s="22"/>
      <c r="G461" s="22" t="str">
        <f>IF($E461="","",INDEX(KPI!$G:$G,SUMIFS(KPI!$B:$B,KPI!$E:$E,$E461)))</f>
        <v>тыс.руб.</v>
      </c>
      <c r="H461" s="100">
        <f>структура!$V$23</f>
        <v>12</v>
      </c>
      <c r="I461" s="31"/>
      <c r="J461" s="98" t="str">
        <f>структура!$X$23</f>
        <v>дек</v>
      </c>
      <c r="K461" s="99"/>
      <c r="L461" s="22"/>
      <c r="M461" s="58"/>
      <c r="N461" s="22"/>
      <c r="O461" s="22"/>
      <c r="P461" s="101">
        <f>IF(P$1="",0,IF(AND(P$1=0,$H461&lt;MONTH($J$13)),0,IF(((YEAR(P$8)-1)*12+$H461)-((YEAR($J$13)-1)*12+MONTH($J$13))+1&gt;капитал!$J$105*12,0,IF(капитал!$J$105=0,0,капитал!$M$102/(капитал!$J$105*12)))))</f>
        <v>0</v>
      </c>
      <c r="Q461" s="101">
        <f>IF(Q$1="",0,IF(AND(Q$1=0,$H461&lt;MONTH($J$13)),0,IF(((YEAR(Q$8)-1)*12+$H461)-((YEAR($J$13)-1)*12+MONTH($J$13))+1&gt;капитал!$J$105*12,0,IF(капитал!$J$105=0,0,капитал!$M$102/(капитал!$J$105*12)))))</f>
        <v>0</v>
      </c>
      <c r="R461" s="101">
        <f>IF(R$1="",0,IF(AND(R$1=0,$H461&lt;MONTH($J$13)),0,IF(((YEAR(R$8)-1)*12+$H461)-((YEAR($J$13)-1)*12+MONTH($J$13))+1&gt;капитал!$J$105*12,0,IF(капитал!$J$105=0,0,капитал!$M$102/(капитал!$J$105*12)))))</f>
        <v>0</v>
      </c>
      <c r="S461" s="101">
        <f>IF(S$1="",0,IF(AND(S$1=0,$H461&lt;MONTH($J$13)),0,IF(((YEAR(S$8)-1)*12+$H461)-((YEAR($J$13)-1)*12+MONTH($J$13))+1&gt;капитал!$J$105*12,0,IF(капитал!$J$105=0,0,капитал!$M$102/(капитал!$J$105*12)))))</f>
        <v>0</v>
      </c>
      <c r="T461" s="101">
        <f>IF(T$1="",0,IF(AND(T$1=0,$H461&lt;MONTH($J$13)),0,IF(((YEAR(T$8)-1)*12+$H461)-((YEAR($J$13)-1)*12+MONTH($J$13))+1&gt;капитал!$J$105*12,0,IF(капитал!$J$105=0,0,капитал!$M$102/(капитал!$J$105*12)))))</f>
        <v>0</v>
      </c>
      <c r="U461" s="101">
        <f>IF(U$1="",0,IF(AND(U$1=0,$H461&lt;MONTH($J$13)),0,IF(((YEAR(U$8)-1)*12+$H461)-((YEAR($J$13)-1)*12+MONTH($J$13))+1&gt;капитал!$J$105*12,0,IF(капитал!$J$105=0,0,капитал!$M$102/(капитал!$J$105*12)))))</f>
        <v>0</v>
      </c>
      <c r="V461" s="101">
        <f>IF(V$1="",0,IF(AND(V$1=0,$H461&lt;MONTH($J$13)),0,IF(((YEAR(V$8)-1)*12+$H461)-((YEAR($J$13)-1)*12+MONTH($J$13))+1&gt;капитал!$J$105*12,0,IF(капитал!$J$105=0,0,капитал!$M$102/(капитал!$J$105*12)))))</f>
        <v>0</v>
      </c>
      <c r="W461" s="101">
        <f>IF(W$1="",0,IF(AND(W$1=0,$H461&lt;MONTH($J$13)),0,IF(((YEAR(W$8)-1)*12+$H461)-((YEAR($J$13)-1)*12+MONTH($J$13))+1&gt;капитал!$J$105*12,0,IF(капитал!$J$105=0,0,капитал!$M$102/(капитал!$J$105*12)))))</f>
        <v>0</v>
      </c>
      <c r="X461" s="101">
        <f>IF(X$1="",0,IF(AND(X$1=0,$H461&lt;MONTH($J$13)),0,IF(((YEAR(X$8)-1)*12+$H461)-((YEAR($J$13)-1)*12+MONTH($J$13))+1&gt;капитал!$J$105*12,0,IF(капитал!$J$105=0,0,капитал!$M$102/(капитал!$J$105*12)))))</f>
        <v>0</v>
      </c>
      <c r="Y461" s="101">
        <f>IF(Y$1="",0,IF(AND(Y$1=0,$H461&lt;MONTH($J$13)),0,IF(((YEAR(Y$8)-1)*12+$H461)-((YEAR($J$13)-1)*12+MONTH($J$13))+1&gt;капитал!$J$105*12,0,IF(капитал!$J$105=0,0,капитал!$M$102/(капитал!$J$105*12)))))</f>
        <v>0</v>
      </c>
      <c r="Z461" s="101">
        <f>IF(Z$1="",0,IF(AND(Z$1=0,$H461&lt;MONTH($J$13)),0,IF(((YEAR(Z$8)-1)*12+$H461)-((YEAR($J$13)-1)*12+MONTH($J$13))+1&gt;капитал!$J$105*12,0,IF(капитал!$J$105=0,0,капитал!$M$102/(капитал!$J$105*12)))))</f>
        <v>0</v>
      </c>
      <c r="AA461" s="101">
        <f>IF(AA$1="",0,IF(AND(AA$1=0,$H461&lt;MONTH($J$13)),0,IF(((YEAR(AA$8)-1)*12+$H461)-((YEAR($J$13)-1)*12+MONTH($J$13))+1&gt;капитал!$J$105*12,0,IF(капитал!$J$105=0,0,капитал!$M$102/(капитал!$J$105*12)))))</f>
        <v>0</v>
      </c>
      <c r="AB461" s="22"/>
    </row>
    <row r="462" spans="1:28" ht="3.9" customHeight="1" x14ac:dyDescent="0.25">
      <c r="A462" s="2"/>
      <c r="B462" s="2"/>
      <c r="C462" s="2"/>
      <c r="D462" s="143"/>
      <c r="E462" s="143"/>
      <c r="F462" s="2"/>
      <c r="G462" s="143"/>
      <c r="H462" s="2"/>
      <c r="I462" s="28"/>
      <c r="J462" s="143"/>
      <c r="K462" s="28"/>
      <c r="L462" s="2"/>
      <c r="M462" s="52"/>
      <c r="N462" s="2"/>
      <c r="O462" s="2"/>
      <c r="P462" s="36"/>
      <c r="Q462" s="36"/>
      <c r="R462" s="36"/>
      <c r="S462" s="36"/>
      <c r="T462" s="36"/>
      <c r="U462" s="36"/>
      <c r="V462" s="36"/>
      <c r="W462" s="36"/>
      <c r="X462" s="36"/>
      <c r="Y462" s="36"/>
      <c r="Z462" s="36"/>
      <c r="AA462" s="36"/>
      <c r="AB462" s="2"/>
    </row>
    <row r="463" spans="1:28" ht="8.1" customHeight="1" x14ac:dyDescent="0.25">
      <c r="A463" s="2"/>
      <c r="B463" s="2"/>
      <c r="C463" s="2"/>
      <c r="D463" s="2"/>
      <c r="E463" s="2"/>
      <c r="F463" s="2"/>
      <c r="G463" s="2"/>
      <c r="H463" s="2"/>
      <c r="I463" s="28"/>
      <c r="J463" s="2"/>
      <c r="K463" s="28"/>
      <c r="L463" s="2"/>
      <c r="M463" s="52"/>
      <c r="N463" s="2"/>
      <c r="O463" s="2"/>
      <c r="P463" s="36"/>
      <c r="Q463" s="36"/>
      <c r="R463" s="36"/>
      <c r="S463" s="36"/>
      <c r="T463" s="36"/>
      <c r="U463" s="36"/>
      <c r="V463" s="36"/>
      <c r="W463" s="36"/>
      <c r="X463" s="36"/>
      <c r="Y463" s="36"/>
      <c r="Z463" s="36"/>
      <c r="AA463" s="36"/>
      <c r="AB463" s="2"/>
    </row>
    <row r="464" spans="1:28" s="5" customFormat="1" x14ac:dyDescent="0.25">
      <c r="A464" s="3"/>
      <c r="B464" s="3"/>
      <c r="C464" s="3"/>
      <c r="D464" s="148"/>
      <c r="E464" s="3" t="str">
        <f>KPI!$E$85</f>
        <v>амортизация прокатного инвентаря</v>
      </c>
      <c r="F464" s="3"/>
      <c r="G464" s="3" t="str">
        <f>IF($E464="","",INDEX(KPI!$G:$G,SUMIFS(KPI!$B:$B,KPI!$E:$E,$E464)))</f>
        <v>тыс.руб.</v>
      </c>
      <c r="H464" s="103"/>
      <c r="I464" s="28"/>
      <c r="J464" s="44"/>
      <c r="K464" s="28"/>
      <c r="L464" s="3"/>
      <c r="M464" s="55">
        <f>SUM($O464:$AB464)</f>
        <v>0</v>
      </c>
      <c r="N464" s="3"/>
      <c r="O464" s="3"/>
      <c r="P464" s="46">
        <f>IF(P$1="",0,IF(P$1=0,SUMIFS(P465:P476,H465:H476,"&gt;="&amp;MONTH($J$13)),SUM(P465:P476)))</f>
        <v>0</v>
      </c>
      <c r="Q464" s="46">
        <f t="shared" ref="Q464" si="199">IF(Q$1="",0,SUM(Q465:Q476))</f>
        <v>0</v>
      </c>
      <c r="R464" s="46">
        <f t="shared" ref="R464:AA464" si="200">IF(R$1="",0,SUM(R465:R476))</f>
        <v>0</v>
      </c>
      <c r="S464" s="46">
        <f t="shared" si="200"/>
        <v>0</v>
      </c>
      <c r="T464" s="46">
        <f t="shared" si="200"/>
        <v>0</v>
      </c>
      <c r="U464" s="46">
        <f t="shared" si="200"/>
        <v>0</v>
      </c>
      <c r="V464" s="46">
        <f t="shared" si="200"/>
        <v>0</v>
      </c>
      <c r="W464" s="46">
        <f t="shared" si="200"/>
        <v>0</v>
      </c>
      <c r="X464" s="46">
        <f t="shared" si="200"/>
        <v>0</v>
      </c>
      <c r="Y464" s="46">
        <f t="shared" si="200"/>
        <v>0</v>
      </c>
      <c r="Z464" s="46">
        <f t="shared" si="200"/>
        <v>0</v>
      </c>
      <c r="AA464" s="46">
        <f t="shared" si="200"/>
        <v>0</v>
      </c>
      <c r="AB464" s="3"/>
    </row>
    <row r="465" spans="1:28" s="23" customFormat="1" ht="10.199999999999999" x14ac:dyDescent="0.2">
      <c r="A465" s="22"/>
      <c r="B465" s="22"/>
      <c r="C465" s="22"/>
      <c r="D465" s="22"/>
      <c r="E465" s="22" t="str">
        <f>E464</f>
        <v>амортизация прокатного инвентаря</v>
      </c>
      <c r="F465" s="22"/>
      <c r="G465" s="22" t="str">
        <f>IF($E465="","",INDEX(KPI!$G:$G,SUMIFS(KPI!$B:$B,KPI!$E:$E,$E465)))</f>
        <v>тыс.руб.</v>
      </c>
      <c r="H465" s="100">
        <f>структура!$V$12</f>
        <v>1</v>
      </c>
      <c r="I465" s="31"/>
      <c r="J465" s="98" t="str">
        <f>структура!$X$12</f>
        <v>янв</v>
      </c>
      <c r="K465" s="99"/>
      <c r="L465" s="22"/>
      <c r="M465" s="58"/>
      <c r="N465" s="22"/>
      <c r="O465" s="22"/>
      <c r="P465" s="101">
        <f>IF(P$1="",0,IF(AND(P$1=0,$H465&lt;MONTH($J$13)),0,IF(((YEAR(P$8)-1)*12+$H465)-((YEAR($J$13)-1)*12+MONTH($J$13))+1&gt;капитал!$J$130*12,0,IF(капитал!$J$130=0,0,капитал!$M$109/(капитал!$J$130*12)))))</f>
        <v>0</v>
      </c>
      <c r="Q465" s="101">
        <f>IF(Q$1="",0,IF(AND(Q$1=0,$H465&lt;MONTH($J$13)),0,IF(((YEAR(Q$8)-1)*12+$H465)-((YEAR($J$13)-1)*12+MONTH($J$13))+1&gt;капитал!$J$130*12,0,IF(капитал!$J$130=0,0,капитал!$M$109/(капитал!$J$130*12)))))</f>
        <v>0</v>
      </c>
      <c r="R465" s="101">
        <f>IF(R$1="",0,IF(AND(R$1=0,$H465&lt;MONTH($J$13)),0,IF(((YEAR(R$8)-1)*12+$H465)-((YEAR($J$13)-1)*12+MONTH($J$13))+1&gt;капитал!$J$130*12,0,IF(капитал!$J$130=0,0,капитал!$M$109/(капитал!$J$130*12)))))</f>
        <v>0</v>
      </c>
      <c r="S465" s="101">
        <f>IF(S$1="",0,IF(AND(S$1=0,$H465&lt;MONTH($J$13)),0,IF(((YEAR(S$8)-1)*12+$H465)-((YEAR($J$13)-1)*12+MONTH($J$13))+1&gt;капитал!$J$130*12,0,IF(капитал!$J$130=0,0,капитал!$M$109/(капитал!$J$130*12)))))</f>
        <v>0</v>
      </c>
      <c r="T465" s="101">
        <f>IF(T$1="",0,IF(AND(T$1=0,$H465&lt;MONTH($J$13)),0,IF(((YEAR(T$8)-1)*12+$H465)-((YEAR($J$13)-1)*12+MONTH($J$13))+1&gt;капитал!$J$130*12,0,IF(капитал!$J$130=0,0,капитал!$M$109/(капитал!$J$130*12)))))</f>
        <v>0</v>
      </c>
      <c r="U465" s="101">
        <f>IF(U$1="",0,IF(AND(U$1=0,$H465&lt;MONTH($J$13)),0,IF(((YEAR(U$8)-1)*12+$H465)-((YEAR($J$13)-1)*12+MONTH($J$13))+1&gt;капитал!$J$130*12,0,IF(капитал!$J$130=0,0,капитал!$M$109/(капитал!$J$130*12)))))</f>
        <v>0</v>
      </c>
      <c r="V465" s="101">
        <f>IF(V$1="",0,IF(AND(V$1=0,$H465&lt;MONTH($J$13)),0,IF(((YEAR(V$8)-1)*12+$H465)-((YEAR($J$13)-1)*12+MONTH($J$13))+1&gt;капитал!$J$130*12,0,IF(капитал!$J$130=0,0,капитал!$M$109/(капитал!$J$130*12)))))</f>
        <v>0</v>
      </c>
      <c r="W465" s="101">
        <f>IF(W$1="",0,IF(AND(W$1=0,$H465&lt;MONTH($J$13)),0,IF(((YEAR(W$8)-1)*12+$H465)-((YEAR($J$13)-1)*12+MONTH($J$13))+1&gt;капитал!$J$130*12,0,IF(капитал!$J$130=0,0,капитал!$M$109/(капитал!$J$130*12)))))</f>
        <v>0</v>
      </c>
      <c r="X465" s="101">
        <f>IF(X$1="",0,IF(AND(X$1=0,$H465&lt;MONTH($J$13)),0,IF(((YEAR(X$8)-1)*12+$H465)-((YEAR($J$13)-1)*12+MONTH($J$13))+1&gt;капитал!$J$130*12,0,IF(капитал!$J$130=0,0,капитал!$M$109/(капитал!$J$130*12)))))</f>
        <v>0</v>
      </c>
      <c r="Y465" s="101">
        <f>IF(Y$1="",0,IF(AND(Y$1=0,$H465&lt;MONTH($J$13)),0,IF(((YEAR(Y$8)-1)*12+$H465)-((YEAR($J$13)-1)*12+MONTH($J$13))+1&gt;капитал!$J$130*12,0,IF(капитал!$J$130=0,0,капитал!$M$109/(капитал!$J$130*12)))))</f>
        <v>0</v>
      </c>
      <c r="Z465" s="101">
        <f>IF(Z$1="",0,IF(AND(Z$1=0,$H465&lt;MONTH($J$13)),0,IF(((YEAR(Z$8)-1)*12+$H465)-((YEAR($J$13)-1)*12+MONTH($J$13))+1&gt;капитал!$J$130*12,0,IF(капитал!$J$130=0,0,капитал!$M$109/(капитал!$J$130*12)))))</f>
        <v>0</v>
      </c>
      <c r="AA465" s="101">
        <f>IF(AA$1="",0,IF(AND(AA$1=0,$H465&lt;MONTH($J$13)),0,IF(((YEAR(AA$8)-1)*12+$H465)-((YEAR($J$13)-1)*12+MONTH($J$13))+1&gt;капитал!$J$130*12,0,IF(капитал!$J$130=0,0,капитал!$M$109/(капитал!$J$130*12)))))</f>
        <v>0</v>
      </c>
      <c r="AB465" s="22"/>
    </row>
    <row r="466" spans="1:28" s="23" customFormat="1" ht="10.199999999999999" x14ac:dyDescent="0.2">
      <c r="A466" s="22"/>
      <c r="B466" s="22"/>
      <c r="C466" s="22"/>
      <c r="D466" s="22"/>
      <c r="E466" s="22" t="str">
        <f>E464</f>
        <v>амортизация прокатного инвентаря</v>
      </c>
      <c r="F466" s="22"/>
      <c r="G466" s="22" t="str">
        <f>IF($E466="","",INDEX(KPI!$G:$G,SUMIFS(KPI!$B:$B,KPI!$E:$E,$E466)))</f>
        <v>тыс.руб.</v>
      </c>
      <c r="H466" s="100">
        <f>структура!$V$13</f>
        <v>2</v>
      </c>
      <c r="I466" s="31"/>
      <c r="J466" s="98" t="str">
        <f>структура!$X$13</f>
        <v>фев</v>
      </c>
      <c r="K466" s="99"/>
      <c r="L466" s="22"/>
      <c r="M466" s="58"/>
      <c r="N466" s="22"/>
      <c r="O466" s="22"/>
      <c r="P466" s="101">
        <f>IF(P$1="",0,IF(AND(P$1=0,$H466&lt;MONTH($J$13)),0,IF(((YEAR(P$8)-1)*12+$H466)-((YEAR($J$13)-1)*12+MONTH($J$13))+1&gt;капитал!$J$130*12,0,IF(капитал!$J$130=0,0,капитал!$M$109/(капитал!$J$130*12)))))</f>
        <v>0</v>
      </c>
      <c r="Q466" s="101">
        <f>IF(Q$1="",0,IF(AND(Q$1=0,$H466&lt;MONTH($J$13)),0,IF(((YEAR(Q$8)-1)*12+$H466)-((YEAR($J$13)-1)*12+MONTH($J$13))+1&gt;капитал!$J$130*12,0,IF(капитал!$J$130=0,0,капитал!$M$109/(капитал!$J$130*12)))))</f>
        <v>0</v>
      </c>
      <c r="R466" s="101">
        <f>IF(R$1="",0,IF(AND(R$1=0,$H466&lt;MONTH($J$13)),0,IF(((YEAR(R$8)-1)*12+$H466)-((YEAR($J$13)-1)*12+MONTH($J$13))+1&gt;капитал!$J$130*12,0,IF(капитал!$J$130=0,0,капитал!$M$109/(капитал!$J$130*12)))))</f>
        <v>0</v>
      </c>
      <c r="S466" s="101">
        <f>IF(S$1="",0,IF(AND(S$1=0,$H466&lt;MONTH($J$13)),0,IF(((YEAR(S$8)-1)*12+$H466)-((YEAR($J$13)-1)*12+MONTH($J$13))+1&gt;капитал!$J$130*12,0,IF(капитал!$J$130=0,0,капитал!$M$109/(капитал!$J$130*12)))))</f>
        <v>0</v>
      </c>
      <c r="T466" s="101">
        <f>IF(T$1="",0,IF(AND(T$1=0,$H466&lt;MONTH($J$13)),0,IF(((YEAR(T$8)-1)*12+$H466)-((YEAR($J$13)-1)*12+MONTH($J$13))+1&gt;капитал!$J$130*12,0,IF(капитал!$J$130=0,0,капитал!$M$109/(капитал!$J$130*12)))))</f>
        <v>0</v>
      </c>
      <c r="U466" s="101">
        <f>IF(U$1="",0,IF(AND(U$1=0,$H466&lt;MONTH($J$13)),0,IF(((YEAR(U$8)-1)*12+$H466)-((YEAR($J$13)-1)*12+MONTH($J$13))+1&gt;капитал!$J$130*12,0,IF(капитал!$J$130=0,0,капитал!$M$109/(капитал!$J$130*12)))))</f>
        <v>0</v>
      </c>
      <c r="V466" s="101">
        <f>IF(V$1="",0,IF(AND(V$1=0,$H466&lt;MONTH($J$13)),0,IF(((YEAR(V$8)-1)*12+$H466)-((YEAR($J$13)-1)*12+MONTH($J$13))+1&gt;капитал!$J$130*12,0,IF(капитал!$J$130=0,0,капитал!$M$109/(капитал!$J$130*12)))))</f>
        <v>0</v>
      </c>
      <c r="W466" s="101">
        <f>IF(W$1="",0,IF(AND(W$1=0,$H466&lt;MONTH($J$13)),0,IF(((YEAR(W$8)-1)*12+$H466)-((YEAR($J$13)-1)*12+MONTH($J$13))+1&gt;капитал!$J$130*12,0,IF(капитал!$J$130=0,0,капитал!$M$109/(капитал!$J$130*12)))))</f>
        <v>0</v>
      </c>
      <c r="X466" s="101">
        <f>IF(X$1="",0,IF(AND(X$1=0,$H466&lt;MONTH($J$13)),0,IF(((YEAR(X$8)-1)*12+$H466)-((YEAR($J$13)-1)*12+MONTH($J$13))+1&gt;капитал!$J$130*12,0,IF(капитал!$J$130=0,0,капитал!$M$109/(капитал!$J$130*12)))))</f>
        <v>0</v>
      </c>
      <c r="Y466" s="101">
        <f>IF(Y$1="",0,IF(AND(Y$1=0,$H466&lt;MONTH($J$13)),0,IF(((YEAR(Y$8)-1)*12+$H466)-((YEAR($J$13)-1)*12+MONTH($J$13))+1&gt;капитал!$J$130*12,0,IF(капитал!$J$130=0,0,капитал!$M$109/(капитал!$J$130*12)))))</f>
        <v>0</v>
      </c>
      <c r="Z466" s="101">
        <f>IF(Z$1="",0,IF(AND(Z$1=0,$H466&lt;MONTH($J$13)),0,IF(((YEAR(Z$8)-1)*12+$H466)-((YEAR($J$13)-1)*12+MONTH($J$13))+1&gt;капитал!$J$130*12,0,IF(капитал!$J$130=0,0,капитал!$M$109/(капитал!$J$130*12)))))</f>
        <v>0</v>
      </c>
      <c r="AA466" s="101">
        <f>IF(AA$1="",0,IF(AND(AA$1=0,$H466&lt;MONTH($J$13)),0,IF(((YEAR(AA$8)-1)*12+$H466)-((YEAR($J$13)-1)*12+MONTH($J$13))+1&gt;капитал!$J$130*12,0,IF(капитал!$J$130=0,0,капитал!$M$109/(капитал!$J$130*12)))))</f>
        <v>0</v>
      </c>
      <c r="AB466" s="22"/>
    </row>
    <row r="467" spans="1:28" s="23" customFormat="1" ht="10.199999999999999" x14ac:dyDescent="0.2">
      <c r="A467" s="22"/>
      <c r="B467" s="22"/>
      <c r="C467" s="22"/>
      <c r="D467" s="22"/>
      <c r="E467" s="22" t="str">
        <f>E464</f>
        <v>амортизация прокатного инвентаря</v>
      </c>
      <c r="F467" s="22"/>
      <c r="G467" s="22" t="str">
        <f>IF($E467="","",INDEX(KPI!$G:$G,SUMIFS(KPI!$B:$B,KPI!$E:$E,$E467)))</f>
        <v>тыс.руб.</v>
      </c>
      <c r="H467" s="100">
        <f>структура!$V$14</f>
        <v>3</v>
      </c>
      <c r="I467" s="31"/>
      <c r="J467" s="98" t="str">
        <f>структура!$X$14</f>
        <v>мар</v>
      </c>
      <c r="K467" s="99"/>
      <c r="L467" s="22"/>
      <c r="M467" s="58"/>
      <c r="N467" s="22"/>
      <c r="O467" s="22"/>
      <c r="P467" s="101">
        <f>IF(P$1="",0,IF(AND(P$1=0,$H467&lt;MONTH($J$13)),0,IF(((YEAR(P$8)-1)*12+$H467)-((YEAR($J$13)-1)*12+MONTH($J$13))+1&gt;капитал!$J$130*12,0,IF(капитал!$J$130=0,0,капитал!$M$109/(капитал!$J$130*12)))))</f>
        <v>0</v>
      </c>
      <c r="Q467" s="101">
        <f>IF(Q$1="",0,IF(AND(Q$1=0,$H467&lt;MONTH($J$13)),0,IF(((YEAR(Q$8)-1)*12+$H467)-((YEAR($J$13)-1)*12+MONTH($J$13))+1&gt;капитал!$J$130*12,0,IF(капитал!$J$130=0,0,капитал!$M$109/(капитал!$J$130*12)))))</f>
        <v>0</v>
      </c>
      <c r="R467" s="101">
        <f>IF(R$1="",0,IF(AND(R$1=0,$H467&lt;MONTH($J$13)),0,IF(((YEAR(R$8)-1)*12+$H467)-((YEAR($J$13)-1)*12+MONTH($J$13))+1&gt;капитал!$J$130*12,0,IF(капитал!$J$130=0,0,капитал!$M$109/(капитал!$J$130*12)))))</f>
        <v>0</v>
      </c>
      <c r="S467" s="101">
        <f>IF(S$1="",0,IF(AND(S$1=0,$H467&lt;MONTH($J$13)),0,IF(((YEAR(S$8)-1)*12+$H467)-((YEAR($J$13)-1)*12+MONTH($J$13))+1&gt;капитал!$J$130*12,0,IF(капитал!$J$130=0,0,капитал!$M$109/(капитал!$J$130*12)))))</f>
        <v>0</v>
      </c>
      <c r="T467" s="101">
        <f>IF(T$1="",0,IF(AND(T$1=0,$H467&lt;MONTH($J$13)),0,IF(((YEAR(T$8)-1)*12+$H467)-((YEAR($J$13)-1)*12+MONTH($J$13))+1&gt;капитал!$J$130*12,0,IF(капитал!$J$130=0,0,капитал!$M$109/(капитал!$J$130*12)))))</f>
        <v>0</v>
      </c>
      <c r="U467" s="101">
        <f>IF(U$1="",0,IF(AND(U$1=0,$H467&lt;MONTH($J$13)),0,IF(((YEAR(U$8)-1)*12+$H467)-((YEAR($J$13)-1)*12+MONTH($J$13))+1&gt;капитал!$J$130*12,0,IF(капитал!$J$130=0,0,капитал!$M$109/(капитал!$J$130*12)))))</f>
        <v>0</v>
      </c>
      <c r="V467" s="101">
        <f>IF(V$1="",0,IF(AND(V$1=0,$H467&lt;MONTH($J$13)),0,IF(((YEAR(V$8)-1)*12+$H467)-((YEAR($J$13)-1)*12+MONTH($J$13))+1&gt;капитал!$J$130*12,0,IF(капитал!$J$130=0,0,капитал!$M$109/(капитал!$J$130*12)))))</f>
        <v>0</v>
      </c>
      <c r="W467" s="101">
        <f>IF(W$1="",0,IF(AND(W$1=0,$H467&lt;MONTH($J$13)),0,IF(((YEAR(W$8)-1)*12+$H467)-((YEAR($J$13)-1)*12+MONTH($J$13))+1&gt;капитал!$J$130*12,0,IF(капитал!$J$130=0,0,капитал!$M$109/(капитал!$J$130*12)))))</f>
        <v>0</v>
      </c>
      <c r="X467" s="101">
        <f>IF(X$1="",0,IF(AND(X$1=0,$H467&lt;MONTH($J$13)),0,IF(((YEAR(X$8)-1)*12+$H467)-((YEAR($J$13)-1)*12+MONTH($J$13))+1&gt;капитал!$J$130*12,0,IF(капитал!$J$130=0,0,капитал!$M$109/(капитал!$J$130*12)))))</f>
        <v>0</v>
      </c>
      <c r="Y467" s="101">
        <f>IF(Y$1="",0,IF(AND(Y$1=0,$H467&lt;MONTH($J$13)),0,IF(((YEAR(Y$8)-1)*12+$H467)-((YEAR($J$13)-1)*12+MONTH($J$13))+1&gt;капитал!$J$130*12,0,IF(капитал!$J$130=0,0,капитал!$M$109/(капитал!$J$130*12)))))</f>
        <v>0</v>
      </c>
      <c r="Z467" s="101">
        <f>IF(Z$1="",0,IF(AND(Z$1=0,$H467&lt;MONTH($J$13)),0,IF(((YEAR(Z$8)-1)*12+$H467)-((YEAR($J$13)-1)*12+MONTH($J$13))+1&gt;капитал!$J$130*12,0,IF(капитал!$J$130=0,0,капитал!$M$109/(капитал!$J$130*12)))))</f>
        <v>0</v>
      </c>
      <c r="AA467" s="101">
        <f>IF(AA$1="",0,IF(AND(AA$1=0,$H467&lt;MONTH($J$13)),0,IF(((YEAR(AA$8)-1)*12+$H467)-((YEAR($J$13)-1)*12+MONTH($J$13))+1&gt;капитал!$J$130*12,0,IF(капитал!$J$130=0,0,капитал!$M$109/(капитал!$J$130*12)))))</f>
        <v>0</v>
      </c>
      <c r="AB467" s="22"/>
    </row>
    <row r="468" spans="1:28" s="23" customFormat="1" ht="10.199999999999999" x14ac:dyDescent="0.2">
      <c r="A468" s="22"/>
      <c r="B468" s="22"/>
      <c r="C468" s="22"/>
      <c r="D468" s="22"/>
      <c r="E468" s="22" t="str">
        <f>E464</f>
        <v>амортизация прокатного инвентаря</v>
      </c>
      <c r="F468" s="22"/>
      <c r="G468" s="22" t="str">
        <f>IF($E468="","",INDEX(KPI!$G:$G,SUMIFS(KPI!$B:$B,KPI!$E:$E,$E468)))</f>
        <v>тыс.руб.</v>
      </c>
      <c r="H468" s="100">
        <f>структура!$V$15</f>
        <v>4</v>
      </c>
      <c r="I468" s="31"/>
      <c r="J468" s="98" t="str">
        <f>структура!$X$15</f>
        <v>апр</v>
      </c>
      <c r="K468" s="99"/>
      <c r="L468" s="22"/>
      <c r="M468" s="58"/>
      <c r="N468" s="22"/>
      <c r="O468" s="22"/>
      <c r="P468" s="101">
        <f>IF(P$1="",0,IF(AND(P$1=0,$H468&lt;MONTH($J$13)),0,IF(((YEAR(P$8)-1)*12+$H468)-((YEAR($J$13)-1)*12+MONTH($J$13))+1&gt;капитал!$J$130*12,0,IF(капитал!$J$130=0,0,капитал!$M$109/(капитал!$J$130*12)))))</f>
        <v>0</v>
      </c>
      <c r="Q468" s="101">
        <f>IF(Q$1="",0,IF(AND(Q$1=0,$H468&lt;MONTH($J$13)),0,IF(((YEAR(Q$8)-1)*12+$H468)-((YEAR($J$13)-1)*12+MONTH($J$13))+1&gt;капитал!$J$130*12,0,IF(капитал!$J$130=0,0,капитал!$M$109/(капитал!$J$130*12)))))</f>
        <v>0</v>
      </c>
      <c r="R468" s="101">
        <f>IF(R$1="",0,IF(AND(R$1=0,$H468&lt;MONTH($J$13)),0,IF(((YEAR(R$8)-1)*12+$H468)-((YEAR($J$13)-1)*12+MONTH($J$13))+1&gt;капитал!$J$130*12,0,IF(капитал!$J$130=0,0,капитал!$M$109/(капитал!$J$130*12)))))</f>
        <v>0</v>
      </c>
      <c r="S468" s="101">
        <f>IF(S$1="",0,IF(AND(S$1=0,$H468&lt;MONTH($J$13)),0,IF(((YEAR(S$8)-1)*12+$H468)-((YEAR($J$13)-1)*12+MONTH($J$13))+1&gt;капитал!$J$130*12,0,IF(капитал!$J$130=0,0,капитал!$M$109/(капитал!$J$130*12)))))</f>
        <v>0</v>
      </c>
      <c r="T468" s="101">
        <f>IF(T$1="",0,IF(AND(T$1=0,$H468&lt;MONTH($J$13)),0,IF(((YEAR(T$8)-1)*12+$H468)-((YEAR($J$13)-1)*12+MONTH($J$13))+1&gt;капитал!$J$130*12,0,IF(капитал!$J$130=0,0,капитал!$M$109/(капитал!$J$130*12)))))</f>
        <v>0</v>
      </c>
      <c r="U468" s="101">
        <f>IF(U$1="",0,IF(AND(U$1=0,$H468&lt;MONTH($J$13)),0,IF(((YEAR(U$8)-1)*12+$H468)-((YEAR($J$13)-1)*12+MONTH($J$13))+1&gt;капитал!$J$130*12,0,IF(капитал!$J$130=0,0,капитал!$M$109/(капитал!$J$130*12)))))</f>
        <v>0</v>
      </c>
      <c r="V468" s="101">
        <f>IF(V$1="",0,IF(AND(V$1=0,$H468&lt;MONTH($J$13)),0,IF(((YEAR(V$8)-1)*12+$H468)-((YEAR($J$13)-1)*12+MONTH($J$13))+1&gt;капитал!$J$130*12,0,IF(капитал!$J$130=0,0,капитал!$M$109/(капитал!$J$130*12)))))</f>
        <v>0</v>
      </c>
      <c r="W468" s="101">
        <f>IF(W$1="",0,IF(AND(W$1=0,$H468&lt;MONTH($J$13)),0,IF(((YEAR(W$8)-1)*12+$H468)-((YEAR($J$13)-1)*12+MONTH($J$13))+1&gt;капитал!$J$130*12,0,IF(капитал!$J$130=0,0,капитал!$M$109/(капитал!$J$130*12)))))</f>
        <v>0</v>
      </c>
      <c r="X468" s="101">
        <f>IF(X$1="",0,IF(AND(X$1=0,$H468&lt;MONTH($J$13)),0,IF(((YEAR(X$8)-1)*12+$H468)-((YEAR($J$13)-1)*12+MONTH($J$13))+1&gt;капитал!$J$130*12,0,IF(капитал!$J$130=0,0,капитал!$M$109/(капитал!$J$130*12)))))</f>
        <v>0</v>
      </c>
      <c r="Y468" s="101">
        <f>IF(Y$1="",0,IF(AND(Y$1=0,$H468&lt;MONTH($J$13)),0,IF(((YEAR(Y$8)-1)*12+$H468)-((YEAR($J$13)-1)*12+MONTH($J$13))+1&gt;капитал!$J$130*12,0,IF(капитал!$J$130=0,0,капитал!$M$109/(капитал!$J$130*12)))))</f>
        <v>0</v>
      </c>
      <c r="Z468" s="101">
        <f>IF(Z$1="",0,IF(AND(Z$1=0,$H468&lt;MONTH($J$13)),0,IF(((YEAR(Z$8)-1)*12+$H468)-((YEAR($J$13)-1)*12+MONTH($J$13))+1&gt;капитал!$J$130*12,0,IF(капитал!$J$130=0,0,капитал!$M$109/(капитал!$J$130*12)))))</f>
        <v>0</v>
      </c>
      <c r="AA468" s="101">
        <f>IF(AA$1="",0,IF(AND(AA$1=0,$H468&lt;MONTH($J$13)),0,IF(((YEAR(AA$8)-1)*12+$H468)-((YEAR($J$13)-1)*12+MONTH($J$13))+1&gt;капитал!$J$130*12,0,IF(капитал!$J$130=0,0,капитал!$M$109/(капитал!$J$130*12)))))</f>
        <v>0</v>
      </c>
      <c r="AB468" s="22"/>
    </row>
    <row r="469" spans="1:28" s="23" customFormat="1" ht="10.199999999999999" x14ac:dyDescent="0.2">
      <c r="A469" s="22"/>
      <c r="B469" s="22"/>
      <c r="C469" s="22"/>
      <c r="D469" s="22"/>
      <c r="E469" s="22" t="str">
        <f>E464</f>
        <v>амортизация прокатного инвентаря</v>
      </c>
      <c r="F469" s="22"/>
      <c r="G469" s="22" t="str">
        <f>IF($E469="","",INDEX(KPI!$G:$G,SUMIFS(KPI!$B:$B,KPI!$E:$E,$E469)))</f>
        <v>тыс.руб.</v>
      </c>
      <c r="H469" s="100">
        <f>структура!$V$16</f>
        <v>5</v>
      </c>
      <c r="I469" s="31"/>
      <c r="J469" s="98" t="str">
        <f>структура!$X$16</f>
        <v>май</v>
      </c>
      <c r="K469" s="99"/>
      <c r="L469" s="22"/>
      <c r="M469" s="58"/>
      <c r="N469" s="22"/>
      <c r="O469" s="22"/>
      <c r="P469" s="101">
        <f>IF(P$1="",0,IF(AND(P$1=0,$H469&lt;MONTH($J$13)),0,IF(((YEAR(P$8)-1)*12+$H469)-((YEAR($J$13)-1)*12+MONTH($J$13))+1&gt;капитал!$J$130*12,0,IF(капитал!$J$130=0,0,капитал!$M$109/(капитал!$J$130*12)))))</f>
        <v>0</v>
      </c>
      <c r="Q469" s="101">
        <f>IF(Q$1="",0,IF(AND(Q$1=0,$H469&lt;MONTH($J$13)),0,IF(((YEAR(Q$8)-1)*12+$H469)-((YEAR($J$13)-1)*12+MONTH($J$13))+1&gt;капитал!$J$130*12,0,IF(капитал!$J$130=0,0,капитал!$M$109/(капитал!$J$130*12)))))</f>
        <v>0</v>
      </c>
      <c r="R469" s="101">
        <f>IF(R$1="",0,IF(AND(R$1=0,$H469&lt;MONTH($J$13)),0,IF(((YEAR(R$8)-1)*12+$H469)-((YEAR($J$13)-1)*12+MONTH($J$13))+1&gt;капитал!$J$130*12,0,IF(капитал!$J$130=0,0,капитал!$M$109/(капитал!$J$130*12)))))</f>
        <v>0</v>
      </c>
      <c r="S469" s="101">
        <f>IF(S$1="",0,IF(AND(S$1=0,$H469&lt;MONTH($J$13)),0,IF(((YEAR(S$8)-1)*12+$H469)-((YEAR($J$13)-1)*12+MONTH($J$13))+1&gt;капитал!$J$130*12,0,IF(капитал!$J$130=0,0,капитал!$M$109/(капитал!$J$130*12)))))</f>
        <v>0</v>
      </c>
      <c r="T469" s="101">
        <f>IF(T$1="",0,IF(AND(T$1=0,$H469&lt;MONTH($J$13)),0,IF(((YEAR(T$8)-1)*12+$H469)-((YEAR($J$13)-1)*12+MONTH($J$13))+1&gt;капитал!$J$130*12,0,IF(капитал!$J$130=0,0,капитал!$M$109/(капитал!$J$130*12)))))</f>
        <v>0</v>
      </c>
      <c r="U469" s="101">
        <f>IF(U$1="",0,IF(AND(U$1=0,$H469&lt;MONTH($J$13)),0,IF(((YEAR(U$8)-1)*12+$H469)-((YEAR($J$13)-1)*12+MONTH($J$13))+1&gt;капитал!$J$130*12,0,IF(капитал!$J$130=0,0,капитал!$M$109/(капитал!$J$130*12)))))</f>
        <v>0</v>
      </c>
      <c r="V469" s="101">
        <f>IF(V$1="",0,IF(AND(V$1=0,$H469&lt;MONTH($J$13)),0,IF(((YEAR(V$8)-1)*12+$H469)-((YEAR($J$13)-1)*12+MONTH($J$13))+1&gt;капитал!$J$130*12,0,IF(капитал!$J$130=0,0,капитал!$M$109/(капитал!$J$130*12)))))</f>
        <v>0</v>
      </c>
      <c r="W469" s="101">
        <f>IF(W$1="",0,IF(AND(W$1=0,$H469&lt;MONTH($J$13)),0,IF(((YEAR(W$8)-1)*12+$H469)-((YEAR($J$13)-1)*12+MONTH($J$13))+1&gt;капитал!$J$130*12,0,IF(капитал!$J$130=0,0,капитал!$M$109/(капитал!$J$130*12)))))</f>
        <v>0</v>
      </c>
      <c r="X469" s="101">
        <f>IF(X$1="",0,IF(AND(X$1=0,$H469&lt;MONTH($J$13)),0,IF(((YEAR(X$8)-1)*12+$H469)-((YEAR($J$13)-1)*12+MONTH($J$13))+1&gt;капитал!$J$130*12,0,IF(капитал!$J$130=0,0,капитал!$M$109/(капитал!$J$130*12)))))</f>
        <v>0</v>
      </c>
      <c r="Y469" s="101">
        <f>IF(Y$1="",0,IF(AND(Y$1=0,$H469&lt;MONTH($J$13)),0,IF(((YEAR(Y$8)-1)*12+$H469)-((YEAR($J$13)-1)*12+MONTH($J$13))+1&gt;капитал!$J$130*12,0,IF(капитал!$J$130=0,0,капитал!$M$109/(капитал!$J$130*12)))))</f>
        <v>0</v>
      </c>
      <c r="Z469" s="101">
        <f>IF(Z$1="",0,IF(AND(Z$1=0,$H469&lt;MONTH($J$13)),0,IF(((YEAR(Z$8)-1)*12+$H469)-((YEAR($J$13)-1)*12+MONTH($J$13))+1&gt;капитал!$J$130*12,0,IF(капитал!$J$130=0,0,капитал!$M$109/(капитал!$J$130*12)))))</f>
        <v>0</v>
      </c>
      <c r="AA469" s="101">
        <f>IF(AA$1="",0,IF(AND(AA$1=0,$H469&lt;MONTH($J$13)),0,IF(((YEAR(AA$8)-1)*12+$H469)-((YEAR($J$13)-1)*12+MONTH($J$13))+1&gt;капитал!$J$130*12,0,IF(капитал!$J$130=0,0,капитал!$M$109/(капитал!$J$130*12)))))</f>
        <v>0</v>
      </c>
      <c r="AB469" s="22"/>
    </row>
    <row r="470" spans="1:28" s="23" customFormat="1" ht="10.199999999999999" x14ac:dyDescent="0.2">
      <c r="A470" s="22"/>
      <c r="B470" s="22"/>
      <c r="C470" s="22"/>
      <c r="D470" s="22"/>
      <c r="E470" s="22" t="str">
        <f>E464</f>
        <v>амортизация прокатного инвентаря</v>
      </c>
      <c r="F470" s="22"/>
      <c r="G470" s="22" t="str">
        <f>IF($E470="","",INDEX(KPI!$G:$G,SUMIFS(KPI!$B:$B,KPI!$E:$E,$E470)))</f>
        <v>тыс.руб.</v>
      </c>
      <c r="H470" s="100">
        <f>структура!$V$17</f>
        <v>6</v>
      </c>
      <c r="I470" s="31"/>
      <c r="J470" s="98" t="str">
        <f>структура!$X$17</f>
        <v>июн</v>
      </c>
      <c r="K470" s="99"/>
      <c r="L470" s="22"/>
      <c r="M470" s="58"/>
      <c r="N470" s="22"/>
      <c r="O470" s="22"/>
      <c r="P470" s="101">
        <f>IF(P$1="",0,IF(AND(P$1=0,$H470&lt;MONTH($J$13)),0,IF(((YEAR(P$8)-1)*12+$H470)-((YEAR($J$13)-1)*12+MONTH($J$13))+1&gt;капитал!$J$130*12,0,IF(капитал!$J$130=0,0,капитал!$M$109/(капитал!$J$130*12)))))</f>
        <v>0</v>
      </c>
      <c r="Q470" s="101">
        <f>IF(Q$1="",0,IF(AND(Q$1=0,$H470&lt;MONTH($J$13)),0,IF(((YEAR(Q$8)-1)*12+$H470)-((YEAR($J$13)-1)*12+MONTH($J$13))+1&gt;капитал!$J$130*12,0,IF(капитал!$J$130=0,0,капитал!$M$109/(капитал!$J$130*12)))))</f>
        <v>0</v>
      </c>
      <c r="R470" s="101">
        <f>IF(R$1="",0,IF(AND(R$1=0,$H470&lt;MONTH($J$13)),0,IF(((YEAR(R$8)-1)*12+$H470)-((YEAR($J$13)-1)*12+MONTH($J$13))+1&gt;капитал!$J$130*12,0,IF(капитал!$J$130=0,0,капитал!$M$109/(капитал!$J$130*12)))))</f>
        <v>0</v>
      </c>
      <c r="S470" s="101">
        <f>IF(S$1="",0,IF(AND(S$1=0,$H470&lt;MONTH($J$13)),0,IF(((YEAR(S$8)-1)*12+$H470)-((YEAR($J$13)-1)*12+MONTH($J$13))+1&gt;капитал!$J$130*12,0,IF(капитал!$J$130=0,0,капитал!$M$109/(капитал!$J$130*12)))))</f>
        <v>0</v>
      </c>
      <c r="T470" s="101">
        <f>IF(T$1="",0,IF(AND(T$1=0,$H470&lt;MONTH($J$13)),0,IF(((YEAR(T$8)-1)*12+$H470)-((YEAR($J$13)-1)*12+MONTH($J$13))+1&gt;капитал!$J$130*12,0,IF(капитал!$J$130=0,0,капитал!$M$109/(капитал!$J$130*12)))))</f>
        <v>0</v>
      </c>
      <c r="U470" s="101">
        <f>IF(U$1="",0,IF(AND(U$1=0,$H470&lt;MONTH($J$13)),0,IF(((YEAR(U$8)-1)*12+$H470)-((YEAR($J$13)-1)*12+MONTH($J$13))+1&gt;капитал!$J$130*12,0,IF(капитал!$J$130=0,0,капитал!$M$109/(капитал!$J$130*12)))))</f>
        <v>0</v>
      </c>
      <c r="V470" s="101">
        <f>IF(V$1="",0,IF(AND(V$1=0,$H470&lt;MONTH($J$13)),0,IF(((YEAR(V$8)-1)*12+$H470)-((YEAR($J$13)-1)*12+MONTH($J$13))+1&gt;капитал!$J$130*12,0,IF(капитал!$J$130=0,0,капитал!$M$109/(капитал!$J$130*12)))))</f>
        <v>0</v>
      </c>
      <c r="W470" s="101">
        <f>IF(W$1="",0,IF(AND(W$1=0,$H470&lt;MONTH($J$13)),0,IF(((YEAR(W$8)-1)*12+$H470)-((YEAR($J$13)-1)*12+MONTH($J$13))+1&gt;капитал!$J$130*12,0,IF(капитал!$J$130=0,0,капитал!$M$109/(капитал!$J$130*12)))))</f>
        <v>0</v>
      </c>
      <c r="X470" s="101">
        <f>IF(X$1="",0,IF(AND(X$1=0,$H470&lt;MONTH($J$13)),0,IF(((YEAR(X$8)-1)*12+$H470)-((YEAR($J$13)-1)*12+MONTH($J$13))+1&gt;капитал!$J$130*12,0,IF(капитал!$J$130=0,0,капитал!$M$109/(капитал!$J$130*12)))))</f>
        <v>0</v>
      </c>
      <c r="Y470" s="101">
        <f>IF(Y$1="",0,IF(AND(Y$1=0,$H470&lt;MONTH($J$13)),0,IF(((YEAR(Y$8)-1)*12+$H470)-((YEAR($J$13)-1)*12+MONTH($J$13))+1&gt;капитал!$J$130*12,0,IF(капитал!$J$130=0,0,капитал!$M$109/(капитал!$J$130*12)))))</f>
        <v>0</v>
      </c>
      <c r="Z470" s="101">
        <f>IF(Z$1="",0,IF(AND(Z$1=0,$H470&lt;MONTH($J$13)),0,IF(((YEAR(Z$8)-1)*12+$H470)-((YEAR($J$13)-1)*12+MONTH($J$13))+1&gt;капитал!$J$130*12,0,IF(капитал!$J$130=0,0,капитал!$M$109/(капитал!$J$130*12)))))</f>
        <v>0</v>
      </c>
      <c r="AA470" s="101">
        <f>IF(AA$1="",0,IF(AND(AA$1=0,$H470&lt;MONTH($J$13)),0,IF(((YEAR(AA$8)-1)*12+$H470)-((YEAR($J$13)-1)*12+MONTH($J$13))+1&gt;капитал!$J$130*12,0,IF(капитал!$J$130=0,0,капитал!$M$109/(капитал!$J$130*12)))))</f>
        <v>0</v>
      </c>
      <c r="AB470" s="22"/>
    </row>
    <row r="471" spans="1:28" s="23" customFormat="1" ht="10.199999999999999" x14ac:dyDescent="0.2">
      <c r="A471" s="22"/>
      <c r="B471" s="22"/>
      <c r="C471" s="22"/>
      <c r="D471" s="22"/>
      <c r="E471" s="22" t="str">
        <f>E464</f>
        <v>амортизация прокатного инвентаря</v>
      </c>
      <c r="F471" s="22"/>
      <c r="G471" s="22" t="str">
        <f>IF($E471="","",INDEX(KPI!$G:$G,SUMIFS(KPI!$B:$B,KPI!$E:$E,$E471)))</f>
        <v>тыс.руб.</v>
      </c>
      <c r="H471" s="100">
        <f>структура!$V$18</f>
        <v>7</v>
      </c>
      <c r="I471" s="31"/>
      <c r="J471" s="98" t="str">
        <f>структура!$X$18</f>
        <v>июл</v>
      </c>
      <c r="K471" s="99"/>
      <c r="L471" s="22"/>
      <c r="M471" s="58"/>
      <c r="N471" s="22"/>
      <c r="O471" s="22"/>
      <c r="P471" s="101">
        <f>IF(P$1="",0,IF(AND(P$1=0,$H471&lt;MONTH($J$13)),0,IF(((YEAR(P$8)-1)*12+$H471)-((YEAR($J$13)-1)*12+MONTH($J$13))+1&gt;капитал!$J$130*12,0,IF(капитал!$J$130=0,0,капитал!$M$109/(капитал!$J$130*12)))))</f>
        <v>0</v>
      </c>
      <c r="Q471" s="101">
        <f>IF(Q$1="",0,IF(AND(Q$1=0,$H471&lt;MONTH($J$13)),0,IF(((YEAR(Q$8)-1)*12+$H471)-((YEAR($J$13)-1)*12+MONTH($J$13))+1&gt;капитал!$J$130*12,0,IF(капитал!$J$130=0,0,капитал!$M$109/(капитал!$J$130*12)))))</f>
        <v>0</v>
      </c>
      <c r="R471" s="101">
        <f>IF(R$1="",0,IF(AND(R$1=0,$H471&lt;MONTH($J$13)),0,IF(((YEAR(R$8)-1)*12+$H471)-((YEAR($J$13)-1)*12+MONTH($J$13))+1&gt;капитал!$J$130*12,0,IF(капитал!$J$130=0,0,капитал!$M$109/(капитал!$J$130*12)))))</f>
        <v>0</v>
      </c>
      <c r="S471" s="101">
        <f>IF(S$1="",0,IF(AND(S$1=0,$H471&lt;MONTH($J$13)),0,IF(((YEAR(S$8)-1)*12+$H471)-((YEAR($J$13)-1)*12+MONTH($J$13))+1&gt;капитал!$J$130*12,0,IF(капитал!$J$130=0,0,капитал!$M$109/(капитал!$J$130*12)))))</f>
        <v>0</v>
      </c>
      <c r="T471" s="101">
        <f>IF(T$1="",0,IF(AND(T$1=0,$H471&lt;MONTH($J$13)),0,IF(((YEAR(T$8)-1)*12+$H471)-((YEAR($J$13)-1)*12+MONTH($J$13))+1&gt;капитал!$J$130*12,0,IF(капитал!$J$130=0,0,капитал!$M$109/(капитал!$J$130*12)))))</f>
        <v>0</v>
      </c>
      <c r="U471" s="101">
        <f>IF(U$1="",0,IF(AND(U$1=0,$H471&lt;MONTH($J$13)),0,IF(((YEAR(U$8)-1)*12+$H471)-((YEAR($J$13)-1)*12+MONTH($J$13))+1&gt;капитал!$J$130*12,0,IF(капитал!$J$130=0,0,капитал!$M$109/(капитал!$J$130*12)))))</f>
        <v>0</v>
      </c>
      <c r="V471" s="101">
        <f>IF(V$1="",0,IF(AND(V$1=0,$H471&lt;MONTH($J$13)),0,IF(((YEAR(V$8)-1)*12+$H471)-((YEAR($J$13)-1)*12+MONTH($J$13))+1&gt;капитал!$J$130*12,0,IF(капитал!$J$130=0,0,капитал!$M$109/(капитал!$J$130*12)))))</f>
        <v>0</v>
      </c>
      <c r="W471" s="101">
        <f>IF(W$1="",0,IF(AND(W$1=0,$H471&lt;MONTH($J$13)),0,IF(((YEAR(W$8)-1)*12+$H471)-((YEAR($J$13)-1)*12+MONTH($J$13))+1&gt;капитал!$J$130*12,0,IF(капитал!$J$130=0,0,капитал!$M$109/(капитал!$J$130*12)))))</f>
        <v>0</v>
      </c>
      <c r="X471" s="101">
        <f>IF(X$1="",0,IF(AND(X$1=0,$H471&lt;MONTH($J$13)),0,IF(((YEAR(X$8)-1)*12+$H471)-((YEAR($J$13)-1)*12+MONTH($J$13))+1&gt;капитал!$J$130*12,0,IF(капитал!$J$130=0,0,капитал!$M$109/(капитал!$J$130*12)))))</f>
        <v>0</v>
      </c>
      <c r="Y471" s="101">
        <f>IF(Y$1="",0,IF(AND(Y$1=0,$H471&lt;MONTH($J$13)),0,IF(((YEAR(Y$8)-1)*12+$H471)-((YEAR($J$13)-1)*12+MONTH($J$13))+1&gt;капитал!$J$130*12,0,IF(капитал!$J$130=0,0,капитал!$M$109/(капитал!$J$130*12)))))</f>
        <v>0</v>
      </c>
      <c r="Z471" s="101">
        <f>IF(Z$1="",0,IF(AND(Z$1=0,$H471&lt;MONTH($J$13)),0,IF(((YEAR(Z$8)-1)*12+$H471)-((YEAR($J$13)-1)*12+MONTH($J$13))+1&gt;капитал!$J$130*12,0,IF(капитал!$J$130=0,0,капитал!$M$109/(капитал!$J$130*12)))))</f>
        <v>0</v>
      </c>
      <c r="AA471" s="101">
        <f>IF(AA$1="",0,IF(AND(AA$1=0,$H471&lt;MONTH($J$13)),0,IF(((YEAR(AA$8)-1)*12+$H471)-((YEAR($J$13)-1)*12+MONTH($J$13))+1&gt;капитал!$J$130*12,0,IF(капитал!$J$130=0,0,капитал!$M$109/(капитал!$J$130*12)))))</f>
        <v>0</v>
      </c>
      <c r="AB471" s="22"/>
    </row>
    <row r="472" spans="1:28" s="23" customFormat="1" ht="10.199999999999999" x14ac:dyDescent="0.2">
      <c r="A472" s="22"/>
      <c r="B472" s="22"/>
      <c r="C472" s="22"/>
      <c r="D472" s="22"/>
      <c r="E472" s="22" t="str">
        <f>E464</f>
        <v>амортизация прокатного инвентаря</v>
      </c>
      <c r="F472" s="22"/>
      <c r="G472" s="22" t="str">
        <f>IF($E472="","",INDEX(KPI!$G:$G,SUMIFS(KPI!$B:$B,KPI!$E:$E,$E472)))</f>
        <v>тыс.руб.</v>
      </c>
      <c r="H472" s="100">
        <f>структура!$V$19</f>
        <v>8</v>
      </c>
      <c r="I472" s="31"/>
      <c r="J472" s="98" t="str">
        <f>структура!$X$19</f>
        <v>авг</v>
      </c>
      <c r="K472" s="99"/>
      <c r="L472" s="22"/>
      <c r="M472" s="58"/>
      <c r="N472" s="22"/>
      <c r="O472" s="22"/>
      <c r="P472" s="101">
        <f>IF(P$1="",0,IF(AND(P$1=0,$H472&lt;MONTH($J$13)),0,IF(((YEAR(P$8)-1)*12+$H472)-((YEAR($J$13)-1)*12+MONTH($J$13))+1&gt;капитал!$J$130*12,0,IF(капитал!$J$130=0,0,капитал!$M$109/(капитал!$J$130*12)))))</f>
        <v>0</v>
      </c>
      <c r="Q472" s="101">
        <f>IF(Q$1="",0,IF(AND(Q$1=0,$H472&lt;MONTH($J$13)),0,IF(((YEAR(Q$8)-1)*12+$H472)-((YEAR($J$13)-1)*12+MONTH($J$13))+1&gt;капитал!$J$130*12,0,IF(капитал!$J$130=0,0,капитал!$M$109/(капитал!$J$130*12)))))</f>
        <v>0</v>
      </c>
      <c r="R472" s="101">
        <f>IF(R$1="",0,IF(AND(R$1=0,$H472&lt;MONTH($J$13)),0,IF(((YEAR(R$8)-1)*12+$H472)-((YEAR($J$13)-1)*12+MONTH($J$13))+1&gt;капитал!$J$130*12,0,IF(капитал!$J$130=0,0,капитал!$M$109/(капитал!$J$130*12)))))</f>
        <v>0</v>
      </c>
      <c r="S472" s="101">
        <f>IF(S$1="",0,IF(AND(S$1=0,$H472&lt;MONTH($J$13)),0,IF(((YEAR(S$8)-1)*12+$H472)-((YEAR($J$13)-1)*12+MONTH($J$13))+1&gt;капитал!$J$130*12,0,IF(капитал!$J$130=0,0,капитал!$M$109/(капитал!$J$130*12)))))</f>
        <v>0</v>
      </c>
      <c r="T472" s="101">
        <f>IF(T$1="",0,IF(AND(T$1=0,$H472&lt;MONTH($J$13)),0,IF(((YEAR(T$8)-1)*12+$H472)-((YEAR($J$13)-1)*12+MONTH($J$13))+1&gt;капитал!$J$130*12,0,IF(капитал!$J$130=0,0,капитал!$M$109/(капитал!$J$130*12)))))</f>
        <v>0</v>
      </c>
      <c r="U472" s="101">
        <f>IF(U$1="",0,IF(AND(U$1=0,$H472&lt;MONTH($J$13)),0,IF(((YEAR(U$8)-1)*12+$H472)-((YEAR($J$13)-1)*12+MONTH($J$13))+1&gt;капитал!$J$130*12,0,IF(капитал!$J$130=0,0,капитал!$M$109/(капитал!$J$130*12)))))</f>
        <v>0</v>
      </c>
      <c r="V472" s="101">
        <f>IF(V$1="",0,IF(AND(V$1=0,$H472&lt;MONTH($J$13)),0,IF(((YEAR(V$8)-1)*12+$H472)-((YEAR($J$13)-1)*12+MONTH($J$13))+1&gt;капитал!$J$130*12,0,IF(капитал!$J$130=0,0,капитал!$M$109/(капитал!$J$130*12)))))</f>
        <v>0</v>
      </c>
      <c r="W472" s="101">
        <f>IF(W$1="",0,IF(AND(W$1=0,$H472&lt;MONTH($J$13)),0,IF(((YEAR(W$8)-1)*12+$H472)-((YEAR($J$13)-1)*12+MONTH($J$13))+1&gt;капитал!$J$130*12,0,IF(капитал!$J$130=0,0,капитал!$M$109/(капитал!$J$130*12)))))</f>
        <v>0</v>
      </c>
      <c r="X472" s="101">
        <f>IF(X$1="",0,IF(AND(X$1=0,$H472&lt;MONTH($J$13)),0,IF(((YEAR(X$8)-1)*12+$H472)-((YEAR($J$13)-1)*12+MONTH($J$13))+1&gt;капитал!$J$130*12,0,IF(капитал!$J$130=0,0,капитал!$M$109/(капитал!$J$130*12)))))</f>
        <v>0</v>
      </c>
      <c r="Y472" s="101">
        <f>IF(Y$1="",0,IF(AND(Y$1=0,$H472&lt;MONTH($J$13)),0,IF(((YEAR(Y$8)-1)*12+$H472)-((YEAR($J$13)-1)*12+MONTH($J$13))+1&gt;капитал!$J$130*12,0,IF(капитал!$J$130=0,0,капитал!$M$109/(капитал!$J$130*12)))))</f>
        <v>0</v>
      </c>
      <c r="Z472" s="101">
        <f>IF(Z$1="",0,IF(AND(Z$1=0,$H472&lt;MONTH($J$13)),0,IF(((YEAR(Z$8)-1)*12+$H472)-((YEAR($J$13)-1)*12+MONTH($J$13))+1&gt;капитал!$J$130*12,0,IF(капитал!$J$130=0,0,капитал!$M$109/(капитал!$J$130*12)))))</f>
        <v>0</v>
      </c>
      <c r="AA472" s="101">
        <f>IF(AA$1="",0,IF(AND(AA$1=0,$H472&lt;MONTH($J$13)),0,IF(((YEAR(AA$8)-1)*12+$H472)-((YEAR($J$13)-1)*12+MONTH($J$13))+1&gt;капитал!$J$130*12,0,IF(капитал!$J$130=0,0,капитал!$M$109/(капитал!$J$130*12)))))</f>
        <v>0</v>
      </c>
      <c r="AB472" s="22"/>
    </row>
    <row r="473" spans="1:28" s="23" customFormat="1" ht="10.199999999999999" x14ac:dyDescent="0.2">
      <c r="A473" s="22"/>
      <c r="B473" s="22"/>
      <c r="C473" s="22"/>
      <c r="D473" s="22"/>
      <c r="E473" s="22" t="str">
        <f>E464</f>
        <v>амортизация прокатного инвентаря</v>
      </c>
      <c r="F473" s="22"/>
      <c r="G473" s="22" t="str">
        <f>IF($E473="","",INDEX(KPI!$G:$G,SUMIFS(KPI!$B:$B,KPI!$E:$E,$E473)))</f>
        <v>тыс.руб.</v>
      </c>
      <c r="H473" s="100">
        <f>структура!$V$20</f>
        <v>9</v>
      </c>
      <c r="I473" s="31"/>
      <c r="J473" s="98" t="str">
        <f>структура!$X$20</f>
        <v>сен</v>
      </c>
      <c r="K473" s="99"/>
      <c r="L473" s="22"/>
      <c r="M473" s="58"/>
      <c r="N473" s="22"/>
      <c r="O473" s="22"/>
      <c r="P473" s="101">
        <f>IF(P$1="",0,IF(AND(P$1=0,$H473&lt;MONTH($J$13)),0,IF(((YEAR(P$8)-1)*12+$H473)-((YEAR($J$13)-1)*12+MONTH($J$13))+1&gt;капитал!$J$130*12,0,IF(капитал!$J$130=0,0,капитал!$M$109/(капитал!$J$130*12)))))</f>
        <v>0</v>
      </c>
      <c r="Q473" s="101">
        <f>IF(Q$1="",0,IF(AND(Q$1=0,$H473&lt;MONTH($J$13)),0,IF(((YEAR(Q$8)-1)*12+$H473)-((YEAR($J$13)-1)*12+MONTH($J$13))+1&gt;капитал!$J$130*12,0,IF(капитал!$J$130=0,0,капитал!$M$109/(капитал!$J$130*12)))))</f>
        <v>0</v>
      </c>
      <c r="R473" s="101">
        <f>IF(R$1="",0,IF(AND(R$1=0,$H473&lt;MONTH($J$13)),0,IF(((YEAR(R$8)-1)*12+$H473)-((YEAR($J$13)-1)*12+MONTH($J$13))+1&gt;капитал!$J$130*12,0,IF(капитал!$J$130=0,0,капитал!$M$109/(капитал!$J$130*12)))))</f>
        <v>0</v>
      </c>
      <c r="S473" s="101">
        <f>IF(S$1="",0,IF(AND(S$1=0,$H473&lt;MONTH($J$13)),0,IF(((YEAR(S$8)-1)*12+$H473)-((YEAR($J$13)-1)*12+MONTH($J$13))+1&gt;капитал!$J$130*12,0,IF(капитал!$J$130=0,0,капитал!$M$109/(капитал!$J$130*12)))))</f>
        <v>0</v>
      </c>
      <c r="T473" s="101">
        <f>IF(T$1="",0,IF(AND(T$1=0,$H473&lt;MONTH($J$13)),0,IF(((YEAR(T$8)-1)*12+$H473)-((YEAR($J$13)-1)*12+MONTH($J$13))+1&gt;капитал!$J$130*12,0,IF(капитал!$J$130=0,0,капитал!$M$109/(капитал!$J$130*12)))))</f>
        <v>0</v>
      </c>
      <c r="U473" s="101">
        <f>IF(U$1="",0,IF(AND(U$1=0,$H473&lt;MONTH($J$13)),0,IF(((YEAR(U$8)-1)*12+$H473)-((YEAR($J$13)-1)*12+MONTH($J$13))+1&gt;капитал!$J$130*12,0,IF(капитал!$J$130=0,0,капитал!$M$109/(капитал!$J$130*12)))))</f>
        <v>0</v>
      </c>
      <c r="V473" s="101">
        <f>IF(V$1="",0,IF(AND(V$1=0,$H473&lt;MONTH($J$13)),0,IF(((YEAR(V$8)-1)*12+$H473)-((YEAR($J$13)-1)*12+MONTH($J$13))+1&gt;капитал!$J$130*12,0,IF(капитал!$J$130=0,0,капитал!$M$109/(капитал!$J$130*12)))))</f>
        <v>0</v>
      </c>
      <c r="W473" s="101">
        <f>IF(W$1="",0,IF(AND(W$1=0,$H473&lt;MONTH($J$13)),0,IF(((YEAR(W$8)-1)*12+$H473)-((YEAR($J$13)-1)*12+MONTH($J$13))+1&gt;капитал!$J$130*12,0,IF(капитал!$J$130=0,0,капитал!$M$109/(капитал!$J$130*12)))))</f>
        <v>0</v>
      </c>
      <c r="X473" s="101">
        <f>IF(X$1="",0,IF(AND(X$1=0,$H473&lt;MONTH($J$13)),0,IF(((YEAR(X$8)-1)*12+$H473)-((YEAR($J$13)-1)*12+MONTH($J$13))+1&gt;капитал!$J$130*12,0,IF(капитал!$J$130=0,0,капитал!$M$109/(капитал!$J$130*12)))))</f>
        <v>0</v>
      </c>
      <c r="Y473" s="101">
        <f>IF(Y$1="",0,IF(AND(Y$1=0,$H473&lt;MONTH($J$13)),0,IF(((YEAR(Y$8)-1)*12+$H473)-((YEAR($J$13)-1)*12+MONTH($J$13))+1&gt;капитал!$J$130*12,0,IF(капитал!$J$130=0,0,капитал!$M$109/(капитал!$J$130*12)))))</f>
        <v>0</v>
      </c>
      <c r="Z473" s="101">
        <f>IF(Z$1="",0,IF(AND(Z$1=0,$H473&lt;MONTH($J$13)),0,IF(((YEAR(Z$8)-1)*12+$H473)-((YEAR($J$13)-1)*12+MONTH($J$13))+1&gt;капитал!$J$130*12,0,IF(капитал!$J$130=0,0,капитал!$M$109/(капитал!$J$130*12)))))</f>
        <v>0</v>
      </c>
      <c r="AA473" s="101">
        <f>IF(AA$1="",0,IF(AND(AA$1=0,$H473&lt;MONTH($J$13)),0,IF(((YEAR(AA$8)-1)*12+$H473)-((YEAR($J$13)-1)*12+MONTH($J$13))+1&gt;капитал!$J$130*12,0,IF(капитал!$J$130=0,0,капитал!$M$109/(капитал!$J$130*12)))))</f>
        <v>0</v>
      </c>
      <c r="AB473" s="22"/>
    </row>
    <row r="474" spans="1:28" s="23" customFormat="1" ht="10.199999999999999" x14ac:dyDescent="0.2">
      <c r="A474" s="22"/>
      <c r="B474" s="22"/>
      <c r="C474" s="22"/>
      <c r="D474" s="22"/>
      <c r="E474" s="22" t="str">
        <f>E464</f>
        <v>амортизация прокатного инвентаря</v>
      </c>
      <c r="F474" s="22"/>
      <c r="G474" s="22" t="str">
        <f>IF($E474="","",INDEX(KPI!$G:$G,SUMIFS(KPI!$B:$B,KPI!$E:$E,$E474)))</f>
        <v>тыс.руб.</v>
      </c>
      <c r="H474" s="100">
        <f>структура!$V$21</f>
        <v>10</v>
      </c>
      <c r="I474" s="31"/>
      <c r="J474" s="98" t="str">
        <f>структура!$X$21</f>
        <v>окт</v>
      </c>
      <c r="K474" s="99"/>
      <c r="L474" s="22"/>
      <c r="M474" s="58"/>
      <c r="N474" s="22"/>
      <c r="O474" s="22"/>
      <c r="P474" s="101">
        <f>IF(P$1="",0,IF(AND(P$1=0,$H474&lt;MONTH($J$13)),0,IF(((YEAR(P$8)-1)*12+$H474)-((YEAR($J$13)-1)*12+MONTH($J$13))+1&gt;капитал!$J$130*12,0,IF(капитал!$J$130=0,0,капитал!$M$109/(капитал!$J$130*12)))))</f>
        <v>0</v>
      </c>
      <c r="Q474" s="101">
        <f>IF(Q$1="",0,IF(AND(Q$1=0,$H474&lt;MONTH($J$13)),0,IF(((YEAR(Q$8)-1)*12+$H474)-((YEAR($J$13)-1)*12+MONTH($J$13))+1&gt;капитал!$J$130*12,0,IF(капитал!$J$130=0,0,капитал!$M$109/(капитал!$J$130*12)))))</f>
        <v>0</v>
      </c>
      <c r="R474" s="101">
        <f>IF(R$1="",0,IF(AND(R$1=0,$H474&lt;MONTH($J$13)),0,IF(((YEAR(R$8)-1)*12+$H474)-((YEAR($J$13)-1)*12+MONTH($J$13))+1&gt;капитал!$J$130*12,0,IF(капитал!$J$130=0,0,капитал!$M$109/(капитал!$J$130*12)))))</f>
        <v>0</v>
      </c>
      <c r="S474" s="101">
        <f>IF(S$1="",0,IF(AND(S$1=0,$H474&lt;MONTH($J$13)),0,IF(((YEAR(S$8)-1)*12+$H474)-((YEAR($J$13)-1)*12+MONTH($J$13))+1&gt;капитал!$J$130*12,0,IF(капитал!$J$130=0,0,капитал!$M$109/(капитал!$J$130*12)))))</f>
        <v>0</v>
      </c>
      <c r="T474" s="101">
        <f>IF(T$1="",0,IF(AND(T$1=0,$H474&lt;MONTH($J$13)),0,IF(((YEAR(T$8)-1)*12+$H474)-((YEAR($J$13)-1)*12+MONTH($J$13))+1&gt;капитал!$J$130*12,0,IF(капитал!$J$130=0,0,капитал!$M$109/(капитал!$J$130*12)))))</f>
        <v>0</v>
      </c>
      <c r="U474" s="101">
        <f>IF(U$1="",0,IF(AND(U$1=0,$H474&lt;MONTH($J$13)),0,IF(((YEAR(U$8)-1)*12+$H474)-((YEAR($J$13)-1)*12+MONTH($J$13))+1&gt;капитал!$J$130*12,0,IF(капитал!$J$130=0,0,капитал!$M$109/(капитал!$J$130*12)))))</f>
        <v>0</v>
      </c>
      <c r="V474" s="101">
        <f>IF(V$1="",0,IF(AND(V$1=0,$H474&lt;MONTH($J$13)),0,IF(((YEAR(V$8)-1)*12+$H474)-((YEAR($J$13)-1)*12+MONTH($J$13))+1&gt;капитал!$J$130*12,0,IF(капитал!$J$130=0,0,капитал!$M$109/(капитал!$J$130*12)))))</f>
        <v>0</v>
      </c>
      <c r="W474" s="101">
        <f>IF(W$1="",0,IF(AND(W$1=0,$H474&lt;MONTH($J$13)),0,IF(((YEAR(W$8)-1)*12+$H474)-((YEAR($J$13)-1)*12+MONTH($J$13))+1&gt;капитал!$J$130*12,0,IF(капитал!$J$130=0,0,капитал!$M$109/(капитал!$J$130*12)))))</f>
        <v>0</v>
      </c>
      <c r="X474" s="101">
        <f>IF(X$1="",0,IF(AND(X$1=0,$H474&lt;MONTH($J$13)),0,IF(((YEAR(X$8)-1)*12+$H474)-((YEAR($J$13)-1)*12+MONTH($J$13))+1&gt;капитал!$J$130*12,0,IF(капитал!$J$130=0,0,капитал!$M$109/(капитал!$J$130*12)))))</f>
        <v>0</v>
      </c>
      <c r="Y474" s="101">
        <f>IF(Y$1="",0,IF(AND(Y$1=0,$H474&lt;MONTH($J$13)),0,IF(((YEAR(Y$8)-1)*12+$H474)-((YEAR($J$13)-1)*12+MONTH($J$13))+1&gt;капитал!$J$130*12,0,IF(капитал!$J$130=0,0,капитал!$M$109/(капитал!$J$130*12)))))</f>
        <v>0</v>
      </c>
      <c r="Z474" s="101">
        <f>IF(Z$1="",0,IF(AND(Z$1=0,$H474&lt;MONTH($J$13)),0,IF(((YEAR(Z$8)-1)*12+$H474)-((YEAR($J$13)-1)*12+MONTH($J$13))+1&gt;капитал!$J$130*12,0,IF(капитал!$J$130=0,0,капитал!$M$109/(капитал!$J$130*12)))))</f>
        <v>0</v>
      </c>
      <c r="AA474" s="101">
        <f>IF(AA$1="",0,IF(AND(AA$1=0,$H474&lt;MONTH($J$13)),0,IF(((YEAR(AA$8)-1)*12+$H474)-((YEAR($J$13)-1)*12+MONTH($J$13))+1&gt;капитал!$J$130*12,0,IF(капитал!$J$130=0,0,капитал!$M$109/(капитал!$J$130*12)))))</f>
        <v>0</v>
      </c>
      <c r="AB474" s="22"/>
    </row>
    <row r="475" spans="1:28" s="23" customFormat="1" ht="10.199999999999999" x14ac:dyDescent="0.2">
      <c r="A475" s="22"/>
      <c r="B475" s="22"/>
      <c r="C475" s="22"/>
      <c r="D475" s="22"/>
      <c r="E475" s="22" t="str">
        <f>E464</f>
        <v>амортизация прокатного инвентаря</v>
      </c>
      <c r="F475" s="22"/>
      <c r="G475" s="22" t="str">
        <f>IF($E475="","",INDEX(KPI!$G:$G,SUMIFS(KPI!$B:$B,KPI!$E:$E,$E475)))</f>
        <v>тыс.руб.</v>
      </c>
      <c r="H475" s="100">
        <f>структура!$V$22</f>
        <v>11</v>
      </c>
      <c r="I475" s="31"/>
      <c r="J475" s="98" t="str">
        <f>структура!$X$22</f>
        <v>ноя</v>
      </c>
      <c r="K475" s="99"/>
      <c r="L475" s="22"/>
      <c r="M475" s="58"/>
      <c r="N475" s="22"/>
      <c r="O475" s="22"/>
      <c r="P475" s="101">
        <f>IF(P$1="",0,IF(AND(P$1=0,$H475&lt;MONTH($J$13)),0,IF(((YEAR(P$8)-1)*12+$H475)-((YEAR($J$13)-1)*12+MONTH($J$13))+1&gt;капитал!$J$130*12,0,IF(капитал!$J$130=0,0,капитал!$M$109/(капитал!$J$130*12)))))</f>
        <v>0</v>
      </c>
      <c r="Q475" s="101">
        <f>IF(Q$1="",0,IF(AND(Q$1=0,$H475&lt;MONTH($J$13)),0,IF(((YEAR(Q$8)-1)*12+$H475)-((YEAR($J$13)-1)*12+MONTH($J$13))+1&gt;капитал!$J$130*12,0,IF(капитал!$J$130=0,0,капитал!$M$109/(капитал!$J$130*12)))))</f>
        <v>0</v>
      </c>
      <c r="R475" s="101">
        <f>IF(R$1="",0,IF(AND(R$1=0,$H475&lt;MONTH($J$13)),0,IF(((YEAR(R$8)-1)*12+$H475)-((YEAR($J$13)-1)*12+MONTH($J$13))+1&gt;капитал!$J$130*12,0,IF(капитал!$J$130=0,0,капитал!$M$109/(капитал!$J$130*12)))))</f>
        <v>0</v>
      </c>
      <c r="S475" s="101">
        <f>IF(S$1="",0,IF(AND(S$1=0,$H475&lt;MONTH($J$13)),0,IF(((YEAR(S$8)-1)*12+$H475)-((YEAR($J$13)-1)*12+MONTH($J$13))+1&gt;капитал!$J$130*12,0,IF(капитал!$J$130=0,0,капитал!$M$109/(капитал!$J$130*12)))))</f>
        <v>0</v>
      </c>
      <c r="T475" s="101">
        <f>IF(T$1="",0,IF(AND(T$1=0,$H475&lt;MONTH($J$13)),0,IF(((YEAR(T$8)-1)*12+$H475)-((YEAR($J$13)-1)*12+MONTH($J$13))+1&gt;капитал!$J$130*12,0,IF(капитал!$J$130=0,0,капитал!$M$109/(капитал!$J$130*12)))))</f>
        <v>0</v>
      </c>
      <c r="U475" s="101">
        <f>IF(U$1="",0,IF(AND(U$1=0,$H475&lt;MONTH($J$13)),0,IF(((YEAR(U$8)-1)*12+$H475)-((YEAR($J$13)-1)*12+MONTH($J$13))+1&gt;капитал!$J$130*12,0,IF(капитал!$J$130=0,0,капитал!$M$109/(капитал!$J$130*12)))))</f>
        <v>0</v>
      </c>
      <c r="V475" s="101">
        <f>IF(V$1="",0,IF(AND(V$1=0,$H475&lt;MONTH($J$13)),0,IF(((YEAR(V$8)-1)*12+$H475)-((YEAR($J$13)-1)*12+MONTH($J$13))+1&gt;капитал!$J$130*12,0,IF(капитал!$J$130=0,0,капитал!$M$109/(капитал!$J$130*12)))))</f>
        <v>0</v>
      </c>
      <c r="W475" s="101">
        <f>IF(W$1="",0,IF(AND(W$1=0,$H475&lt;MONTH($J$13)),0,IF(((YEAR(W$8)-1)*12+$H475)-((YEAR($J$13)-1)*12+MONTH($J$13))+1&gt;капитал!$J$130*12,0,IF(капитал!$J$130=0,0,капитал!$M$109/(капитал!$J$130*12)))))</f>
        <v>0</v>
      </c>
      <c r="X475" s="101">
        <f>IF(X$1="",0,IF(AND(X$1=0,$H475&lt;MONTH($J$13)),0,IF(((YEAR(X$8)-1)*12+$H475)-((YEAR($J$13)-1)*12+MONTH($J$13))+1&gt;капитал!$J$130*12,0,IF(капитал!$J$130=0,0,капитал!$M$109/(капитал!$J$130*12)))))</f>
        <v>0</v>
      </c>
      <c r="Y475" s="101">
        <f>IF(Y$1="",0,IF(AND(Y$1=0,$H475&lt;MONTH($J$13)),0,IF(((YEAR(Y$8)-1)*12+$H475)-((YEAR($J$13)-1)*12+MONTH($J$13))+1&gt;капитал!$J$130*12,0,IF(капитал!$J$130=0,0,капитал!$M$109/(капитал!$J$130*12)))))</f>
        <v>0</v>
      </c>
      <c r="Z475" s="101">
        <f>IF(Z$1="",0,IF(AND(Z$1=0,$H475&lt;MONTH($J$13)),0,IF(((YEAR(Z$8)-1)*12+$H475)-((YEAR($J$13)-1)*12+MONTH($J$13))+1&gt;капитал!$J$130*12,0,IF(капитал!$J$130=0,0,капитал!$M$109/(капитал!$J$130*12)))))</f>
        <v>0</v>
      </c>
      <c r="AA475" s="101">
        <f>IF(AA$1="",0,IF(AND(AA$1=0,$H475&lt;MONTH($J$13)),0,IF(((YEAR(AA$8)-1)*12+$H475)-((YEAR($J$13)-1)*12+MONTH($J$13))+1&gt;капитал!$J$130*12,0,IF(капитал!$J$130=0,0,капитал!$M$109/(капитал!$J$130*12)))))</f>
        <v>0</v>
      </c>
      <c r="AB475" s="22"/>
    </row>
    <row r="476" spans="1:28" s="23" customFormat="1" ht="10.199999999999999" x14ac:dyDescent="0.2">
      <c r="A476" s="22"/>
      <c r="B476" s="22"/>
      <c r="C476" s="22"/>
      <c r="D476" s="22"/>
      <c r="E476" s="22" t="str">
        <f>E464</f>
        <v>амортизация прокатного инвентаря</v>
      </c>
      <c r="F476" s="22"/>
      <c r="G476" s="22" t="str">
        <f>IF($E476="","",INDEX(KPI!$G:$G,SUMIFS(KPI!$B:$B,KPI!$E:$E,$E476)))</f>
        <v>тыс.руб.</v>
      </c>
      <c r="H476" s="100">
        <f>структура!$V$23</f>
        <v>12</v>
      </c>
      <c r="I476" s="31"/>
      <c r="J476" s="98" t="str">
        <f>структура!$X$23</f>
        <v>дек</v>
      </c>
      <c r="K476" s="99"/>
      <c r="L476" s="22"/>
      <c r="M476" s="58"/>
      <c r="N476" s="22"/>
      <c r="O476" s="22"/>
      <c r="P476" s="101">
        <f>IF(P$1="",0,IF(AND(P$1=0,$H476&lt;MONTH($J$13)),0,IF(((YEAR(P$8)-1)*12+$H476)-((YEAR($J$13)-1)*12+MONTH($J$13))+1&gt;капитал!$J$130*12,0,IF(капитал!$J$130=0,0,капитал!$M$109/(капитал!$J$130*12)))))</f>
        <v>0</v>
      </c>
      <c r="Q476" s="101">
        <f>IF(Q$1="",0,IF(AND(Q$1=0,$H476&lt;MONTH($J$13)),0,IF(((YEAR(Q$8)-1)*12+$H476)-((YEAR($J$13)-1)*12+MONTH($J$13))+1&gt;капитал!$J$130*12,0,IF(капитал!$J$130=0,0,капитал!$M$109/(капитал!$J$130*12)))))</f>
        <v>0</v>
      </c>
      <c r="R476" s="101">
        <f>IF(R$1="",0,IF(AND(R$1=0,$H476&lt;MONTH($J$13)),0,IF(((YEAR(R$8)-1)*12+$H476)-((YEAR($J$13)-1)*12+MONTH($J$13))+1&gt;капитал!$J$130*12,0,IF(капитал!$J$130=0,0,капитал!$M$109/(капитал!$J$130*12)))))</f>
        <v>0</v>
      </c>
      <c r="S476" s="101">
        <f>IF(S$1="",0,IF(AND(S$1=0,$H476&lt;MONTH($J$13)),0,IF(((YEAR(S$8)-1)*12+$H476)-((YEAR($J$13)-1)*12+MONTH($J$13))+1&gt;капитал!$J$130*12,0,IF(капитал!$J$130=0,0,капитал!$M$109/(капитал!$J$130*12)))))</f>
        <v>0</v>
      </c>
      <c r="T476" s="101">
        <f>IF(T$1="",0,IF(AND(T$1=0,$H476&lt;MONTH($J$13)),0,IF(((YEAR(T$8)-1)*12+$H476)-((YEAR($J$13)-1)*12+MONTH($J$13))+1&gt;капитал!$J$130*12,0,IF(капитал!$J$130=0,0,капитал!$M$109/(капитал!$J$130*12)))))</f>
        <v>0</v>
      </c>
      <c r="U476" s="101">
        <f>IF(U$1="",0,IF(AND(U$1=0,$H476&lt;MONTH($J$13)),0,IF(((YEAR(U$8)-1)*12+$H476)-((YEAR($J$13)-1)*12+MONTH($J$13))+1&gt;капитал!$J$130*12,0,IF(капитал!$J$130=0,0,капитал!$M$109/(капитал!$J$130*12)))))</f>
        <v>0</v>
      </c>
      <c r="V476" s="101">
        <f>IF(V$1="",0,IF(AND(V$1=0,$H476&lt;MONTH($J$13)),0,IF(((YEAR(V$8)-1)*12+$H476)-((YEAR($J$13)-1)*12+MONTH($J$13))+1&gt;капитал!$J$130*12,0,IF(капитал!$J$130=0,0,капитал!$M$109/(капитал!$J$130*12)))))</f>
        <v>0</v>
      </c>
      <c r="W476" s="101">
        <f>IF(W$1="",0,IF(AND(W$1=0,$H476&lt;MONTH($J$13)),0,IF(((YEAR(W$8)-1)*12+$H476)-((YEAR($J$13)-1)*12+MONTH($J$13))+1&gt;капитал!$J$130*12,0,IF(капитал!$J$130=0,0,капитал!$M$109/(капитал!$J$130*12)))))</f>
        <v>0</v>
      </c>
      <c r="X476" s="101">
        <f>IF(X$1="",0,IF(AND(X$1=0,$H476&lt;MONTH($J$13)),0,IF(((YEAR(X$8)-1)*12+$H476)-((YEAR($J$13)-1)*12+MONTH($J$13))+1&gt;капитал!$J$130*12,0,IF(капитал!$J$130=0,0,капитал!$M$109/(капитал!$J$130*12)))))</f>
        <v>0</v>
      </c>
      <c r="Y476" s="101">
        <f>IF(Y$1="",0,IF(AND(Y$1=0,$H476&lt;MONTH($J$13)),0,IF(((YEAR(Y$8)-1)*12+$H476)-((YEAR($J$13)-1)*12+MONTH($J$13))+1&gt;капитал!$J$130*12,0,IF(капитал!$J$130=0,0,капитал!$M$109/(капитал!$J$130*12)))))</f>
        <v>0</v>
      </c>
      <c r="Z476" s="101">
        <f>IF(Z$1="",0,IF(AND(Z$1=0,$H476&lt;MONTH($J$13)),0,IF(((YEAR(Z$8)-1)*12+$H476)-((YEAR($J$13)-1)*12+MONTH($J$13))+1&gt;капитал!$J$130*12,0,IF(капитал!$J$130=0,0,капитал!$M$109/(капитал!$J$130*12)))))</f>
        <v>0</v>
      </c>
      <c r="AA476" s="101">
        <f>IF(AA$1="",0,IF(AND(AA$1=0,$H476&lt;MONTH($J$13)),0,IF(((YEAR(AA$8)-1)*12+$H476)-((YEAR($J$13)-1)*12+MONTH($J$13))+1&gt;капитал!$J$130*12,0,IF(капитал!$J$130=0,0,капитал!$M$109/(капитал!$J$130*12)))))</f>
        <v>0</v>
      </c>
      <c r="AB476" s="22"/>
    </row>
    <row r="477" spans="1:28" ht="3.9" customHeight="1" x14ac:dyDescent="0.25">
      <c r="A477" s="2"/>
      <c r="B477" s="2"/>
      <c r="C477" s="2"/>
      <c r="D477" s="143"/>
      <c r="E477" s="143"/>
      <c r="F477" s="2"/>
      <c r="G477" s="143"/>
      <c r="H477" s="2"/>
      <c r="I477" s="28"/>
      <c r="J477" s="143"/>
      <c r="K477" s="28"/>
      <c r="L477" s="2"/>
      <c r="M477" s="52"/>
      <c r="N477" s="2"/>
      <c r="O477" s="2"/>
      <c r="P477" s="36"/>
      <c r="Q477" s="36"/>
      <c r="R477" s="36"/>
      <c r="S477" s="36"/>
      <c r="T477" s="36"/>
      <c r="U477" s="36"/>
      <c r="V477" s="36"/>
      <c r="W477" s="36"/>
      <c r="X477" s="36"/>
      <c r="Y477" s="36"/>
      <c r="Z477" s="36"/>
      <c r="AA477" s="36"/>
      <c r="AB477" s="2"/>
    </row>
    <row r="478" spans="1:28" x14ac:dyDescent="0.25">
      <c r="A478" s="2"/>
      <c r="B478" s="2"/>
      <c r="C478" s="2"/>
      <c r="D478" s="2"/>
      <c r="E478" s="2"/>
      <c r="F478" s="2"/>
      <c r="G478" s="2"/>
      <c r="H478" s="2"/>
      <c r="I478" s="28"/>
      <c r="J478" s="2"/>
      <c r="K478" s="28"/>
      <c r="L478" s="2"/>
      <c r="M478" s="52"/>
      <c r="N478" s="2"/>
      <c r="O478" s="2"/>
      <c r="P478" s="36"/>
      <c r="Q478" s="36"/>
      <c r="R478" s="36"/>
      <c r="S478" s="36"/>
      <c r="T478" s="36"/>
      <c r="U478" s="36"/>
      <c r="V478" s="36"/>
      <c r="W478" s="36"/>
      <c r="X478" s="36"/>
      <c r="Y478" s="36"/>
      <c r="Z478" s="36"/>
      <c r="AA478" s="36"/>
      <c r="AB478" s="2"/>
    </row>
    <row r="479" spans="1:28" x14ac:dyDescent="0.25">
      <c r="A479" s="2"/>
      <c r="B479" s="2"/>
      <c r="C479" s="2"/>
      <c r="D479" s="2"/>
      <c r="E479" s="2"/>
      <c r="F479" s="2"/>
      <c r="G479" s="2"/>
      <c r="H479" s="2"/>
      <c r="I479" s="28"/>
      <c r="J479" s="2"/>
      <c r="K479" s="28"/>
      <c r="L479" s="2"/>
      <c r="M479" s="52"/>
      <c r="N479" s="2"/>
      <c r="O479" s="2"/>
      <c r="P479" s="36"/>
      <c r="Q479" s="36"/>
      <c r="R479" s="36"/>
      <c r="S479" s="36"/>
      <c r="T479" s="36"/>
      <c r="U479" s="36"/>
      <c r="V479" s="36"/>
      <c r="W479" s="36"/>
      <c r="X479" s="36"/>
      <c r="Y479" s="36"/>
      <c r="Z479" s="36"/>
      <c r="AA479" s="36"/>
      <c r="AB479" s="2"/>
    </row>
    <row r="480" spans="1:28" x14ac:dyDescent="0.25">
      <c r="A480" s="2"/>
      <c r="B480" s="2"/>
      <c r="C480" s="2"/>
      <c r="D480" s="2"/>
      <c r="E480" s="2"/>
      <c r="F480" s="2"/>
      <c r="G480" s="2"/>
      <c r="H480" s="2"/>
      <c r="I480" s="28"/>
      <c r="J480" s="2"/>
      <c r="K480" s="28"/>
      <c r="L480" s="2"/>
      <c r="M480" s="52"/>
      <c r="N480" s="2"/>
      <c r="O480" s="2"/>
      <c r="P480" s="36"/>
      <c r="Q480" s="36"/>
      <c r="R480" s="36"/>
      <c r="S480" s="36"/>
      <c r="T480" s="36"/>
      <c r="U480" s="36"/>
      <c r="V480" s="36"/>
      <c r="W480" s="36"/>
      <c r="X480" s="36"/>
      <c r="Y480" s="36"/>
      <c r="Z480" s="36"/>
      <c r="AA480" s="36"/>
      <c r="AB480" s="2"/>
    </row>
    <row r="481" spans="1:28" x14ac:dyDescent="0.25">
      <c r="A481" s="2"/>
      <c r="B481" s="2"/>
      <c r="C481" s="2"/>
      <c r="D481" s="2"/>
      <c r="E481" s="2"/>
      <c r="F481" s="2"/>
      <c r="G481" s="2"/>
      <c r="H481" s="2"/>
      <c r="I481" s="28"/>
      <c r="J481" s="2"/>
      <c r="K481" s="28"/>
      <c r="L481" s="2"/>
      <c r="M481" s="52"/>
      <c r="N481" s="2"/>
      <c r="O481" s="2"/>
      <c r="P481" s="36"/>
      <c r="Q481" s="36"/>
      <c r="R481" s="36"/>
      <c r="S481" s="36"/>
      <c r="T481" s="36"/>
      <c r="U481" s="36"/>
      <c r="V481" s="36"/>
      <c r="W481" s="36"/>
      <c r="X481" s="36"/>
      <c r="Y481" s="36"/>
      <c r="Z481" s="36"/>
      <c r="AA481" s="36"/>
      <c r="AB481" s="2"/>
    </row>
    <row r="482" spans="1:28" x14ac:dyDescent="0.25">
      <c r="A482" s="2"/>
      <c r="B482" s="2"/>
      <c r="C482" s="2"/>
      <c r="D482" s="2"/>
      <c r="E482" s="2"/>
      <c r="F482" s="2"/>
      <c r="G482" s="2"/>
      <c r="H482" s="2"/>
      <c r="I482" s="28"/>
      <c r="J482" s="2"/>
      <c r="K482" s="28"/>
      <c r="L482" s="2"/>
      <c r="M482" s="52"/>
      <c r="N482" s="2"/>
      <c r="O482" s="2"/>
      <c r="P482" s="36"/>
      <c r="Q482" s="36"/>
      <c r="R482" s="36"/>
      <c r="S482" s="36"/>
      <c r="T482" s="36"/>
      <c r="U482" s="36"/>
      <c r="V482" s="36"/>
      <c r="W482" s="36"/>
      <c r="X482" s="36"/>
      <c r="Y482" s="36"/>
      <c r="Z482" s="36"/>
      <c r="AA482" s="36"/>
      <c r="AB482" s="2"/>
    </row>
    <row r="483" spans="1:28" x14ac:dyDescent="0.25">
      <c r="A483" s="2"/>
      <c r="B483" s="2"/>
      <c r="C483" s="2"/>
      <c r="D483" s="2"/>
      <c r="E483" s="2"/>
      <c r="F483" s="2"/>
      <c r="G483" s="2"/>
      <c r="H483" s="2"/>
      <c r="I483" s="28"/>
      <c r="J483" s="2"/>
      <c r="K483" s="28"/>
      <c r="L483" s="2"/>
      <c r="M483" s="52"/>
      <c r="N483" s="2"/>
      <c r="O483" s="2"/>
      <c r="P483" s="36"/>
      <c r="Q483" s="36"/>
      <c r="R483" s="36"/>
      <c r="S483" s="36"/>
      <c r="T483" s="36"/>
      <c r="U483" s="36"/>
      <c r="V483" s="36"/>
      <c r="W483" s="36"/>
      <c r="X483" s="36"/>
      <c r="Y483" s="36"/>
      <c r="Z483" s="36"/>
      <c r="AA483" s="36"/>
      <c r="AB483" s="2"/>
    </row>
    <row r="484" spans="1:28" x14ac:dyDescent="0.25">
      <c r="P484" s="57"/>
      <c r="Q484" s="57"/>
      <c r="R484" s="57"/>
      <c r="S484" s="57"/>
      <c r="T484" s="57"/>
      <c r="U484" s="57"/>
      <c r="V484" s="57"/>
      <c r="W484" s="57"/>
      <c r="X484" s="57"/>
      <c r="Y484" s="57"/>
      <c r="Z484" s="57"/>
      <c r="AA484" s="57"/>
    </row>
    <row r="485" spans="1:28" x14ac:dyDescent="0.25">
      <c r="P485" s="57"/>
      <c r="Q485" s="57"/>
      <c r="R485" s="57"/>
      <c r="S485" s="57"/>
      <c r="T485" s="57"/>
      <c r="U485" s="57"/>
      <c r="V485" s="57"/>
      <c r="W485" s="57"/>
      <c r="X485" s="57"/>
      <c r="Y485" s="57"/>
      <c r="Z485" s="57"/>
      <c r="AA485" s="57"/>
    </row>
    <row r="486" spans="1:28" x14ac:dyDescent="0.25">
      <c r="P486" s="57"/>
      <c r="Q486" s="57"/>
      <c r="R486" s="57"/>
      <c r="S486" s="57"/>
      <c r="T486" s="57"/>
      <c r="U486" s="57"/>
      <c r="V486" s="57"/>
      <c r="W486" s="57"/>
      <c r="X486" s="57"/>
      <c r="Y486" s="57"/>
      <c r="Z486" s="57"/>
      <c r="AA486" s="57"/>
    </row>
    <row r="487" spans="1:28" x14ac:dyDescent="0.25">
      <c r="P487" s="57"/>
      <c r="Q487" s="57"/>
      <c r="R487" s="57"/>
      <c r="S487" s="57"/>
      <c r="T487" s="57"/>
      <c r="U487" s="57"/>
      <c r="V487" s="57"/>
      <c r="W487" s="57"/>
      <c r="X487" s="57"/>
      <c r="Y487" s="57"/>
      <c r="Z487" s="57"/>
      <c r="AA487" s="57"/>
    </row>
    <row r="488" spans="1:28" x14ac:dyDescent="0.25">
      <c r="P488" s="57"/>
      <c r="Q488" s="57"/>
      <c r="R488" s="57"/>
      <c r="S488" s="57"/>
      <c r="T488" s="57"/>
      <c r="U488" s="57"/>
      <c r="V488" s="57"/>
      <c r="W488" s="57"/>
      <c r="X488" s="57"/>
      <c r="Y488" s="57"/>
      <c r="Z488" s="57"/>
      <c r="AA488" s="57"/>
    </row>
    <row r="489" spans="1:28" x14ac:dyDescent="0.25">
      <c r="P489" s="57"/>
      <c r="Q489" s="57"/>
      <c r="R489" s="57"/>
      <c r="S489" s="57"/>
      <c r="T489" s="57"/>
      <c r="U489" s="57"/>
      <c r="V489" s="57"/>
      <c r="W489" s="57"/>
      <c r="X489" s="57"/>
      <c r="Y489" s="57"/>
      <c r="Z489" s="57"/>
      <c r="AA489" s="57"/>
    </row>
    <row r="490" spans="1:28" x14ac:dyDescent="0.25">
      <c r="P490" s="57"/>
      <c r="Q490" s="57"/>
      <c r="R490" s="57"/>
      <c r="S490" s="57"/>
      <c r="T490" s="57"/>
      <c r="U490" s="57"/>
      <c r="V490" s="57"/>
      <c r="W490" s="57"/>
      <c r="X490" s="57"/>
      <c r="Y490" s="57"/>
      <c r="Z490" s="57"/>
      <c r="AA490" s="57"/>
    </row>
    <row r="491" spans="1:28" x14ac:dyDescent="0.25">
      <c r="P491" s="57"/>
      <c r="Q491" s="57"/>
      <c r="R491" s="57"/>
      <c r="S491" s="57"/>
      <c r="T491" s="57"/>
      <c r="U491" s="57"/>
      <c r="V491" s="57"/>
      <c r="W491" s="57"/>
      <c r="X491" s="57"/>
      <c r="Y491" s="57"/>
      <c r="Z491" s="57"/>
      <c r="AA491" s="57"/>
    </row>
    <row r="492" spans="1:28" x14ac:dyDescent="0.25">
      <c r="P492" s="57"/>
      <c r="Q492" s="57"/>
      <c r="R492" s="57"/>
      <c r="S492" s="57"/>
      <c r="T492" s="57"/>
      <c r="U492" s="57"/>
      <c r="V492" s="57"/>
      <c r="W492" s="57"/>
      <c r="X492" s="57"/>
      <c r="Y492" s="57"/>
      <c r="Z492" s="57"/>
      <c r="AA492" s="57"/>
    </row>
    <row r="493" spans="1:28" x14ac:dyDescent="0.25">
      <c r="P493" s="57"/>
      <c r="Q493" s="57"/>
      <c r="R493" s="57"/>
      <c r="S493" s="57"/>
      <c r="T493" s="57"/>
      <c r="U493" s="57"/>
      <c r="V493" s="57"/>
      <c r="W493" s="57"/>
      <c r="X493" s="57"/>
      <c r="Y493" s="57"/>
      <c r="Z493" s="57"/>
      <c r="AA493" s="57"/>
    </row>
  </sheetData>
  <conditionalFormatting sqref="J37:J38">
    <cfRule type="containsBlanks" dxfId="10967" priority="227">
      <formula>LEN(TRIM(J37))=0</formula>
    </cfRule>
  </conditionalFormatting>
  <conditionalFormatting sqref="J36">
    <cfRule type="containsBlanks" dxfId="10966" priority="228">
      <formula>LEN(TRIM(J36))=0</formula>
    </cfRule>
  </conditionalFormatting>
  <conditionalFormatting sqref="A16:H16 L16:XFD16 A2:XFD2 AB229:XFD229 A229:N229 A230:XFD245 A349:XFD349 A423:XFD423 A418:XFD420 A447:XFD447 A478:XFD1048576 A7:XFD15 A3:B6 F3:XFD6 E1:XFD1 A17:XFD228">
    <cfRule type="cellIs" dxfId="10965" priority="218" operator="equal">
      <formula>0</formula>
    </cfRule>
  </conditionalFormatting>
  <conditionalFormatting sqref="P41:AA71">
    <cfRule type="expression" dxfId="10964" priority="209">
      <formula>P$1=""</formula>
    </cfRule>
  </conditionalFormatting>
  <conditionalFormatting sqref="I16:K16">
    <cfRule type="cellIs" dxfId="10963" priority="203" operator="equal">
      <formula>0</formula>
    </cfRule>
  </conditionalFormatting>
  <conditionalFormatting sqref="J16">
    <cfRule type="containsBlanks" dxfId="10962" priority="204">
      <formula>LEN(TRIM(J16))=0</formula>
    </cfRule>
  </conditionalFormatting>
  <conditionalFormatting sqref="P20:P31 P44:P55 P59:P70 P233:P244 P251:P262 P266:P277 P301:P312 P316:P327 P354:P365 P387:P398 P369:P380 P405:P416 P336:AA347">
    <cfRule type="expression" dxfId="10961" priority="202">
      <formula>AND($P$1=0,$H20&lt;MONTH($J$13))</formula>
    </cfRule>
  </conditionalFormatting>
  <conditionalFormatting sqref="Q20:AA31">
    <cfRule type="expression" dxfId="10960" priority="201">
      <formula>Q$1=""</formula>
    </cfRule>
  </conditionalFormatting>
  <conditionalFormatting sqref="Q44:AA55">
    <cfRule type="expression" dxfId="10959" priority="199">
      <formula>Q$1=""</formula>
    </cfRule>
  </conditionalFormatting>
  <conditionalFormatting sqref="Q59:AA70">
    <cfRule type="expression" dxfId="10958" priority="197">
      <formula>Q$1=""</formula>
    </cfRule>
  </conditionalFormatting>
  <conditionalFormatting sqref="J76:J77">
    <cfRule type="containsBlanks" dxfId="10957" priority="195">
      <formula>LEN(TRIM(J76))=0</formula>
    </cfRule>
  </conditionalFormatting>
  <conditionalFormatting sqref="J75">
    <cfRule type="containsBlanks" dxfId="10956" priority="196">
      <formula>LEN(TRIM(J75))=0</formula>
    </cfRule>
  </conditionalFormatting>
  <conditionalFormatting sqref="P87:AA151">
    <cfRule type="expression" dxfId="10955" priority="192">
      <formula>P$1=""</formula>
    </cfRule>
  </conditionalFormatting>
  <conditionalFormatting sqref="P88:AA151">
    <cfRule type="expression" dxfId="10954" priority="191">
      <formula>P$1=""</formula>
    </cfRule>
  </conditionalFormatting>
  <conditionalFormatting sqref="P90:P101">
    <cfRule type="expression" dxfId="10953" priority="190">
      <formula>AND($P$1=0,$H90&lt;MONTH($J$13))</formula>
    </cfRule>
  </conditionalFormatting>
  <conditionalFormatting sqref="Q90:AA101">
    <cfRule type="expression" dxfId="10952" priority="189">
      <formula>Q$1=""</formula>
    </cfRule>
  </conditionalFormatting>
  <conditionalFormatting sqref="P165:AA226">
    <cfRule type="expression" dxfId="10951" priority="188">
      <formula>P$1=""</formula>
    </cfRule>
  </conditionalFormatting>
  <conditionalFormatting sqref="P165:AA226">
    <cfRule type="expression" dxfId="10950" priority="187">
      <formula>P$1=""</formula>
    </cfRule>
  </conditionalFormatting>
  <conditionalFormatting sqref="M153:M164">
    <cfRule type="containsBlanks" dxfId="10949" priority="186">
      <formula>LEN(TRIM(M153))=0</formula>
    </cfRule>
  </conditionalFormatting>
  <conditionalFormatting sqref="P168:P179">
    <cfRule type="expression" dxfId="10948" priority="185">
      <formula>AND($P$1=0,$H168&lt;MONTH($J$13))</formula>
    </cfRule>
  </conditionalFormatting>
  <conditionalFormatting sqref="Q168:AA179">
    <cfRule type="expression" dxfId="10947" priority="184">
      <formula>Q$1=""</formula>
    </cfRule>
  </conditionalFormatting>
  <conditionalFormatting sqref="P181:AA225">
    <cfRule type="expression" dxfId="10946" priority="183">
      <formula>P$1=""</formula>
    </cfRule>
  </conditionalFormatting>
  <conditionalFormatting sqref="P181:AA225">
    <cfRule type="expression" dxfId="10945" priority="182">
      <formula>P$1=""</formula>
    </cfRule>
  </conditionalFormatting>
  <conditionalFormatting sqref="P183:AA194">
    <cfRule type="expression" dxfId="10944" priority="181">
      <formula>AND($P$1=0,$H183&lt;MONTH($J$13))</formula>
    </cfRule>
  </conditionalFormatting>
  <conditionalFormatting sqref="Q183:AA194">
    <cfRule type="expression" dxfId="10943" priority="180">
      <formula>Q$1=""</formula>
    </cfRule>
  </conditionalFormatting>
  <conditionalFormatting sqref="P230:AA245 P349:AA349 P418:AA418">
    <cfRule type="expression" dxfId="10942" priority="178">
      <formula>P$1=""</formula>
    </cfRule>
  </conditionalFormatting>
  <conditionalFormatting sqref="P230:AA245 P349:AA349 P418:AA418">
    <cfRule type="expression" dxfId="10941" priority="177">
      <formula>P$1=""</formula>
    </cfRule>
  </conditionalFormatting>
  <conditionalFormatting sqref="O229:AA229">
    <cfRule type="cellIs" dxfId="10940" priority="174" operator="equal">
      <formula>0</formula>
    </cfRule>
  </conditionalFormatting>
  <conditionalFormatting sqref="P229:AA229">
    <cfRule type="containsBlanks" dxfId="10939" priority="173">
      <formula>LEN(TRIM(P229))=0</formula>
    </cfRule>
  </conditionalFormatting>
  <conditionalFormatting sqref="P229:AA229">
    <cfRule type="expression" dxfId="10938" priority="172">
      <formula>P$1=""</formula>
    </cfRule>
  </conditionalFormatting>
  <conditionalFormatting sqref="P231:AA245 P349:AA349">
    <cfRule type="expression" dxfId="10937" priority="171">
      <formula>P$1=""</formula>
    </cfRule>
  </conditionalFormatting>
  <conditionalFormatting sqref="P231:AA245 P349:AA349">
    <cfRule type="expression" dxfId="10936" priority="170">
      <formula>P$1=""</formula>
    </cfRule>
  </conditionalFormatting>
  <conditionalFormatting sqref="Q233:AA244">
    <cfRule type="expression" dxfId="10935" priority="168">
      <formula>Q$1=""</formula>
    </cfRule>
  </conditionalFormatting>
  <conditionalFormatting sqref="A247:H247 A246:XFD246 K247:N247 A248:N248 O247:XFD248 A249:XFD278">
    <cfRule type="cellIs" dxfId="10934" priority="167" operator="equal">
      <formula>0</formula>
    </cfRule>
  </conditionalFormatting>
  <conditionalFormatting sqref="Q251:AA262">
    <cfRule type="expression" dxfId="10933" priority="158">
      <formula>Q$1=""</formula>
    </cfRule>
  </conditionalFormatting>
  <conditionalFormatting sqref="I247:J247">
    <cfRule type="cellIs" dxfId="10932" priority="157" operator="equal">
      <formula>0</formula>
    </cfRule>
  </conditionalFormatting>
  <conditionalFormatting sqref="J247">
    <cfRule type="containsBlanks" dxfId="10931" priority="156">
      <formula>LEN(TRIM(J247))=0</formula>
    </cfRule>
  </conditionalFormatting>
  <conditionalFormatting sqref="Q266:AA277">
    <cfRule type="expression" dxfId="10930" priority="154">
      <formula>Q$1=""</formula>
    </cfRule>
  </conditionalFormatting>
  <conditionalFormatting sqref="A280:H280 A279:XFD279 K280:XFD280 A283:XFD283 A299:XFD314 A316:XFD328 A315:G315 I315:XFD315">
    <cfRule type="cellIs" dxfId="10929" priority="153" operator="equal">
      <formula>0</formula>
    </cfRule>
  </conditionalFormatting>
  <conditionalFormatting sqref="Q301:AA312">
    <cfRule type="expression" dxfId="10928" priority="151">
      <formula>Q$1=""</formula>
    </cfRule>
  </conditionalFormatting>
  <conditionalFormatting sqref="I280:J280">
    <cfRule type="cellIs" dxfId="10927" priority="150" operator="equal">
      <formula>0</formula>
    </cfRule>
  </conditionalFormatting>
  <conditionalFormatting sqref="J280">
    <cfRule type="containsBlanks" dxfId="10926" priority="149">
      <formula>LEN(TRIM(J280))=0</formula>
    </cfRule>
  </conditionalFormatting>
  <conditionalFormatting sqref="Q316:AA327">
    <cfRule type="expression" dxfId="10925" priority="147">
      <formula>Q$1=""</formula>
    </cfRule>
  </conditionalFormatting>
  <conditionalFormatting sqref="A281:H281 K281:XFD281">
    <cfRule type="cellIs" dxfId="10924" priority="146" operator="equal">
      <formula>0</formula>
    </cfRule>
  </conditionalFormatting>
  <conditionalFormatting sqref="I281:J281">
    <cfRule type="cellIs" dxfId="10923" priority="145" operator="equal">
      <formula>0</formula>
    </cfRule>
  </conditionalFormatting>
  <conditionalFormatting sqref="J281">
    <cfRule type="containsBlanks" dxfId="10922" priority="144">
      <formula>LEN(TRIM(J281))=0</formula>
    </cfRule>
  </conditionalFormatting>
  <conditionalFormatting sqref="A282:H282 K282:XFD282">
    <cfRule type="cellIs" dxfId="10921" priority="143" operator="equal">
      <formula>0</formula>
    </cfRule>
  </conditionalFormatting>
  <conditionalFormatting sqref="I282:J282">
    <cfRule type="cellIs" dxfId="10920" priority="142" operator="equal">
      <formula>0</formula>
    </cfRule>
  </conditionalFormatting>
  <conditionalFormatting sqref="A284:XFD298">
    <cfRule type="cellIs" dxfId="10919" priority="140" operator="equal">
      <formula>0</formula>
    </cfRule>
  </conditionalFormatting>
  <conditionalFormatting sqref="P284:AA284">
    <cfRule type="expression" dxfId="10918" priority="139">
      <formula>P$1=""</formula>
    </cfRule>
  </conditionalFormatting>
  <conditionalFormatting sqref="P284:AA284">
    <cfRule type="expression" dxfId="10917" priority="138">
      <formula>P$1=""</formula>
    </cfRule>
  </conditionalFormatting>
  <conditionalFormatting sqref="P298:AA298">
    <cfRule type="expression" dxfId="10916" priority="137">
      <formula>P$1=""</formula>
    </cfRule>
  </conditionalFormatting>
  <conditionalFormatting sqref="P298:AA298">
    <cfRule type="expression" dxfId="10915" priority="136">
      <formula>P$1=""</formula>
    </cfRule>
  </conditionalFormatting>
  <conditionalFormatting sqref="M286:M297">
    <cfRule type="containsBlanks" dxfId="10914" priority="135">
      <formula>LEN(TRIM(M286))=0</formula>
    </cfRule>
  </conditionalFormatting>
  <conditionalFormatting sqref="A330:H330 A329:XFD329 K330:O330 A334:XFD348 A333:H333 K333:XFD333 I330:J333 AB330:XFD330">
    <cfRule type="cellIs" dxfId="10913" priority="134" operator="equal">
      <formula>0</formula>
    </cfRule>
  </conditionalFormatting>
  <conditionalFormatting sqref="Q336:AA347">
    <cfRule type="expression" dxfId="10912" priority="132">
      <formula>Q$1=""</formula>
    </cfRule>
  </conditionalFormatting>
  <conditionalFormatting sqref="A331:H331 K331:O331 AB331:XFD331">
    <cfRule type="cellIs" dxfId="10911" priority="127" operator="equal">
      <formula>0</formula>
    </cfRule>
  </conditionalFormatting>
  <conditionalFormatting sqref="A332:H332 K332:O332 AB332:XFD332">
    <cfRule type="cellIs" dxfId="10910" priority="124" operator="equal">
      <formula>0</formula>
    </cfRule>
  </conditionalFormatting>
  <conditionalFormatting sqref="A351:XFD367 A381:XFD381 A368:G368 I368:XFD368 A369:O380 AB369:XFD380">
    <cfRule type="cellIs" dxfId="10909" priority="114" operator="equal">
      <formula>0</formula>
    </cfRule>
  </conditionalFormatting>
  <conditionalFormatting sqref="Q354:AA365">
    <cfRule type="expression" dxfId="10908" priority="113">
      <formula>Q$1=""</formula>
    </cfRule>
  </conditionalFormatting>
  <conditionalFormatting sqref="A350:H350 K350:XFD350">
    <cfRule type="cellIs" dxfId="10907" priority="112" operator="equal">
      <formula>0</formula>
    </cfRule>
  </conditionalFormatting>
  <conditionalFormatting sqref="I350:J350">
    <cfRule type="cellIs" dxfId="10906" priority="111" operator="equal">
      <formula>0</formula>
    </cfRule>
  </conditionalFormatting>
  <conditionalFormatting sqref="J350">
    <cfRule type="containsBlanks" dxfId="10905" priority="110">
      <formula>LEN(TRIM(J350))=0</formula>
    </cfRule>
  </conditionalFormatting>
  <conditionalFormatting sqref="Q387:AA398">
    <cfRule type="expression" dxfId="10904" priority="100">
      <formula>Q$1=""</formula>
    </cfRule>
  </conditionalFormatting>
  <conditionalFormatting sqref="H315">
    <cfRule type="cellIs" dxfId="10903" priority="107" operator="equal">
      <formula>0</formula>
    </cfRule>
  </conditionalFormatting>
  <conditionalFormatting sqref="H368">
    <cfRule type="cellIs" dxfId="10902" priority="106" operator="equal">
      <formula>0</formula>
    </cfRule>
  </conditionalFormatting>
  <conditionalFormatting sqref="P369:AA380">
    <cfRule type="cellIs" dxfId="10901" priority="105" operator="equal">
      <formula>0</formula>
    </cfRule>
  </conditionalFormatting>
  <conditionalFormatting sqref="Q369:AA380">
    <cfRule type="expression" dxfId="10900" priority="103">
      <formula>Q$1=""</formula>
    </cfRule>
  </conditionalFormatting>
  <conditionalFormatting sqref="A383:H383 A382:XFD382 K383:N383 A384:N384 O383:XFD384 A385:XFD399">
    <cfRule type="cellIs" dxfId="10899" priority="102" operator="equal">
      <formula>0</formula>
    </cfRule>
  </conditionalFormatting>
  <conditionalFormatting sqref="Q405:AA416">
    <cfRule type="expression" dxfId="10898" priority="95">
      <formula>Q$1=""</formula>
    </cfRule>
  </conditionalFormatting>
  <conditionalFormatting sqref="I383:J383">
    <cfRule type="cellIs" dxfId="10897" priority="99" operator="equal">
      <formula>0</formula>
    </cfRule>
  </conditionalFormatting>
  <conditionalFormatting sqref="J383">
    <cfRule type="containsBlanks" dxfId="10896" priority="98">
      <formula>LEN(TRIM(J383))=0</formula>
    </cfRule>
  </conditionalFormatting>
  <conditionalFormatting sqref="A401:H401 A400:XFD400 K401:N401 A402:N402 O401:XFD402 A403:XFD417">
    <cfRule type="cellIs" dxfId="10895" priority="97" operator="equal">
      <formula>0</formula>
    </cfRule>
  </conditionalFormatting>
  <conditionalFormatting sqref="I401:J401">
    <cfRule type="cellIs" dxfId="10894" priority="94" operator="equal">
      <formula>0</formula>
    </cfRule>
  </conditionalFormatting>
  <conditionalFormatting sqref="J401">
    <cfRule type="containsBlanks" dxfId="10893" priority="93">
      <formula>LEN(TRIM(J401))=0</formula>
    </cfRule>
  </conditionalFormatting>
  <conditionalFormatting sqref="AB421:XFD421 A421:N421 A422:XFD422">
    <cfRule type="cellIs" dxfId="10892" priority="92" operator="equal">
      <formula>0</formula>
    </cfRule>
  </conditionalFormatting>
  <conditionalFormatting sqref="P422:AA422">
    <cfRule type="expression" dxfId="10891" priority="91">
      <formula>P$1=""</formula>
    </cfRule>
  </conditionalFormatting>
  <conditionalFormatting sqref="P422:AA422">
    <cfRule type="expression" dxfId="10890" priority="90">
      <formula>P$1=""</formula>
    </cfRule>
  </conditionalFormatting>
  <conditionalFormatting sqref="O421:AA421">
    <cfRule type="cellIs" dxfId="10889" priority="89" operator="equal">
      <formula>0</formula>
    </cfRule>
  </conditionalFormatting>
  <conditionalFormatting sqref="P421:AA421">
    <cfRule type="containsBlanks" dxfId="10888" priority="88">
      <formula>LEN(TRIM(P421))=0</formula>
    </cfRule>
  </conditionalFormatting>
  <conditionalFormatting sqref="P421:AA421">
    <cfRule type="expression" dxfId="10887" priority="87">
      <formula>P$1=""</formula>
    </cfRule>
  </conditionalFormatting>
  <conditionalFormatting sqref="P420:AA420">
    <cfRule type="expression" dxfId="10886" priority="86">
      <formula>P$1=""</formula>
    </cfRule>
  </conditionalFormatting>
  <conditionalFormatting sqref="P420:AA420">
    <cfRule type="expression" dxfId="10885" priority="85">
      <formula>P$1=""</formula>
    </cfRule>
  </conditionalFormatting>
  <conditionalFormatting sqref="P228:AA228">
    <cfRule type="expression" dxfId="10884" priority="84">
      <formula>P$1=""</formula>
    </cfRule>
  </conditionalFormatting>
  <conditionalFormatting sqref="P228:AA228">
    <cfRule type="expression" dxfId="10883" priority="83">
      <formula>P$1=""</formula>
    </cfRule>
  </conditionalFormatting>
  <conditionalFormatting sqref="A426:XFD426">
    <cfRule type="cellIs" dxfId="10882" priority="75" operator="equal">
      <formula>0</formula>
    </cfRule>
  </conditionalFormatting>
  <conditionalFormatting sqref="AB424:XFD424 A424:N424 A425:XFD425">
    <cfRule type="cellIs" dxfId="10881" priority="81" operator="equal">
      <formula>0</formula>
    </cfRule>
  </conditionalFormatting>
  <conditionalFormatting sqref="P425:AA425">
    <cfRule type="expression" dxfId="10880" priority="80">
      <formula>P$1=""</formula>
    </cfRule>
  </conditionalFormatting>
  <conditionalFormatting sqref="P425:AA425">
    <cfRule type="expression" dxfId="10879" priority="79">
      <formula>P$1=""</formula>
    </cfRule>
  </conditionalFormatting>
  <conditionalFormatting sqref="O424:AA424">
    <cfRule type="cellIs" dxfId="10878" priority="78" operator="equal">
      <formula>0</formula>
    </cfRule>
  </conditionalFormatting>
  <conditionalFormatting sqref="P424:AA424">
    <cfRule type="containsBlanks" dxfId="10877" priority="77">
      <formula>LEN(TRIM(P424))=0</formula>
    </cfRule>
  </conditionalFormatting>
  <conditionalFormatting sqref="P424:AA424">
    <cfRule type="expression" dxfId="10876" priority="76">
      <formula>P$1=""</formula>
    </cfRule>
  </conditionalFormatting>
  <conditionalFormatting sqref="A429:XFD429">
    <cfRule type="cellIs" dxfId="10875" priority="68" operator="equal">
      <formula>0</formula>
    </cfRule>
  </conditionalFormatting>
  <conditionalFormatting sqref="AB427:XFD427 A427:N427 A428:XFD428">
    <cfRule type="cellIs" dxfId="10874" priority="74" operator="equal">
      <formula>0</formula>
    </cfRule>
  </conditionalFormatting>
  <conditionalFormatting sqref="P428:AA428">
    <cfRule type="expression" dxfId="10873" priority="73">
      <formula>P$1=""</formula>
    </cfRule>
  </conditionalFormatting>
  <conditionalFormatting sqref="P428:AA428">
    <cfRule type="expression" dxfId="10872" priority="72">
      <formula>P$1=""</formula>
    </cfRule>
  </conditionalFormatting>
  <conditionalFormatting sqref="O427:AA427">
    <cfRule type="cellIs" dxfId="10871" priority="71" operator="equal">
      <formula>0</formula>
    </cfRule>
  </conditionalFormatting>
  <conditionalFormatting sqref="P427:AA427">
    <cfRule type="containsBlanks" dxfId="10870" priority="70">
      <formula>LEN(TRIM(P427))=0</formula>
    </cfRule>
  </conditionalFormatting>
  <conditionalFormatting sqref="P427:AA427">
    <cfRule type="expression" dxfId="10869" priority="69">
      <formula>P$1=""</formula>
    </cfRule>
  </conditionalFormatting>
  <conditionalFormatting sqref="A432:XFD432">
    <cfRule type="cellIs" dxfId="10868" priority="61" operator="equal">
      <formula>0</formula>
    </cfRule>
  </conditionalFormatting>
  <conditionalFormatting sqref="AB430:XFD430 A430:N430 A431:XFD431">
    <cfRule type="cellIs" dxfId="10867" priority="67" operator="equal">
      <formula>0</formula>
    </cfRule>
  </conditionalFormatting>
  <conditionalFormatting sqref="P431:AA431">
    <cfRule type="expression" dxfId="10866" priority="66">
      <formula>P$1=""</formula>
    </cfRule>
  </conditionalFormatting>
  <conditionalFormatting sqref="P431:AA431">
    <cfRule type="expression" dxfId="10865" priority="65">
      <formula>P$1=""</formula>
    </cfRule>
  </conditionalFormatting>
  <conditionalFormatting sqref="O430:AA430">
    <cfRule type="cellIs" dxfId="10864" priority="64" operator="equal">
      <formula>0</formula>
    </cfRule>
  </conditionalFormatting>
  <conditionalFormatting sqref="P430:AA430">
    <cfRule type="containsBlanks" dxfId="10863" priority="63">
      <formula>LEN(TRIM(P430))=0</formula>
    </cfRule>
  </conditionalFormatting>
  <conditionalFormatting sqref="P430:AA430">
    <cfRule type="expression" dxfId="10862" priority="62">
      <formula>P$1=""</formula>
    </cfRule>
  </conditionalFormatting>
  <conditionalFormatting sqref="A435:XFD435">
    <cfRule type="cellIs" dxfId="10861" priority="54" operator="equal">
      <formula>0</formula>
    </cfRule>
  </conditionalFormatting>
  <conditionalFormatting sqref="AB433:XFD433 A433:N433 A434:XFD434">
    <cfRule type="cellIs" dxfId="10860" priority="60" operator="equal">
      <formula>0</formula>
    </cfRule>
  </conditionalFormatting>
  <conditionalFormatting sqref="P434:AA434">
    <cfRule type="expression" dxfId="10859" priority="59">
      <formula>P$1=""</formula>
    </cfRule>
  </conditionalFormatting>
  <conditionalFormatting sqref="P434:AA434">
    <cfRule type="expression" dxfId="10858" priority="58">
      <formula>P$1=""</formula>
    </cfRule>
  </conditionalFormatting>
  <conditionalFormatting sqref="O433:AA433">
    <cfRule type="cellIs" dxfId="10857" priority="57" operator="equal">
      <formula>0</formula>
    </cfRule>
  </conditionalFormatting>
  <conditionalFormatting sqref="P433:AA433">
    <cfRule type="containsBlanks" dxfId="10856" priority="56">
      <formula>LEN(TRIM(P433))=0</formula>
    </cfRule>
  </conditionalFormatting>
  <conditionalFormatting sqref="P433:AA433">
    <cfRule type="expression" dxfId="10855" priority="55">
      <formula>P$1=""</formula>
    </cfRule>
  </conditionalFormatting>
  <conditionalFormatting sqref="A438:XFD438">
    <cfRule type="cellIs" dxfId="10854" priority="47" operator="equal">
      <formula>0</formula>
    </cfRule>
  </conditionalFormatting>
  <conditionalFormatting sqref="AB436:XFD436 A436:N436 A437:XFD437">
    <cfRule type="cellIs" dxfId="10853" priority="53" operator="equal">
      <formula>0</formula>
    </cfRule>
  </conditionalFormatting>
  <conditionalFormatting sqref="P437:AA437">
    <cfRule type="expression" dxfId="10852" priority="52">
      <formula>P$1=""</formula>
    </cfRule>
  </conditionalFormatting>
  <conditionalFormatting sqref="P437:AA437">
    <cfRule type="expression" dxfId="10851" priority="51">
      <formula>P$1=""</formula>
    </cfRule>
  </conditionalFormatting>
  <conditionalFormatting sqref="O436:AA436">
    <cfRule type="cellIs" dxfId="10850" priority="50" operator="equal">
      <formula>0</formula>
    </cfRule>
  </conditionalFormatting>
  <conditionalFormatting sqref="P436:AA436">
    <cfRule type="containsBlanks" dxfId="10849" priority="49">
      <formula>LEN(TRIM(P436))=0</formula>
    </cfRule>
  </conditionalFormatting>
  <conditionalFormatting sqref="P436:AA436">
    <cfRule type="expression" dxfId="10848" priority="48">
      <formula>P$1=""</formula>
    </cfRule>
  </conditionalFormatting>
  <conditionalFormatting sqref="A441:XFD441">
    <cfRule type="cellIs" dxfId="10847" priority="40" operator="equal">
      <formula>0</formula>
    </cfRule>
  </conditionalFormatting>
  <conditionalFormatting sqref="AB439:XFD439 A439:N439 A440:XFD440">
    <cfRule type="cellIs" dxfId="10846" priority="46" operator="equal">
      <formula>0</formula>
    </cfRule>
  </conditionalFormatting>
  <conditionalFormatting sqref="P440:AA440">
    <cfRule type="expression" dxfId="10845" priority="45">
      <formula>P$1=""</formula>
    </cfRule>
  </conditionalFormatting>
  <conditionalFormatting sqref="P440:AA440">
    <cfRule type="expression" dxfId="10844" priority="44">
      <formula>P$1=""</formula>
    </cfRule>
  </conditionalFormatting>
  <conditionalFormatting sqref="O439:AA439">
    <cfRule type="cellIs" dxfId="10843" priority="43" operator="equal">
      <formula>0</formula>
    </cfRule>
  </conditionalFormatting>
  <conditionalFormatting sqref="P439:AA439">
    <cfRule type="containsBlanks" dxfId="10842" priority="42">
      <formula>LEN(TRIM(P439))=0</formula>
    </cfRule>
  </conditionalFormatting>
  <conditionalFormatting sqref="P439:AA439">
    <cfRule type="expression" dxfId="10841" priority="41">
      <formula>P$1=""</formula>
    </cfRule>
  </conditionalFormatting>
  <conditionalFormatting sqref="AB442:XFD442 A442:N442 A443:XFD443">
    <cfRule type="cellIs" dxfId="10840" priority="39" operator="equal">
      <formula>0</formula>
    </cfRule>
  </conditionalFormatting>
  <conditionalFormatting sqref="P443:AA443">
    <cfRule type="expression" dxfId="10839" priority="38">
      <formula>P$1=""</formula>
    </cfRule>
  </conditionalFormatting>
  <conditionalFormatting sqref="P443:AA443">
    <cfRule type="expression" dxfId="10838" priority="37">
      <formula>P$1=""</formula>
    </cfRule>
  </conditionalFormatting>
  <conditionalFormatting sqref="O442:AA442">
    <cfRule type="cellIs" dxfId="10837" priority="36" operator="equal">
      <formula>0</formula>
    </cfRule>
  </conditionalFormatting>
  <conditionalFormatting sqref="P442:AA442">
    <cfRule type="containsBlanks" dxfId="10836" priority="35">
      <formula>LEN(TRIM(P442))=0</formula>
    </cfRule>
  </conditionalFormatting>
  <conditionalFormatting sqref="P442:AA442">
    <cfRule type="expression" dxfId="10835" priority="34">
      <formula>P$1=""</formula>
    </cfRule>
  </conditionalFormatting>
  <conditionalFormatting sqref="A444:XFD444">
    <cfRule type="cellIs" dxfId="10834" priority="33" operator="equal">
      <formula>0</formula>
    </cfRule>
  </conditionalFormatting>
  <conditionalFormatting sqref="AB445:XFD445 A445:N445 A446:XFD446">
    <cfRule type="cellIs" dxfId="10833" priority="32" operator="equal">
      <formula>0</formula>
    </cfRule>
  </conditionalFormatting>
  <conditionalFormatting sqref="P446:AA446">
    <cfRule type="expression" dxfId="10832" priority="31">
      <formula>P$1=""</formula>
    </cfRule>
  </conditionalFormatting>
  <conditionalFormatting sqref="P446:AA446">
    <cfRule type="expression" dxfId="10831" priority="30">
      <formula>P$1=""</formula>
    </cfRule>
  </conditionalFormatting>
  <conditionalFormatting sqref="O445:AA445">
    <cfRule type="cellIs" dxfId="10830" priority="29" operator="equal">
      <formula>0</formula>
    </cfRule>
  </conditionalFormatting>
  <conditionalFormatting sqref="P445:AA445">
    <cfRule type="containsBlanks" dxfId="10829" priority="28">
      <formula>LEN(TRIM(P445))=0</formula>
    </cfRule>
  </conditionalFormatting>
  <conditionalFormatting sqref="P445:AA445">
    <cfRule type="expression" dxfId="10828" priority="27">
      <formula>P$1=""</formula>
    </cfRule>
  </conditionalFormatting>
  <conditionalFormatting sqref="P450:P461">
    <cfRule type="expression" dxfId="10827" priority="26">
      <formula>AND($P$1=0,$H450&lt;MONTH($J$13))</formula>
    </cfRule>
  </conditionalFormatting>
  <conditionalFormatting sqref="Q450:AA461">
    <cfRule type="expression" dxfId="10826" priority="24">
      <formula>Q$1=""</formula>
    </cfRule>
  </conditionalFormatting>
  <conditionalFormatting sqref="A448:XFD477">
    <cfRule type="cellIs" dxfId="10825" priority="25" operator="equal">
      <formula>0</formula>
    </cfRule>
  </conditionalFormatting>
  <conditionalFormatting sqref="P465:P476">
    <cfRule type="expression" dxfId="10824" priority="23">
      <formula>AND($P$1=0,$H465&lt;MONTH($J$13))</formula>
    </cfRule>
  </conditionalFormatting>
  <conditionalFormatting sqref="Q465:AA476">
    <cfRule type="expression" dxfId="10823" priority="22">
      <formula>Q$1=""</formula>
    </cfRule>
  </conditionalFormatting>
  <conditionalFormatting sqref="P168">
    <cfRule type="expression" dxfId="10822" priority="21">
      <formula>AND($P$1=0,$H168&lt;MONTH($J$13))</formula>
    </cfRule>
  </conditionalFormatting>
  <conditionalFormatting sqref="C3:E6">
    <cfRule type="cellIs" dxfId="10821" priority="20" operator="equal">
      <formula>0</formula>
    </cfRule>
  </conditionalFormatting>
  <conditionalFormatting sqref="A1:D1">
    <cfRule type="cellIs" dxfId="10820" priority="19" operator="equal">
      <formula>0</formula>
    </cfRule>
  </conditionalFormatting>
  <conditionalFormatting sqref="P135:AA150">
    <cfRule type="expression" dxfId="10819" priority="18">
      <formula>P$1=""</formula>
    </cfRule>
  </conditionalFormatting>
  <conditionalFormatting sqref="P135:AA150">
    <cfRule type="expression" dxfId="10818" priority="17">
      <formula>P$1=""</formula>
    </cfRule>
  </conditionalFormatting>
  <conditionalFormatting sqref="M123:M134">
    <cfRule type="containsBlanks" dxfId="10817" priority="16">
      <formula>LEN(TRIM(M123))=0</formula>
    </cfRule>
  </conditionalFormatting>
  <conditionalFormatting sqref="P120:AA120">
    <cfRule type="expression" dxfId="10816" priority="15">
      <formula>P$1=""</formula>
    </cfRule>
  </conditionalFormatting>
  <conditionalFormatting sqref="P120:AA120">
    <cfRule type="expression" dxfId="10815" priority="14">
      <formula>P$1=""</formula>
    </cfRule>
  </conditionalFormatting>
  <conditionalFormatting sqref="M108:M119">
    <cfRule type="containsBlanks" dxfId="10814" priority="13">
      <formula>LEN(TRIM(M108))=0</formula>
    </cfRule>
  </conditionalFormatting>
  <conditionalFormatting sqref="M138:M149">
    <cfRule type="containsBlanks" dxfId="10813" priority="12">
      <formula>LEN(TRIM(M138))=0</formula>
    </cfRule>
  </conditionalFormatting>
  <conditionalFormatting sqref="P198:AA209">
    <cfRule type="expression" dxfId="10812" priority="11">
      <formula>AND($P$1=0,$H198&lt;MONTH($J$13))</formula>
    </cfRule>
  </conditionalFormatting>
  <conditionalFormatting sqref="Q198:AA209">
    <cfRule type="expression" dxfId="10811" priority="10">
      <formula>Q$1=""</formula>
    </cfRule>
  </conditionalFormatting>
  <conditionalFormatting sqref="P213:AA224">
    <cfRule type="expression" dxfId="10810" priority="9">
      <formula>AND($P$1=0,$H213&lt;MONTH($J$13))</formula>
    </cfRule>
  </conditionalFormatting>
  <conditionalFormatting sqref="Q213:AA224">
    <cfRule type="expression" dxfId="10809" priority="8">
      <formula>Q$1=""</formula>
    </cfRule>
  </conditionalFormatting>
  <conditionalFormatting sqref="P136:AA136">
    <cfRule type="containsBlanks" dxfId="10808" priority="7">
      <formula>LEN(TRIM(P136))=0</formula>
    </cfRule>
  </conditionalFormatting>
  <conditionalFormatting sqref="M153:M164">
    <cfRule type="containsBlanks" dxfId="10807" priority="6">
      <formula>LEN(TRIM(M153))=0</formula>
    </cfRule>
  </conditionalFormatting>
  <conditionalFormatting sqref="P331:AA332 Q330:AA331">
    <cfRule type="expression" dxfId="10806" priority="5">
      <formula>AND($P$1=0,$H330&lt;MONTH($J$13))</formula>
    </cfRule>
  </conditionalFormatting>
  <conditionalFormatting sqref="P331:AA332 Q330:AA331">
    <cfRule type="cellIs" dxfId="10805" priority="4" operator="equal">
      <formula>0</formula>
    </cfRule>
  </conditionalFormatting>
  <conditionalFormatting sqref="Q330:AA332">
    <cfRule type="expression" dxfId="10804" priority="3">
      <formula>Q$1=""</formula>
    </cfRule>
  </conditionalFormatting>
  <conditionalFormatting sqref="P330">
    <cfRule type="expression" dxfId="10803" priority="2">
      <formula>AND($P$1=0,$H330&lt;MONTH($J$13))</formula>
    </cfRule>
  </conditionalFormatting>
  <conditionalFormatting sqref="P330">
    <cfRule type="cellIs" dxfId="10802" priority="1" operator="equal">
      <formula>0</formula>
    </cfRule>
  </conditionalFormatting>
  <hyperlinks>
    <hyperlink ref="A1:D1" location="оглавление!A1" tooltip="оглавление" display="оглавление"/>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структура!$S$12:$S$22</xm:f>
          </x14:formula1>
          <xm:sqref>J16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371"/>
  <sheetViews>
    <sheetView showGridLines="0" workbookViewId="0">
      <pane xSplit="14" ySplit="10" topLeftCell="O11" activePane="bottomRight" state="frozen"/>
      <selection pane="topRight" activeCell="O1" sqref="O1"/>
      <selection pane="bottomLeft" activeCell="A11" sqref="A11"/>
      <selection pane="bottomRight" activeCell="A7" sqref="A7"/>
    </sheetView>
  </sheetViews>
  <sheetFormatPr defaultColWidth="9.109375" defaultRowHeight="12" x14ac:dyDescent="0.25"/>
  <cols>
    <col min="1" max="1" width="2.6640625" style="151" customWidth="1"/>
    <col min="2" max="2" width="2.6640625" style="133" customWidth="1"/>
    <col min="3" max="3" width="2.6640625" style="1" customWidth="1"/>
    <col min="4" max="4" width="4" style="1" customWidth="1"/>
    <col min="5" max="5" width="40.33203125" style="1" bestFit="1" customWidth="1"/>
    <col min="6" max="6" width="2.6640625" style="1" customWidth="1"/>
    <col min="7" max="7" width="9.109375" style="1"/>
    <col min="8" max="8" width="2.6640625" style="1" customWidth="1"/>
    <col min="9" max="9" width="2.6640625" style="29" customWidth="1"/>
    <col min="10" max="10" width="14.109375" style="1" customWidth="1"/>
    <col min="11" max="11" width="2.6640625" style="29" customWidth="1"/>
    <col min="12" max="12" width="2.6640625" style="1" customWidth="1"/>
    <col min="13" max="13" width="9.109375" style="56"/>
    <col min="14" max="15" width="2.6640625" style="1" customWidth="1"/>
    <col min="16" max="27" width="12.44140625" style="1" customWidth="1"/>
    <col min="28" max="28" width="2.6640625" style="1" customWidth="1"/>
    <col min="29" max="16384" width="9.109375" style="1"/>
  </cols>
  <sheetData>
    <row r="1" spans="1:28" ht="13.8" x14ac:dyDescent="0.3">
      <c r="A1" s="281" t="s">
        <v>341</v>
      </c>
      <c r="B1" s="281"/>
      <c r="C1" s="281"/>
      <c r="D1" s="281"/>
      <c r="E1" s="2"/>
      <c r="F1" s="2"/>
      <c r="G1" s="2"/>
      <c r="H1" s="2"/>
      <c r="I1" s="28"/>
      <c r="J1" s="2"/>
      <c r="K1" s="28"/>
      <c r="L1" s="2"/>
      <c r="M1" s="51" t="str">
        <f>операции!$M$1</f>
        <v>№года</v>
      </c>
      <c r="N1" s="42"/>
      <c r="O1" s="42"/>
      <c r="P1" s="43">
        <f>операции!P1</f>
        <v>0</v>
      </c>
      <c r="Q1" s="43" t="str">
        <f>операции!Q1</f>
        <v/>
      </c>
      <c r="R1" s="43" t="str">
        <f>операции!R1</f>
        <v/>
      </c>
      <c r="S1" s="43" t="str">
        <f>операции!S1</f>
        <v/>
      </c>
      <c r="T1" s="43" t="str">
        <f>операции!T1</f>
        <v/>
      </c>
      <c r="U1" s="43" t="str">
        <f>операции!U1</f>
        <v/>
      </c>
      <c r="V1" s="43" t="str">
        <f>операции!V1</f>
        <v/>
      </c>
      <c r="W1" s="43" t="str">
        <f>операции!W1</f>
        <v/>
      </c>
      <c r="X1" s="43" t="str">
        <f>операции!X1</f>
        <v/>
      </c>
      <c r="Y1" s="43" t="str">
        <f>операции!Y1</f>
        <v/>
      </c>
      <c r="Z1" s="43" t="str">
        <f>операции!Z1</f>
        <v/>
      </c>
      <c r="AA1" s="43" t="str">
        <f>операции!AA1</f>
        <v/>
      </c>
      <c r="AB1" s="2"/>
    </row>
    <row r="2" spans="1:28" x14ac:dyDescent="0.25">
      <c r="A2" s="149"/>
      <c r="B2" s="131"/>
      <c r="C2" s="2"/>
      <c r="D2" s="2"/>
      <c r="E2" s="2"/>
      <c r="F2" s="2"/>
      <c r="G2" s="2"/>
      <c r="H2" s="2"/>
      <c r="I2" s="28"/>
      <c r="J2" s="2"/>
      <c r="K2" s="28"/>
      <c r="L2" s="2"/>
      <c r="M2" s="52"/>
      <c r="N2" s="2"/>
      <c r="O2" s="2"/>
      <c r="P2" s="194">
        <v>1</v>
      </c>
      <c r="Q2" s="195">
        <f>P2+1</f>
        <v>2</v>
      </c>
      <c r="R2" s="195">
        <f t="shared" ref="R2:AA2" si="0">Q2+1</f>
        <v>3</v>
      </c>
      <c r="S2" s="195">
        <f t="shared" si="0"/>
        <v>4</v>
      </c>
      <c r="T2" s="195">
        <f t="shared" si="0"/>
        <v>5</v>
      </c>
      <c r="U2" s="195">
        <f t="shared" si="0"/>
        <v>6</v>
      </c>
      <c r="V2" s="195">
        <f t="shared" si="0"/>
        <v>7</v>
      </c>
      <c r="W2" s="195">
        <f t="shared" si="0"/>
        <v>8</v>
      </c>
      <c r="X2" s="195">
        <f t="shared" si="0"/>
        <v>9</v>
      </c>
      <c r="Y2" s="195">
        <f t="shared" si="0"/>
        <v>10</v>
      </c>
      <c r="Z2" s="195">
        <f t="shared" si="0"/>
        <v>11</v>
      </c>
      <c r="AA2" s="195">
        <f t="shared" si="0"/>
        <v>12</v>
      </c>
      <c r="AB2" s="2"/>
    </row>
    <row r="3" spans="1:28" x14ac:dyDescent="0.25">
      <c r="A3" s="149"/>
      <c r="B3" s="131"/>
      <c r="C3" s="89" t="str">
        <f>методология!$E$4</f>
        <v>Инвестмодель базы отдыха - Беседки &amp; Веревочный парк</v>
      </c>
      <c r="D3" s="20"/>
      <c r="E3" s="20"/>
      <c r="F3" s="2"/>
      <c r="G3" s="2"/>
      <c r="H3" s="2"/>
      <c r="I3" s="28"/>
      <c r="J3" s="2"/>
      <c r="K3" s="28"/>
      <c r="L3" s="2"/>
      <c r="M3" s="52"/>
      <c r="N3" s="2"/>
      <c r="O3" s="2"/>
      <c r="P3" s="2"/>
      <c r="Q3" s="2"/>
      <c r="R3" s="2"/>
      <c r="S3" s="2"/>
      <c r="T3" s="2"/>
      <c r="U3" s="2"/>
      <c r="V3" s="2"/>
      <c r="W3" s="2"/>
      <c r="X3" s="2"/>
      <c r="Y3" s="2"/>
      <c r="Z3" s="2"/>
      <c r="AA3" s="2"/>
      <c r="AB3" s="2"/>
    </row>
    <row r="4" spans="1:28" x14ac:dyDescent="0.25">
      <c r="A4" s="149"/>
      <c r="B4" s="131"/>
      <c r="C4" s="89" t="str">
        <f>методология!$E$5</f>
        <v>Со сценарным анализом</v>
      </c>
      <c r="D4" s="20"/>
      <c r="E4" s="20"/>
      <c r="F4" s="2"/>
      <c r="G4" s="2"/>
      <c r="H4" s="2"/>
      <c r="I4" s="28"/>
      <c r="J4" s="2"/>
      <c r="K4" s="28"/>
      <c r="L4" s="2"/>
      <c r="M4" s="52"/>
      <c r="N4" s="2"/>
      <c r="O4" s="2"/>
      <c r="P4" s="2"/>
      <c r="Q4" s="2"/>
      <c r="R4" s="2"/>
      <c r="S4" s="2"/>
      <c r="T4" s="2"/>
      <c r="U4" s="2"/>
      <c r="V4" s="2"/>
      <c r="W4" s="2"/>
      <c r="X4" s="2"/>
      <c r="Y4" s="2"/>
      <c r="Z4" s="2"/>
      <c r="AA4" s="2"/>
      <c r="AB4" s="2"/>
    </row>
    <row r="5" spans="1:28" x14ac:dyDescent="0.25">
      <c r="A5" s="149"/>
      <c r="B5" s="131"/>
      <c r="C5" s="2"/>
      <c r="D5" s="2"/>
      <c r="E5" s="2"/>
      <c r="F5" s="2"/>
      <c r="G5" s="154" t="s">
        <v>309</v>
      </c>
      <c r="H5" s="2"/>
      <c r="I5" s="28"/>
      <c r="J5" s="2"/>
      <c r="K5" s="28"/>
      <c r="L5" s="2"/>
      <c r="M5" s="52"/>
      <c r="N5" s="2"/>
      <c r="O5" s="2"/>
      <c r="P5" s="2"/>
      <c r="Q5" s="2"/>
      <c r="R5" s="2"/>
      <c r="S5" s="2"/>
      <c r="T5" s="2"/>
      <c r="U5" s="2"/>
      <c r="V5" s="2"/>
      <c r="W5" s="2"/>
      <c r="X5" s="2"/>
      <c r="Y5" s="2"/>
      <c r="Z5" s="2"/>
      <c r="AA5" s="2"/>
      <c r="AB5" s="2"/>
    </row>
    <row r="6" spans="1:28" x14ac:dyDescent="0.25">
      <c r="A6" s="149"/>
      <c r="B6" s="131"/>
      <c r="C6" s="225" t="s">
        <v>332</v>
      </c>
      <c r="D6" s="210"/>
      <c r="E6" s="226"/>
      <c r="F6" s="2"/>
      <c r="G6" s="104" t="str">
        <f>сценарии!$J$7</f>
        <v>сценарий-1</v>
      </c>
      <c r="H6" s="2"/>
      <c r="I6" s="28"/>
      <c r="J6" s="2"/>
      <c r="K6" s="28"/>
      <c r="L6" s="2"/>
      <c r="M6" s="52"/>
      <c r="N6" s="2"/>
      <c r="O6" s="2"/>
      <c r="P6" s="96" t="str">
        <f>операции!P6</f>
        <v/>
      </c>
      <c r="Q6" s="96" t="str">
        <f>операции!Q6</f>
        <v/>
      </c>
      <c r="R6" s="96" t="str">
        <f>операции!R6</f>
        <v/>
      </c>
      <c r="S6" s="96" t="str">
        <f>операции!S6</f>
        <v/>
      </c>
      <c r="T6" s="96" t="str">
        <f>операции!T6</f>
        <v/>
      </c>
      <c r="U6" s="96" t="str">
        <f>операции!U6</f>
        <v/>
      </c>
      <c r="V6" s="96" t="str">
        <f>операции!V6</f>
        <v/>
      </c>
      <c r="W6" s="96" t="str">
        <f>операции!W6</f>
        <v/>
      </c>
      <c r="X6" s="96" t="str">
        <f>операции!X6</f>
        <v/>
      </c>
      <c r="Y6" s="96" t="str">
        <f>операции!Y6</f>
        <v/>
      </c>
      <c r="Z6" s="96" t="str">
        <f>операции!Z6</f>
        <v/>
      </c>
      <c r="AA6" s="96" t="str">
        <f>операции!AA6</f>
        <v/>
      </c>
      <c r="AB6" s="2"/>
    </row>
    <row r="7" spans="1:28" ht="12.6" thickBot="1" x14ac:dyDescent="0.3">
      <c r="A7" s="149"/>
      <c r="B7" s="182" t="s">
        <v>285</v>
      </c>
      <c r="C7" s="2"/>
      <c r="D7" s="2"/>
      <c r="E7" s="2"/>
      <c r="F7" s="2"/>
      <c r="G7" s="2"/>
      <c r="H7" s="2"/>
      <c r="I7" s="28"/>
      <c r="J7" s="2"/>
      <c r="K7" s="28"/>
      <c r="L7" s="2"/>
      <c r="M7" s="52"/>
      <c r="N7" s="2"/>
      <c r="O7" s="2"/>
      <c r="P7" s="94">
        <f>операции!P7</f>
        <v>32</v>
      </c>
      <c r="Q7" s="94" t="str">
        <f>операции!Q7</f>
        <v/>
      </c>
      <c r="R7" s="94" t="str">
        <f>операции!R7</f>
        <v/>
      </c>
      <c r="S7" s="94" t="str">
        <f>операции!S7</f>
        <v/>
      </c>
      <c r="T7" s="94" t="str">
        <f>операции!T7</f>
        <v/>
      </c>
      <c r="U7" s="94" t="str">
        <f>операции!U7</f>
        <v/>
      </c>
      <c r="V7" s="94" t="str">
        <f>операции!V7</f>
        <v/>
      </c>
      <c r="W7" s="94" t="str">
        <f>операции!W7</f>
        <v/>
      </c>
      <c r="X7" s="94" t="str">
        <f>операции!X7</f>
        <v/>
      </c>
      <c r="Y7" s="94" t="str">
        <f>операции!Y7</f>
        <v/>
      </c>
      <c r="Z7" s="94" t="str">
        <f>операции!Z7</f>
        <v/>
      </c>
      <c r="AA7" s="94" t="str">
        <f>операции!AA7</f>
        <v/>
      </c>
      <c r="AB7" s="2"/>
    </row>
    <row r="8" spans="1:28" s="5" customFormat="1" ht="12.6" thickBot="1" x14ac:dyDescent="0.3">
      <c r="A8" s="150">
        <f>1</f>
        <v>1</v>
      </c>
      <c r="B8" s="152"/>
      <c r="C8" s="3"/>
      <c r="D8" s="3"/>
      <c r="E8" s="3" t="str">
        <f>KPI!$E$8</f>
        <v>KPI</v>
      </c>
      <c r="F8" s="3"/>
      <c r="G8" s="28" t="str">
        <f>KPI!$G$8</f>
        <v>ед.изм.</v>
      </c>
      <c r="H8" s="3"/>
      <c r="I8" s="28"/>
      <c r="J8" s="3"/>
      <c r="K8" s="28"/>
      <c r="L8" s="3"/>
      <c r="M8" s="53" t="str">
        <f>операции!M8</f>
        <v>итого</v>
      </c>
      <c r="N8" s="3"/>
      <c r="O8" s="3"/>
      <c r="P8" s="95">
        <f>операции!P8</f>
        <v>366</v>
      </c>
      <c r="Q8" s="95" t="str">
        <f>операции!Q8</f>
        <v/>
      </c>
      <c r="R8" s="95" t="str">
        <f>операции!R8</f>
        <v/>
      </c>
      <c r="S8" s="95" t="str">
        <f>операции!S8</f>
        <v/>
      </c>
      <c r="T8" s="95" t="str">
        <f>операции!T8</f>
        <v/>
      </c>
      <c r="U8" s="95" t="str">
        <f>операции!U8</f>
        <v/>
      </c>
      <c r="V8" s="95" t="str">
        <f>операции!V8</f>
        <v/>
      </c>
      <c r="W8" s="95" t="str">
        <f>операции!W8</f>
        <v/>
      </c>
      <c r="X8" s="95" t="str">
        <f>операции!X8</f>
        <v/>
      </c>
      <c r="Y8" s="95" t="str">
        <f>операции!Y8</f>
        <v/>
      </c>
      <c r="Z8" s="95" t="str">
        <f>операции!Z8</f>
        <v/>
      </c>
      <c r="AA8" s="95" t="str">
        <f>операции!AA8</f>
        <v/>
      </c>
      <c r="AB8" s="3"/>
    </row>
    <row r="9" spans="1:28" ht="3.9" customHeight="1" x14ac:dyDescent="0.25">
      <c r="A9" s="149">
        <f>1</f>
        <v>1</v>
      </c>
      <c r="B9" s="131"/>
      <c r="C9" s="2"/>
      <c r="D9" s="21"/>
      <c r="E9" s="21"/>
      <c r="F9" s="2"/>
      <c r="G9" s="21"/>
      <c r="H9" s="2"/>
      <c r="I9" s="28"/>
      <c r="J9" s="2"/>
      <c r="K9" s="28"/>
      <c r="L9" s="2"/>
      <c r="M9" s="54"/>
      <c r="N9" s="2"/>
      <c r="O9" s="2"/>
      <c r="P9" s="21"/>
      <c r="Q9" s="21"/>
      <c r="R9" s="21"/>
      <c r="S9" s="21"/>
      <c r="T9" s="21"/>
      <c r="U9" s="21"/>
      <c r="V9" s="21"/>
      <c r="W9" s="21"/>
      <c r="X9" s="21"/>
      <c r="Y9" s="21"/>
      <c r="Z9" s="21"/>
      <c r="AA9" s="21"/>
      <c r="AB9" s="2"/>
    </row>
    <row r="10" spans="1:28" ht="8.1" customHeight="1" x14ac:dyDescent="0.25">
      <c r="A10" s="149">
        <f>1</f>
        <v>1</v>
      </c>
      <c r="B10" s="131"/>
      <c r="C10" s="2"/>
      <c r="D10" s="2"/>
      <c r="E10" s="2"/>
      <c r="F10" s="2"/>
      <c r="G10" s="2"/>
      <c r="H10" s="2"/>
      <c r="I10" s="28"/>
      <c r="J10" s="2"/>
      <c r="K10" s="28"/>
      <c r="L10" s="2"/>
      <c r="M10" s="52"/>
      <c r="N10" s="2"/>
      <c r="O10" s="2"/>
      <c r="P10" s="2"/>
      <c r="Q10" s="2"/>
      <c r="R10" s="2"/>
      <c r="S10" s="2"/>
      <c r="T10" s="2"/>
      <c r="U10" s="2"/>
      <c r="V10" s="2"/>
      <c r="W10" s="2"/>
      <c r="X10" s="2"/>
      <c r="Y10" s="2"/>
      <c r="Z10" s="2"/>
      <c r="AA10" s="2"/>
      <c r="AB10" s="2"/>
    </row>
    <row r="11" spans="1:28" s="5" customFormat="1" x14ac:dyDescent="0.25">
      <c r="A11" s="150">
        <f>1</f>
        <v>1</v>
      </c>
      <c r="B11" s="131"/>
      <c r="C11" s="3"/>
      <c r="D11" s="3"/>
      <c r="E11" s="3"/>
      <c r="F11" s="3"/>
      <c r="G11" s="3"/>
      <c r="H11" s="3"/>
      <c r="I11" s="28"/>
      <c r="J11" s="3"/>
      <c r="K11" s="28"/>
      <c r="L11" s="3"/>
      <c r="M11" s="55"/>
      <c r="N11" s="3"/>
      <c r="O11" s="3"/>
      <c r="P11" s="46"/>
      <c r="Q11" s="46"/>
      <c r="R11" s="46"/>
      <c r="S11" s="46"/>
      <c r="T11" s="46"/>
      <c r="U11" s="46"/>
      <c r="V11" s="46"/>
      <c r="W11" s="46"/>
      <c r="X11" s="46"/>
      <c r="Y11" s="46"/>
      <c r="Z11" s="46"/>
      <c r="AA11" s="46"/>
      <c r="AB11" s="3"/>
    </row>
    <row r="12" spans="1:28" ht="3.9" customHeight="1" x14ac:dyDescent="0.25">
      <c r="A12" s="149">
        <f>1</f>
        <v>1</v>
      </c>
      <c r="B12" s="131"/>
      <c r="C12" s="2"/>
      <c r="D12" s="2"/>
      <c r="E12" s="2"/>
      <c r="F12" s="2"/>
      <c r="G12" s="2"/>
      <c r="H12" s="2"/>
      <c r="I12" s="28"/>
      <c r="J12" s="2"/>
      <c r="K12" s="28"/>
      <c r="L12" s="2"/>
      <c r="M12" s="52"/>
      <c r="N12" s="2"/>
      <c r="O12" s="2"/>
      <c r="P12" s="36"/>
      <c r="Q12" s="36"/>
      <c r="R12" s="36"/>
      <c r="S12" s="36"/>
      <c r="T12" s="36"/>
      <c r="U12" s="36"/>
      <c r="V12" s="36"/>
      <c r="W12" s="36"/>
      <c r="X12" s="36"/>
      <c r="Y12" s="36"/>
      <c r="Z12" s="36"/>
      <c r="AA12" s="36"/>
      <c r="AB12" s="2"/>
    </row>
    <row r="13" spans="1:28" s="5" customFormat="1" x14ac:dyDescent="0.25">
      <c r="A13" s="150">
        <f>1</f>
        <v>1</v>
      </c>
      <c r="B13" s="131"/>
      <c r="C13" s="3"/>
      <c r="D13" s="3"/>
      <c r="E13" s="181" t="s">
        <v>274</v>
      </c>
      <c r="F13" s="3"/>
      <c r="G13" s="3"/>
      <c r="H13" s="3"/>
      <c r="I13" s="28"/>
      <c r="J13" s="3"/>
      <c r="K13" s="28"/>
      <c r="L13" s="3"/>
      <c r="M13" s="55"/>
      <c r="N13" s="3"/>
      <c r="O13" s="3"/>
      <c r="P13" s="46"/>
      <c r="Q13" s="46"/>
      <c r="R13" s="46"/>
      <c r="S13" s="46"/>
      <c r="T13" s="46"/>
      <c r="U13" s="46"/>
      <c r="V13" s="46"/>
      <c r="W13" s="46"/>
      <c r="X13" s="46"/>
      <c r="Y13" s="46"/>
      <c r="Z13" s="46"/>
      <c r="AA13" s="46"/>
      <c r="AB13" s="3"/>
    </row>
    <row r="14" spans="1:28" ht="8.1" customHeight="1" x14ac:dyDescent="0.25">
      <c r="A14" s="149">
        <f>1</f>
        <v>1</v>
      </c>
      <c r="B14" s="131"/>
      <c r="C14" s="2"/>
      <c r="D14" s="2"/>
      <c r="E14" s="2"/>
      <c r="F14" s="2"/>
      <c r="G14" s="2"/>
      <c r="H14" s="2"/>
      <c r="I14" s="28"/>
      <c r="J14" s="2"/>
      <c r="K14" s="28"/>
      <c r="L14" s="2"/>
      <c r="M14" s="52"/>
      <c r="N14" s="2"/>
      <c r="O14" s="2"/>
      <c r="P14" s="36"/>
      <c r="Q14" s="36"/>
      <c r="R14" s="36"/>
      <c r="S14" s="36"/>
      <c r="T14" s="36"/>
      <c r="U14" s="36"/>
      <c r="V14" s="36"/>
      <c r="W14" s="36"/>
      <c r="X14" s="36"/>
      <c r="Y14" s="36"/>
      <c r="Z14" s="36"/>
      <c r="AA14" s="36"/>
      <c r="AB14" s="2"/>
    </row>
    <row r="15" spans="1:28" ht="3.9" customHeight="1" x14ac:dyDescent="0.25">
      <c r="A15" s="149">
        <f>1</f>
        <v>1</v>
      </c>
      <c r="B15" s="131"/>
      <c r="C15" s="2"/>
      <c r="D15" s="2"/>
      <c r="E15" s="2"/>
      <c r="F15" s="2"/>
      <c r="G15" s="2"/>
      <c r="H15" s="2"/>
      <c r="I15" s="28"/>
      <c r="J15" s="2"/>
      <c r="K15" s="28"/>
      <c r="L15" s="2"/>
      <c r="M15" s="52"/>
      <c r="N15" s="2"/>
      <c r="O15" s="2"/>
      <c r="P15" s="36"/>
      <c r="Q15" s="36"/>
      <c r="R15" s="36"/>
      <c r="S15" s="36"/>
      <c r="T15" s="36"/>
      <c r="U15" s="36"/>
      <c r="V15" s="36"/>
      <c r="W15" s="36"/>
      <c r="X15" s="36"/>
      <c r="Y15" s="36"/>
      <c r="Z15" s="36"/>
      <c r="AA15" s="36"/>
      <c r="AB15" s="2"/>
    </row>
    <row r="16" spans="1:28" s="5" customFormat="1" x14ac:dyDescent="0.25">
      <c r="A16" s="150">
        <f>1</f>
        <v>1</v>
      </c>
      <c r="B16" s="132" t="str">
        <f>структура!$J$12</f>
        <v>ОСНО</v>
      </c>
      <c r="C16" s="3"/>
      <c r="D16" s="3"/>
      <c r="E16" s="89" t="str">
        <f>KPI!$E$74</f>
        <v>ВЫРУЧКА</v>
      </c>
      <c r="F16" s="89"/>
      <c r="G16" s="89" t="str">
        <f>IF($E16="","",INDEX(KPI!$G:$G,SUMIFS(KPI!$B:$B,KPI!$E:$E,$E16)))</f>
        <v>тыс.руб.</v>
      </c>
      <c r="H16" s="89"/>
      <c r="I16" s="90"/>
      <c r="J16" s="130" t="str">
        <f>структура!$AL$21</f>
        <v>Без НДС</v>
      </c>
      <c r="K16" s="90"/>
      <c r="L16" s="89"/>
      <c r="M16" s="92">
        <f>SUM($O16:$AB16)</f>
        <v>0</v>
      </c>
      <c r="N16" s="3"/>
      <c r="O16" s="3"/>
      <c r="P16" s="93">
        <f>IF(P$1="",0,IF(1+операции!P$421=0,0,(операции!P$58+операции!P$182)/(1+операции!P$421)))</f>
        <v>0</v>
      </c>
      <c r="Q16" s="93">
        <f>IF(Q$1="",0,IF(1+операции!Q$421=0,0,(операции!Q$58+операции!Q$182)/(1+операции!Q$421)))</f>
        <v>0</v>
      </c>
      <c r="R16" s="93">
        <f>IF(R$1="",0,IF(1+операции!R$421=0,0,(операции!R$58+операции!R$182)/(1+операции!R$421)))</f>
        <v>0</v>
      </c>
      <c r="S16" s="93">
        <f>IF(S$1="",0,IF(1+операции!S$421=0,0,(операции!S$58+операции!S$182)/(1+операции!S$421)))</f>
        <v>0</v>
      </c>
      <c r="T16" s="93">
        <f>IF(T$1="",0,IF(1+операции!T$421=0,0,(операции!T$58+операции!T$182)/(1+операции!T$421)))</f>
        <v>0</v>
      </c>
      <c r="U16" s="93">
        <f>IF(U$1="",0,IF(1+операции!U$421=0,0,(операции!U$58+операции!U$182)/(1+операции!U$421)))</f>
        <v>0</v>
      </c>
      <c r="V16" s="93">
        <f>IF(V$1="",0,IF(1+операции!V$421=0,0,(операции!V$58+операции!V$182)/(1+операции!V$421)))</f>
        <v>0</v>
      </c>
      <c r="W16" s="93">
        <f>IF(W$1="",0,IF(1+операции!W$421=0,0,(операции!W$58+операции!W$182)/(1+операции!W$421)))</f>
        <v>0</v>
      </c>
      <c r="X16" s="93">
        <f>IF(X$1="",0,IF(1+операции!X$421=0,0,(операции!X$58+операции!X$182)/(1+операции!X$421)))</f>
        <v>0</v>
      </c>
      <c r="Y16" s="93">
        <f>IF(Y$1="",0,IF(1+операции!Y$421=0,0,(операции!Y$58+операции!Y$182)/(1+операции!Y$421)))</f>
        <v>0</v>
      </c>
      <c r="Z16" s="93">
        <f>IF(Z$1="",0,IF(1+операции!Z$421=0,0,(операции!Z$58+операции!Z$182)/(1+операции!Z$421)))</f>
        <v>0</v>
      </c>
      <c r="AA16" s="93">
        <f>IF(AA$1="",0,IF(1+операции!AA$421=0,0,(операции!AA$58+операции!AA$182)/(1+операции!AA$421)))</f>
        <v>0</v>
      </c>
      <c r="AB16" s="3"/>
    </row>
    <row r="17" spans="1:28" ht="3.9" customHeight="1" x14ac:dyDescent="0.25">
      <c r="A17" s="149">
        <f>1</f>
        <v>1</v>
      </c>
      <c r="B17" s="131"/>
      <c r="C17" s="2"/>
      <c r="D17" s="2"/>
      <c r="E17" s="2"/>
      <c r="F17" s="2"/>
      <c r="G17" s="2"/>
      <c r="H17" s="2"/>
      <c r="I17" s="28"/>
      <c r="J17" s="2"/>
      <c r="K17" s="28"/>
      <c r="L17" s="2"/>
      <c r="M17" s="52"/>
      <c r="N17" s="2"/>
      <c r="O17" s="2"/>
      <c r="P17" s="36"/>
      <c r="Q17" s="36"/>
      <c r="R17" s="36"/>
      <c r="S17" s="36"/>
      <c r="T17" s="36"/>
      <c r="U17" s="36"/>
      <c r="V17" s="36"/>
      <c r="W17" s="36"/>
      <c r="X17" s="36"/>
      <c r="Y17" s="36"/>
      <c r="Z17" s="36"/>
      <c r="AA17" s="36"/>
      <c r="AB17" s="2"/>
    </row>
    <row r="18" spans="1:28" s="5" customFormat="1" x14ac:dyDescent="0.25">
      <c r="A18" s="150">
        <f>1</f>
        <v>1</v>
      </c>
      <c r="B18" s="132" t="str">
        <f>структура!$J$13</f>
        <v>УСН(6%)</v>
      </c>
      <c r="C18" s="3"/>
      <c r="D18" s="3"/>
      <c r="E18" s="89" t="str">
        <f>E16</f>
        <v>ВЫРУЧКА</v>
      </c>
      <c r="F18" s="89"/>
      <c r="G18" s="89" t="str">
        <f>IF($E18="","",INDEX(KPI!$G:$G,SUMIFS(KPI!$B:$B,KPI!$E:$E,$E18)))</f>
        <v>тыс.руб.</v>
      </c>
      <c r="H18" s="89"/>
      <c r="I18" s="90"/>
      <c r="J18" s="130"/>
      <c r="K18" s="90"/>
      <c r="L18" s="89"/>
      <c r="M18" s="92">
        <f>SUM($O18:$AB18)</f>
        <v>0</v>
      </c>
      <c r="N18" s="3"/>
      <c r="O18" s="3"/>
      <c r="P18" s="93">
        <f>IF(P$1="",0,операции!P$58+операции!P$182)</f>
        <v>0</v>
      </c>
      <c r="Q18" s="93">
        <f>IF(Q$1="",0,операции!Q$58+операции!Q$182)</f>
        <v>0</v>
      </c>
      <c r="R18" s="93">
        <f>IF(R$1="",0,операции!R$58+операции!R$182)</f>
        <v>0</v>
      </c>
      <c r="S18" s="93">
        <f>IF(S$1="",0,операции!S$58+операции!S$182)</f>
        <v>0</v>
      </c>
      <c r="T18" s="93">
        <f>IF(T$1="",0,операции!T$58+операции!T$182)</f>
        <v>0</v>
      </c>
      <c r="U18" s="93">
        <f>IF(U$1="",0,операции!U$58+операции!U$182)</f>
        <v>0</v>
      </c>
      <c r="V18" s="93">
        <f>IF(V$1="",0,операции!V$58+операции!V$182)</f>
        <v>0</v>
      </c>
      <c r="W18" s="93">
        <f>IF(W$1="",0,операции!W$58+операции!W$182)</f>
        <v>0</v>
      </c>
      <c r="X18" s="93">
        <f>IF(X$1="",0,операции!X$58+операции!X$182)</f>
        <v>0</v>
      </c>
      <c r="Y18" s="93">
        <f>IF(Y$1="",0,операции!Y$58+операции!Y$182)</f>
        <v>0</v>
      </c>
      <c r="Z18" s="93">
        <f>IF(Z$1="",0,операции!Z$58+операции!Z$182)</f>
        <v>0</v>
      </c>
      <c r="AA18" s="93">
        <f>IF(AA$1="",0,операции!AA$58+операции!AA$182)</f>
        <v>0</v>
      </c>
      <c r="AB18" s="3"/>
    </row>
    <row r="19" spans="1:28" ht="3.9" customHeight="1" x14ac:dyDescent="0.25">
      <c r="A19" s="149">
        <f>1</f>
        <v>1</v>
      </c>
      <c r="B19" s="131"/>
      <c r="C19" s="2"/>
      <c r="D19" s="2"/>
      <c r="E19" s="2"/>
      <c r="F19" s="2"/>
      <c r="G19" s="2"/>
      <c r="H19" s="2"/>
      <c r="I19" s="28"/>
      <c r="J19" s="2"/>
      <c r="K19" s="28"/>
      <c r="L19" s="2"/>
      <c r="M19" s="52"/>
      <c r="N19" s="2"/>
      <c r="O19" s="2"/>
      <c r="P19" s="36"/>
      <c r="Q19" s="36"/>
      <c r="R19" s="36"/>
      <c r="S19" s="36"/>
      <c r="T19" s="36"/>
      <c r="U19" s="36"/>
      <c r="V19" s="36"/>
      <c r="W19" s="36"/>
      <c r="X19" s="36"/>
      <c r="Y19" s="36"/>
      <c r="Z19" s="36"/>
      <c r="AA19" s="36"/>
      <c r="AB19" s="2"/>
    </row>
    <row r="20" spans="1:28" s="5" customFormat="1" x14ac:dyDescent="0.25">
      <c r="A20" s="150">
        <f>1</f>
        <v>1</v>
      </c>
      <c r="B20" s="132" t="str">
        <f>структура!$J$14</f>
        <v>УСН(15%)</v>
      </c>
      <c r="C20" s="3"/>
      <c r="D20" s="3"/>
      <c r="E20" s="89" t="str">
        <f>E16</f>
        <v>ВЫРУЧКА</v>
      </c>
      <c r="F20" s="89"/>
      <c r="G20" s="89" t="str">
        <f>IF($E20="","",INDEX(KPI!$G:$G,SUMIFS(KPI!$B:$B,KPI!$E:$E,$E20)))</f>
        <v>тыс.руб.</v>
      </c>
      <c r="H20" s="89"/>
      <c r="I20" s="90"/>
      <c r="J20" s="130"/>
      <c r="K20" s="90"/>
      <c r="L20" s="89"/>
      <c r="M20" s="92">
        <f>SUM($O20:$AB20)</f>
        <v>0</v>
      </c>
      <c r="N20" s="3"/>
      <c r="O20" s="3"/>
      <c r="P20" s="93">
        <f>IF(P$1="",0,операции!P$58+операции!P$182)</f>
        <v>0</v>
      </c>
      <c r="Q20" s="93">
        <f>IF(Q$1="",0,операции!Q$58+операции!Q$182)</f>
        <v>0</v>
      </c>
      <c r="R20" s="93">
        <f>IF(R$1="",0,операции!R$58+операции!R$182)</f>
        <v>0</v>
      </c>
      <c r="S20" s="93">
        <f>IF(S$1="",0,операции!S$58+операции!S$182)</f>
        <v>0</v>
      </c>
      <c r="T20" s="93">
        <f>IF(T$1="",0,операции!T$58+операции!T$182)</f>
        <v>0</v>
      </c>
      <c r="U20" s="93">
        <f>IF(U$1="",0,операции!U$58+операции!U$182)</f>
        <v>0</v>
      </c>
      <c r="V20" s="93">
        <f>IF(V$1="",0,операции!V$58+операции!V$182)</f>
        <v>0</v>
      </c>
      <c r="W20" s="93">
        <f>IF(W$1="",0,операции!W$58+операции!W$182)</f>
        <v>0</v>
      </c>
      <c r="X20" s="93">
        <f>IF(X$1="",0,операции!X$58+операции!X$182)</f>
        <v>0</v>
      </c>
      <c r="Y20" s="93">
        <f>IF(Y$1="",0,операции!Y$58+операции!Y$182)</f>
        <v>0</v>
      </c>
      <c r="Z20" s="93">
        <f>IF(Z$1="",0,операции!Z$58+операции!Z$182)</f>
        <v>0</v>
      </c>
      <c r="AA20" s="93">
        <f>IF(AA$1="",0,операции!AA$58+операции!AA$182)</f>
        <v>0</v>
      </c>
      <c r="AB20" s="3"/>
    </row>
    <row r="21" spans="1:28" ht="3.9" customHeight="1" x14ac:dyDescent="0.25">
      <c r="A21" s="149">
        <f>1</f>
        <v>1</v>
      </c>
      <c r="B21" s="131"/>
      <c r="C21" s="2"/>
      <c r="D21" s="2"/>
      <c r="E21" s="2"/>
      <c r="F21" s="2"/>
      <c r="G21" s="2"/>
      <c r="H21" s="2"/>
      <c r="I21" s="28"/>
      <c r="J21" s="2"/>
      <c r="K21" s="28"/>
      <c r="L21" s="2"/>
      <c r="M21" s="52"/>
      <c r="N21" s="2"/>
      <c r="O21" s="2"/>
      <c r="P21" s="36"/>
      <c r="Q21" s="36"/>
      <c r="R21" s="36"/>
      <c r="S21" s="36"/>
      <c r="T21" s="36"/>
      <c r="U21" s="36"/>
      <c r="V21" s="36"/>
      <c r="W21" s="36"/>
      <c r="X21" s="36"/>
      <c r="Y21" s="36"/>
      <c r="Z21" s="36"/>
      <c r="AA21" s="36"/>
      <c r="AB21" s="2"/>
    </row>
    <row r="22" spans="1:28" s="5" customFormat="1" x14ac:dyDescent="0.25">
      <c r="A22" s="150">
        <f>1</f>
        <v>1</v>
      </c>
      <c r="B22" s="132" t="str">
        <f>структура!$J$15</f>
        <v>УСН(6%)-ИП</v>
      </c>
      <c r="C22" s="3"/>
      <c r="D22" s="3"/>
      <c r="E22" s="89" t="str">
        <f>E16</f>
        <v>ВЫРУЧКА</v>
      </c>
      <c r="F22" s="89"/>
      <c r="G22" s="89" t="str">
        <f>IF($E22="","",INDEX(KPI!$G:$G,SUMIFS(KPI!$B:$B,KPI!$E:$E,$E22)))</f>
        <v>тыс.руб.</v>
      </c>
      <c r="H22" s="89"/>
      <c r="I22" s="90"/>
      <c r="J22" s="130"/>
      <c r="K22" s="90"/>
      <c r="L22" s="89"/>
      <c r="M22" s="92">
        <f>SUM($O22:$AB22)</f>
        <v>0</v>
      </c>
      <c r="N22" s="3"/>
      <c r="O22" s="3"/>
      <c r="P22" s="93">
        <f>IF(P$1="",0,операции!P$58+операции!P$182)</f>
        <v>0</v>
      </c>
      <c r="Q22" s="93">
        <f>IF(Q$1="",0,операции!Q$58+операции!Q$182)</f>
        <v>0</v>
      </c>
      <c r="R22" s="93">
        <f>IF(R$1="",0,операции!R$58+операции!R$182)</f>
        <v>0</v>
      </c>
      <c r="S22" s="93">
        <f>IF(S$1="",0,операции!S$58+операции!S$182)</f>
        <v>0</v>
      </c>
      <c r="T22" s="93">
        <f>IF(T$1="",0,операции!T$58+операции!T$182)</f>
        <v>0</v>
      </c>
      <c r="U22" s="93">
        <f>IF(U$1="",0,операции!U$58+операции!U$182)</f>
        <v>0</v>
      </c>
      <c r="V22" s="93">
        <f>IF(V$1="",0,операции!V$58+операции!V$182)</f>
        <v>0</v>
      </c>
      <c r="W22" s="93">
        <f>IF(W$1="",0,операции!W$58+операции!W$182)</f>
        <v>0</v>
      </c>
      <c r="X22" s="93">
        <f>IF(X$1="",0,операции!X$58+операции!X$182)</f>
        <v>0</v>
      </c>
      <c r="Y22" s="93">
        <f>IF(Y$1="",0,операции!Y$58+операции!Y$182)</f>
        <v>0</v>
      </c>
      <c r="Z22" s="93">
        <f>IF(Z$1="",0,операции!Z$58+операции!Z$182)</f>
        <v>0</v>
      </c>
      <c r="AA22" s="93">
        <f>IF(AA$1="",0,операции!AA$58+операции!AA$182)</f>
        <v>0</v>
      </c>
      <c r="AB22" s="3"/>
    </row>
    <row r="23" spans="1:28" ht="3.9" customHeight="1" x14ac:dyDescent="0.25">
      <c r="A23" s="149">
        <f>1</f>
        <v>1</v>
      </c>
      <c r="B23" s="131"/>
      <c r="C23" s="2"/>
      <c r="D23" s="2"/>
      <c r="E23" s="117"/>
      <c r="F23" s="2"/>
      <c r="G23" s="117"/>
      <c r="H23" s="2"/>
      <c r="I23" s="28"/>
      <c r="J23" s="2"/>
      <c r="K23" s="28"/>
      <c r="L23" s="2"/>
      <c r="M23" s="138"/>
      <c r="N23" s="2"/>
      <c r="O23" s="2"/>
      <c r="P23" s="36"/>
      <c r="Q23" s="36"/>
      <c r="R23" s="36"/>
      <c r="S23" s="36"/>
      <c r="T23" s="36"/>
      <c r="U23" s="36"/>
      <c r="V23" s="36"/>
      <c r="W23" s="36"/>
      <c r="X23" s="36"/>
      <c r="Y23" s="36"/>
      <c r="Z23" s="36"/>
      <c r="AA23" s="36"/>
      <c r="AB23" s="2"/>
    </row>
    <row r="24" spans="1:28" ht="8.1" customHeight="1" x14ac:dyDescent="0.25">
      <c r="A24" s="149">
        <f>1</f>
        <v>1</v>
      </c>
      <c r="B24" s="131"/>
      <c r="C24" s="2"/>
      <c r="D24" s="2"/>
      <c r="E24" s="2"/>
      <c r="F24" s="2"/>
      <c r="G24" s="2"/>
      <c r="H24" s="2"/>
      <c r="I24" s="28"/>
      <c r="J24" s="2"/>
      <c r="K24" s="28"/>
      <c r="L24" s="2"/>
      <c r="M24" s="52"/>
      <c r="N24" s="2"/>
      <c r="O24" s="2"/>
      <c r="P24" s="36"/>
      <c r="Q24" s="36"/>
      <c r="R24" s="36"/>
      <c r="S24" s="36"/>
      <c r="T24" s="36"/>
      <c r="U24" s="36"/>
      <c r="V24" s="36"/>
      <c r="W24" s="36"/>
      <c r="X24" s="36"/>
      <c r="Y24" s="36"/>
      <c r="Z24" s="36"/>
      <c r="AA24" s="36"/>
      <c r="AB24" s="2"/>
    </row>
    <row r="25" spans="1:28" ht="3.9" customHeight="1" x14ac:dyDescent="0.25">
      <c r="A25" s="149">
        <f>1</f>
        <v>1</v>
      </c>
      <c r="B25" s="131"/>
      <c r="C25" s="2"/>
      <c r="D25" s="2"/>
      <c r="E25" s="2"/>
      <c r="F25" s="2"/>
      <c r="G25" s="2"/>
      <c r="H25" s="2"/>
      <c r="I25" s="28"/>
      <c r="J25" s="2"/>
      <c r="K25" s="28"/>
      <c r="L25" s="2"/>
      <c r="M25" s="52"/>
      <c r="N25" s="2"/>
      <c r="O25" s="2"/>
      <c r="P25" s="36"/>
      <c r="Q25" s="36"/>
      <c r="R25" s="36"/>
      <c r="S25" s="36"/>
      <c r="T25" s="36"/>
      <c r="U25" s="36"/>
      <c r="V25" s="36"/>
      <c r="W25" s="36"/>
      <c r="X25" s="36"/>
      <c r="Y25" s="36"/>
      <c r="Z25" s="36"/>
      <c r="AA25" s="36"/>
      <c r="AB25" s="2"/>
    </row>
    <row r="26" spans="1:28" s="5" customFormat="1" x14ac:dyDescent="0.25">
      <c r="A26" s="150">
        <f>1</f>
        <v>1</v>
      </c>
      <c r="B26" s="132" t="str">
        <f>структура!$J$12</f>
        <v>ОСНО</v>
      </c>
      <c r="C26" s="3"/>
      <c r="D26" s="3"/>
      <c r="E26" s="89" t="str">
        <f>KPI!$E$75</f>
        <v>ОПЕРАЦИОННЫЕ РАСХОДЫ</v>
      </c>
      <c r="F26" s="89"/>
      <c r="G26" s="89" t="str">
        <f>IF($E26="","",INDEX(KPI!$G:$G,SUMIFS(KPI!$B:$B,KPI!$E:$E,$E26)))</f>
        <v>тыс.руб.</v>
      </c>
      <c r="H26" s="89"/>
      <c r="I26" s="90"/>
      <c r="J26" s="130" t="str">
        <f>структура!$AL$21</f>
        <v>Без НДС</v>
      </c>
      <c r="K26" s="90"/>
      <c r="L26" s="89"/>
      <c r="M26" s="92">
        <f>SUM($O26:$AB26)</f>
        <v>0</v>
      </c>
      <c r="N26" s="3"/>
      <c r="O26" s="3"/>
      <c r="P26" s="93">
        <f>IF(P$1="",0,SUMIFS(P33:P$113,$B33:$B$113,$B26))</f>
        <v>0</v>
      </c>
      <c r="Q26" s="93">
        <f>IF(Q$1="",0,SUMIFS(Q33:Q$113,$B33:$B$113,$B26))</f>
        <v>0</v>
      </c>
      <c r="R26" s="93">
        <f>IF(R$1="",0,SUMIFS(R33:R$113,$B33:$B$113,$B26))</f>
        <v>0</v>
      </c>
      <c r="S26" s="93">
        <f>IF(S$1="",0,SUMIFS(S33:S$113,$B33:$B$113,$B26))</f>
        <v>0</v>
      </c>
      <c r="T26" s="93">
        <f>IF(T$1="",0,SUMIFS(T33:T$113,$B33:$B$113,$B26))</f>
        <v>0</v>
      </c>
      <c r="U26" s="93">
        <f>IF(U$1="",0,SUMIFS(U33:U$113,$B33:$B$113,$B26))</f>
        <v>0</v>
      </c>
      <c r="V26" s="93">
        <f>IF(V$1="",0,SUMIFS(V33:V$113,$B33:$B$113,$B26))</f>
        <v>0</v>
      </c>
      <c r="W26" s="93">
        <f>IF(W$1="",0,SUMIFS(W33:W$113,$B33:$B$113,$B26))</f>
        <v>0</v>
      </c>
      <c r="X26" s="93">
        <f>IF(X$1="",0,SUMIFS(X33:X$113,$B33:$B$113,$B26))</f>
        <v>0</v>
      </c>
      <c r="Y26" s="93">
        <f>IF(Y$1="",0,SUMIFS(Y33:Y$113,$B33:$B$113,$B26))</f>
        <v>0</v>
      </c>
      <c r="Z26" s="93">
        <f>IF(Z$1="",0,SUMIFS(Z33:Z$113,$B33:$B$113,$B26))</f>
        <v>0</v>
      </c>
      <c r="AA26" s="93">
        <f>IF(AA$1="",0,SUMIFS(AA33:AA$113,$B33:$B$113,$B26))</f>
        <v>0</v>
      </c>
      <c r="AB26" s="3"/>
    </row>
    <row r="27" spans="1:28" ht="3.9" customHeight="1" x14ac:dyDescent="0.25">
      <c r="A27" s="149">
        <f>1</f>
        <v>1</v>
      </c>
      <c r="B27" s="131"/>
      <c r="C27" s="2"/>
      <c r="D27" s="2"/>
      <c r="E27" s="2"/>
      <c r="F27" s="2"/>
      <c r="G27" s="2"/>
      <c r="H27" s="2"/>
      <c r="I27" s="28"/>
      <c r="J27" s="2"/>
      <c r="K27" s="28"/>
      <c r="L27" s="2"/>
      <c r="M27" s="52"/>
      <c r="N27" s="2"/>
      <c r="O27" s="2"/>
      <c r="P27" s="36"/>
      <c r="Q27" s="36"/>
      <c r="R27" s="36"/>
      <c r="S27" s="36"/>
      <c r="T27" s="36"/>
      <c r="U27" s="36"/>
      <c r="V27" s="36"/>
      <c r="W27" s="36"/>
      <c r="X27" s="36"/>
      <c r="Y27" s="36"/>
      <c r="Z27" s="36"/>
      <c r="AA27" s="36"/>
      <c r="AB27" s="2"/>
    </row>
    <row r="28" spans="1:28" s="5" customFormat="1" x14ac:dyDescent="0.25">
      <c r="A28" s="150">
        <f>1</f>
        <v>1</v>
      </c>
      <c r="B28" s="132" t="str">
        <f>структура!$J$13</f>
        <v>УСН(6%)</v>
      </c>
      <c r="C28" s="3"/>
      <c r="D28" s="3"/>
      <c r="E28" s="89" t="str">
        <f>E26</f>
        <v>ОПЕРАЦИОННЫЕ РАСХОДЫ</v>
      </c>
      <c r="F28" s="89"/>
      <c r="G28" s="89" t="str">
        <f>IF($E28="","",INDEX(KPI!$G:$G,SUMIFS(KPI!$B:$B,KPI!$E:$E,$E28)))</f>
        <v>тыс.руб.</v>
      </c>
      <c r="H28" s="89"/>
      <c r="I28" s="90"/>
      <c r="J28" s="130" t="str">
        <f>структура!$AL$21</f>
        <v>Без НДС</v>
      </c>
      <c r="K28" s="90"/>
      <c r="L28" s="89"/>
      <c r="M28" s="92">
        <f>SUM($O28:$AB28)</f>
        <v>0</v>
      </c>
      <c r="N28" s="3"/>
      <c r="O28" s="3"/>
      <c r="P28" s="93">
        <f>IF(P$1="",0,SUMIFS(P35:P$113,$B35:$B$113,$B28))</f>
        <v>0</v>
      </c>
      <c r="Q28" s="93">
        <f>IF(Q$1="",0,SUMIFS(Q35:Q$113,$B35:$B$113,$B28))</f>
        <v>0</v>
      </c>
      <c r="R28" s="93">
        <f>IF(R$1="",0,SUMIFS(R35:R$113,$B35:$B$113,$B28))</f>
        <v>0</v>
      </c>
      <c r="S28" s="93">
        <f>IF(S$1="",0,SUMIFS(S35:S$113,$B35:$B$113,$B28))</f>
        <v>0</v>
      </c>
      <c r="T28" s="93">
        <f>IF(T$1="",0,SUMIFS(T35:T$113,$B35:$B$113,$B28))</f>
        <v>0</v>
      </c>
      <c r="U28" s="93">
        <f>IF(U$1="",0,SUMIFS(U35:U$113,$B35:$B$113,$B28))</f>
        <v>0</v>
      </c>
      <c r="V28" s="93">
        <f>IF(V$1="",0,SUMIFS(V35:V$113,$B35:$B$113,$B28))</f>
        <v>0</v>
      </c>
      <c r="W28" s="93">
        <f>IF(W$1="",0,SUMIFS(W35:W$113,$B35:$B$113,$B28))</f>
        <v>0</v>
      </c>
      <c r="X28" s="93">
        <f>IF(X$1="",0,SUMIFS(X35:X$113,$B35:$B$113,$B28))</f>
        <v>0</v>
      </c>
      <c r="Y28" s="93">
        <f>IF(Y$1="",0,SUMIFS(Y35:Y$113,$B35:$B$113,$B28))</f>
        <v>0</v>
      </c>
      <c r="Z28" s="93">
        <f>IF(Z$1="",0,SUMIFS(Z35:Z$113,$B35:$B$113,$B28))</f>
        <v>0</v>
      </c>
      <c r="AA28" s="93">
        <f>IF(AA$1="",0,SUMIFS(AA35:AA$113,$B35:$B$113,$B28))</f>
        <v>0</v>
      </c>
      <c r="AB28" s="3"/>
    </row>
    <row r="29" spans="1:28" ht="3.9" customHeight="1" x14ac:dyDescent="0.25">
      <c r="A29" s="149">
        <f>1</f>
        <v>1</v>
      </c>
      <c r="B29" s="131"/>
      <c r="C29" s="2"/>
      <c r="D29" s="2"/>
      <c r="E29" s="2"/>
      <c r="F29" s="2"/>
      <c r="G29" s="2"/>
      <c r="H29" s="2"/>
      <c r="I29" s="28"/>
      <c r="J29" s="2"/>
      <c r="K29" s="28"/>
      <c r="L29" s="2"/>
      <c r="M29" s="52"/>
      <c r="N29" s="2"/>
      <c r="O29" s="2"/>
      <c r="P29" s="36"/>
      <c r="Q29" s="36"/>
      <c r="R29" s="36"/>
      <c r="S29" s="36"/>
      <c r="T29" s="36"/>
      <c r="U29" s="36"/>
      <c r="V29" s="36"/>
      <c r="W29" s="36"/>
      <c r="X29" s="36"/>
      <c r="Y29" s="36"/>
      <c r="Z29" s="36"/>
      <c r="AA29" s="36"/>
      <c r="AB29" s="2"/>
    </row>
    <row r="30" spans="1:28" s="5" customFormat="1" x14ac:dyDescent="0.25">
      <c r="A30" s="150">
        <f>1</f>
        <v>1</v>
      </c>
      <c r="B30" s="132" t="str">
        <f>структура!$J$14</f>
        <v>УСН(15%)</v>
      </c>
      <c r="C30" s="3"/>
      <c r="D30" s="3"/>
      <c r="E30" s="89" t="str">
        <f>E26</f>
        <v>ОПЕРАЦИОННЫЕ РАСХОДЫ</v>
      </c>
      <c r="F30" s="89"/>
      <c r="G30" s="89" t="str">
        <f>IF($E30="","",INDEX(KPI!$G:$G,SUMIFS(KPI!$B:$B,KPI!$E:$E,$E30)))</f>
        <v>тыс.руб.</v>
      </c>
      <c r="H30" s="89"/>
      <c r="I30" s="90"/>
      <c r="J30" s="130" t="str">
        <f>структура!$AL$21</f>
        <v>Без НДС</v>
      </c>
      <c r="K30" s="90"/>
      <c r="L30" s="89"/>
      <c r="M30" s="92">
        <f>SUM($O30:$AB30)</f>
        <v>0</v>
      </c>
      <c r="N30" s="3"/>
      <c r="O30" s="3"/>
      <c r="P30" s="93">
        <f>IF(P$1="",0,SUMIFS(P37:P$113,$B37:$B$113,$B30))</f>
        <v>0</v>
      </c>
      <c r="Q30" s="93">
        <f>IF(Q$1="",0,SUMIFS(Q37:Q$113,$B37:$B$113,$B30))</f>
        <v>0</v>
      </c>
      <c r="R30" s="93">
        <f>IF(R$1="",0,SUMIFS(R37:R$113,$B37:$B$113,$B30))</f>
        <v>0</v>
      </c>
      <c r="S30" s="93">
        <f>IF(S$1="",0,SUMIFS(S37:S$113,$B37:$B$113,$B30))</f>
        <v>0</v>
      </c>
      <c r="T30" s="93">
        <f>IF(T$1="",0,SUMIFS(T37:T$113,$B37:$B$113,$B30))</f>
        <v>0</v>
      </c>
      <c r="U30" s="93">
        <f>IF(U$1="",0,SUMIFS(U37:U$113,$B37:$B$113,$B30))</f>
        <v>0</v>
      </c>
      <c r="V30" s="93">
        <f>IF(V$1="",0,SUMIFS(V37:V$113,$B37:$B$113,$B30))</f>
        <v>0</v>
      </c>
      <c r="W30" s="93">
        <f>IF(W$1="",0,SUMIFS(W37:W$113,$B37:$B$113,$B30))</f>
        <v>0</v>
      </c>
      <c r="X30" s="93">
        <f>IF(X$1="",0,SUMIFS(X37:X$113,$B37:$B$113,$B30))</f>
        <v>0</v>
      </c>
      <c r="Y30" s="93">
        <f>IF(Y$1="",0,SUMIFS(Y37:Y$113,$B37:$B$113,$B30))</f>
        <v>0</v>
      </c>
      <c r="Z30" s="93">
        <f>IF(Z$1="",0,SUMIFS(Z37:Z$113,$B37:$B$113,$B30))</f>
        <v>0</v>
      </c>
      <c r="AA30" s="93">
        <f>IF(AA$1="",0,SUMIFS(AA37:AA$113,$B37:$B$113,$B30))</f>
        <v>0</v>
      </c>
      <c r="AB30" s="3"/>
    </row>
    <row r="31" spans="1:28" ht="3.9" customHeight="1" x14ac:dyDescent="0.25">
      <c r="A31" s="149">
        <f>1</f>
        <v>1</v>
      </c>
      <c r="B31" s="131"/>
      <c r="C31" s="2"/>
      <c r="D31" s="2"/>
      <c r="E31" s="2"/>
      <c r="F31" s="2"/>
      <c r="G31" s="2"/>
      <c r="H31" s="2"/>
      <c r="I31" s="28"/>
      <c r="J31" s="2"/>
      <c r="K31" s="28"/>
      <c r="L31" s="2"/>
      <c r="M31" s="52"/>
      <c r="N31" s="2"/>
      <c r="O31" s="2"/>
      <c r="P31" s="36"/>
      <c r="Q31" s="36"/>
      <c r="R31" s="36"/>
      <c r="S31" s="36"/>
      <c r="T31" s="36"/>
      <c r="U31" s="36"/>
      <c r="V31" s="36"/>
      <c r="W31" s="36"/>
      <c r="X31" s="36"/>
      <c r="Y31" s="36"/>
      <c r="Z31" s="36"/>
      <c r="AA31" s="36"/>
      <c r="AB31" s="2"/>
    </row>
    <row r="32" spans="1:28" s="5" customFormat="1" x14ac:dyDescent="0.25">
      <c r="A32" s="150">
        <f>1</f>
        <v>1</v>
      </c>
      <c r="B32" s="132" t="str">
        <f>структура!$J$15</f>
        <v>УСН(6%)-ИП</v>
      </c>
      <c r="C32" s="3"/>
      <c r="D32" s="3"/>
      <c r="E32" s="89" t="str">
        <f>E26</f>
        <v>ОПЕРАЦИОННЫЕ РАСХОДЫ</v>
      </c>
      <c r="F32" s="89"/>
      <c r="G32" s="89" t="str">
        <f>IF($E32="","",INDEX(KPI!$G:$G,SUMIFS(KPI!$B:$B,KPI!$E:$E,$E32)))</f>
        <v>тыс.руб.</v>
      </c>
      <c r="H32" s="89"/>
      <c r="I32" s="90"/>
      <c r="J32" s="130" t="str">
        <f>структура!$AL$21</f>
        <v>Без НДС</v>
      </c>
      <c r="K32" s="90"/>
      <c r="L32" s="89"/>
      <c r="M32" s="92">
        <f>SUM($O32:$AB32)</f>
        <v>0</v>
      </c>
      <c r="N32" s="3"/>
      <c r="O32" s="3"/>
      <c r="P32" s="93">
        <f>IF(P$1="",0,SUMIFS(P39:P$113,$B39:$B$113,$B32))</f>
        <v>0</v>
      </c>
      <c r="Q32" s="93">
        <f>IF(Q$1="",0,SUMIFS(Q39:Q$113,$B39:$B$113,$B32))</f>
        <v>0</v>
      </c>
      <c r="R32" s="93">
        <f>IF(R$1="",0,SUMIFS(R39:R$113,$B39:$B$113,$B32))</f>
        <v>0</v>
      </c>
      <c r="S32" s="93">
        <f>IF(S$1="",0,SUMIFS(S39:S$113,$B39:$B$113,$B32))</f>
        <v>0</v>
      </c>
      <c r="T32" s="93">
        <f>IF(T$1="",0,SUMIFS(T39:T$113,$B39:$B$113,$B32))</f>
        <v>0</v>
      </c>
      <c r="U32" s="93">
        <f>IF(U$1="",0,SUMIFS(U39:U$113,$B39:$B$113,$B32))</f>
        <v>0</v>
      </c>
      <c r="V32" s="93">
        <f>IF(V$1="",0,SUMIFS(V39:V$113,$B39:$B$113,$B32))</f>
        <v>0</v>
      </c>
      <c r="W32" s="93">
        <f>IF(W$1="",0,SUMIFS(W39:W$113,$B39:$B$113,$B32))</f>
        <v>0</v>
      </c>
      <c r="X32" s="93">
        <f>IF(X$1="",0,SUMIFS(X39:X$113,$B39:$B$113,$B32))</f>
        <v>0</v>
      </c>
      <c r="Y32" s="93">
        <f>IF(Y$1="",0,SUMIFS(Y39:Y$113,$B39:$B$113,$B32))</f>
        <v>0</v>
      </c>
      <c r="Z32" s="93">
        <f>IF(Z$1="",0,SUMIFS(Z39:Z$113,$B39:$B$113,$B32))</f>
        <v>0</v>
      </c>
      <c r="AA32" s="93">
        <f>IF(AA$1="",0,SUMIFS(AA39:AA$113,$B39:$B$113,$B32))</f>
        <v>0</v>
      </c>
      <c r="AB32" s="3"/>
    </row>
    <row r="33" spans="1:28" ht="3.9" customHeight="1" x14ac:dyDescent="0.25">
      <c r="A33" s="149">
        <f>1</f>
        <v>1</v>
      </c>
      <c r="B33" s="131"/>
      <c r="C33" s="2"/>
      <c r="D33" s="2"/>
      <c r="E33" s="2"/>
      <c r="F33" s="2"/>
      <c r="G33" s="2"/>
      <c r="H33" s="2"/>
      <c r="I33" s="28"/>
      <c r="J33" s="2"/>
      <c r="K33" s="28"/>
      <c r="L33" s="2"/>
      <c r="M33" s="52"/>
      <c r="N33" s="2"/>
      <c r="O33" s="2"/>
      <c r="P33" s="36"/>
      <c r="Q33" s="36"/>
      <c r="R33" s="36"/>
      <c r="S33" s="36"/>
      <c r="T33" s="36"/>
      <c r="U33" s="36"/>
      <c r="V33" s="36"/>
      <c r="W33" s="36"/>
      <c r="X33" s="36"/>
      <c r="Y33" s="36"/>
      <c r="Z33" s="36"/>
      <c r="AA33" s="36"/>
      <c r="AB33" s="2"/>
    </row>
    <row r="34" spans="1:28" ht="8.1" customHeight="1" x14ac:dyDescent="0.25">
      <c r="A34" s="149">
        <f>1</f>
        <v>1</v>
      </c>
      <c r="B34" s="131"/>
      <c r="C34" s="2"/>
      <c r="D34" s="2"/>
      <c r="E34" s="2"/>
      <c r="F34" s="2"/>
      <c r="G34" s="2"/>
      <c r="H34" s="2"/>
      <c r="I34" s="28"/>
      <c r="J34" s="2"/>
      <c r="K34" s="28"/>
      <c r="L34" s="2"/>
      <c r="M34" s="52"/>
      <c r="N34" s="2"/>
      <c r="O34" s="2"/>
      <c r="P34" s="36"/>
      <c r="Q34" s="36"/>
      <c r="R34" s="36"/>
      <c r="S34" s="36"/>
      <c r="T34" s="36"/>
      <c r="U34" s="36"/>
      <c r="V34" s="36"/>
      <c r="W34" s="36"/>
      <c r="X34" s="36"/>
      <c r="Y34" s="36"/>
      <c r="Z34" s="36"/>
      <c r="AA34" s="36"/>
      <c r="AB34" s="2"/>
    </row>
    <row r="35" spans="1:28" ht="3.9" customHeight="1" x14ac:dyDescent="0.25">
      <c r="A35" s="149">
        <f>1</f>
        <v>1</v>
      </c>
      <c r="B35" s="131"/>
      <c r="C35" s="2"/>
      <c r="D35" s="2"/>
      <c r="E35" s="2"/>
      <c r="F35" s="2"/>
      <c r="G35" s="2"/>
      <c r="H35" s="2"/>
      <c r="I35" s="28"/>
      <c r="J35" s="2"/>
      <c r="K35" s="28"/>
      <c r="L35" s="2"/>
      <c r="M35" s="52"/>
      <c r="N35" s="2"/>
      <c r="O35" s="2"/>
      <c r="P35" s="36"/>
      <c r="Q35" s="36"/>
      <c r="R35" s="36"/>
      <c r="S35" s="36"/>
      <c r="T35" s="36"/>
      <c r="U35" s="36"/>
      <c r="V35" s="36"/>
      <c r="W35" s="36"/>
      <c r="X35" s="36"/>
      <c r="Y35" s="36"/>
      <c r="Z35" s="36"/>
      <c r="AA35" s="36"/>
      <c r="AB35" s="2"/>
    </row>
    <row r="36" spans="1:28" s="126" customFormat="1" x14ac:dyDescent="0.25">
      <c r="A36" s="149">
        <f>1</f>
        <v>1</v>
      </c>
      <c r="B36" s="132" t="str">
        <f>структура!$J$12</f>
        <v>ОСНО</v>
      </c>
      <c r="C36" s="123"/>
      <c r="D36" s="123"/>
      <c r="E36" s="130" t="str">
        <f>KPI!$E$76</f>
        <v>маркетинговые расходы</v>
      </c>
      <c r="F36" s="130"/>
      <c r="G36" s="130" t="str">
        <f>IF($E36="","",INDEX(KPI!$G:$G,SUMIFS(KPI!$B:$B,KPI!$E:$E,$E36)))</f>
        <v>тыс.руб.</v>
      </c>
      <c r="H36" s="130"/>
      <c r="I36" s="134"/>
      <c r="J36" s="130" t="str">
        <f>структура!$AL$21</f>
        <v>Без НДС</v>
      </c>
      <c r="K36" s="134"/>
      <c r="L36" s="130"/>
      <c r="M36" s="135">
        <f>SUM($O36:$AB36)</f>
        <v>0</v>
      </c>
      <c r="N36" s="123"/>
      <c r="O36" s="123"/>
      <c r="P36" s="136">
        <f>IF(P$1="",0,IF(1+операции!P$421=0,0,(операции!P$232)/(1+операции!P$421)))</f>
        <v>0</v>
      </c>
      <c r="Q36" s="136">
        <f>IF(Q$1="",0,IF(1+операции!Q$421=0,0,(операции!Q$232)/(1+операции!Q$421)))</f>
        <v>0</v>
      </c>
      <c r="R36" s="136">
        <f>IF(R$1="",0,IF(1+операции!R$421=0,0,(операции!R$232)/(1+операции!R$421)))</f>
        <v>0</v>
      </c>
      <c r="S36" s="136">
        <f>IF(S$1="",0,IF(1+операции!S$421=0,0,(операции!S$232)/(1+операции!S$421)))</f>
        <v>0</v>
      </c>
      <c r="T36" s="136">
        <f>IF(T$1="",0,IF(1+операции!T$421=0,0,(операции!T$232)/(1+операции!T$421)))</f>
        <v>0</v>
      </c>
      <c r="U36" s="136">
        <f>IF(U$1="",0,IF(1+операции!U$421=0,0,(операции!U$232)/(1+операции!U$421)))</f>
        <v>0</v>
      </c>
      <c r="V36" s="136">
        <f>IF(V$1="",0,IF(1+операции!V$421=0,0,(операции!V$232)/(1+операции!V$421)))</f>
        <v>0</v>
      </c>
      <c r="W36" s="136">
        <f>IF(W$1="",0,IF(1+операции!W$421=0,0,(операции!W$232)/(1+операции!W$421)))</f>
        <v>0</v>
      </c>
      <c r="X36" s="136">
        <f>IF(X$1="",0,IF(1+операции!X$421=0,0,(операции!X$232)/(1+операции!X$421)))</f>
        <v>0</v>
      </c>
      <c r="Y36" s="136">
        <f>IF(Y$1="",0,IF(1+операции!Y$421=0,0,(операции!Y$232)/(1+операции!Y$421)))</f>
        <v>0</v>
      </c>
      <c r="Z36" s="136">
        <f>IF(Z$1="",0,IF(1+операции!Z$421=0,0,(операции!Z$232)/(1+операции!Z$421)))</f>
        <v>0</v>
      </c>
      <c r="AA36" s="136">
        <f>IF(AA$1="",0,IF(1+операции!AA$421=0,0,(операции!AA$232)/(1+операции!AA$421)))</f>
        <v>0</v>
      </c>
      <c r="AB36" s="123"/>
    </row>
    <row r="37" spans="1:28" s="126" customFormat="1" ht="3.9" customHeight="1" x14ac:dyDescent="0.25">
      <c r="A37" s="149">
        <f>1</f>
        <v>1</v>
      </c>
      <c r="B37" s="131"/>
      <c r="C37" s="123"/>
      <c r="D37" s="123"/>
      <c r="E37" s="123"/>
      <c r="F37" s="123"/>
      <c r="G37" s="123"/>
      <c r="H37" s="123"/>
      <c r="I37" s="124"/>
      <c r="J37" s="123"/>
      <c r="K37" s="124"/>
      <c r="L37" s="123"/>
      <c r="M37" s="125"/>
      <c r="N37" s="123"/>
      <c r="O37" s="123"/>
      <c r="P37" s="137"/>
      <c r="Q37" s="137"/>
      <c r="R37" s="137"/>
      <c r="S37" s="137"/>
      <c r="T37" s="137"/>
      <c r="U37" s="137"/>
      <c r="V37" s="137"/>
      <c r="W37" s="137"/>
      <c r="X37" s="137"/>
      <c r="Y37" s="137"/>
      <c r="Z37" s="137"/>
      <c r="AA37" s="137"/>
      <c r="AB37" s="123"/>
    </row>
    <row r="38" spans="1:28" s="126" customFormat="1" x14ac:dyDescent="0.25">
      <c r="A38" s="149">
        <f>1</f>
        <v>1</v>
      </c>
      <c r="B38" s="132" t="str">
        <f>структура!$J$13</f>
        <v>УСН(6%)</v>
      </c>
      <c r="C38" s="123"/>
      <c r="D38" s="123"/>
      <c r="E38" s="130" t="str">
        <f>E36</f>
        <v>маркетинговые расходы</v>
      </c>
      <c r="F38" s="130"/>
      <c r="G38" s="130" t="str">
        <f>IF($E38="","",INDEX(KPI!$G:$G,SUMIFS(KPI!$B:$B,KPI!$E:$E,$E38)))</f>
        <v>тыс.руб.</v>
      </c>
      <c r="H38" s="130"/>
      <c r="I38" s="134"/>
      <c r="J38" s="130" t="str">
        <f>структура!$AL$21</f>
        <v>Без НДС</v>
      </c>
      <c r="K38" s="134"/>
      <c r="L38" s="130"/>
      <c r="M38" s="135">
        <f>SUM($O38:$AB38)</f>
        <v>0</v>
      </c>
      <c r="N38" s="123"/>
      <c r="O38" s="123"/>
      <c r="P38" s="136">
        <f>IF(P$1="",0,IF(1+операции!P$421=0,0,(операции!P$232)/(1+операции!P$421)))</f>
        <v>0</v>
      </c>
      <c r="Q38" s="136">
        <f>IF(Q$1="",0,IF(1+операции!Q$421=0,0,(операции!Q$232)/(1+операции!Q$421)))</f>
        <v>0</v>
      </c>
      <c r="R38" s="136">
        <f>IF(R$1="",0,IF(1+операции!R$421=0,0,(операции!R$232)/(1+операции!R$421)))</f>
        <v>0</v>
      </c>
      <c r="S38" s="136">
        <f>IF(S$1="",0,IF(1+операции!S$421=0,0,(операции!S$232)/(1+операции!S$421)))</f>
        <v>0</v>
      </c>
      <c r="T38" s="136">
        <f>IF(T$1="",0,IF(1+операции!T$421=0,0,(операции!T$232)/(1+операции!T$421)))</f>
        <v>0</v>
      </c>
      <c r="U38" s="136">
        <f>IF(U$1="",0,IF(1+операции!U$421=0,0,(операции!U$232)/(1+операции!U$421)))</f>
        <v>0</v>
      </c>
      <c r="V38" s="136">
        <f>IF(V$1="",0,IF(1+операции!V$421=0,0,(операции!V$232)/(1+операции!V$421)))</f>
        <v>0</v>
      </c>
      <c r="W38" s="136">
        <f>IF(W$1="",0,IF(1+операции!W$421=0,0,(операции!W$232)/(1+операции!W$421)))</f>
        <v>0</v>
      </c>
      <c r="X38" s="136">
        <f>IF(X$1="",0,IF(1+операции!X$421=0,0,(операции!X$232)/(1+операции!X$421)))</f>
        <v>0</v>
      </c>
      <c r="Y38" s="136">
        <f>IF(Y$1="",0,IF(1+операции!Y$421=0,0,(операции!Y$232)/(1+операции!Y$421)))</f>
        <v>0</v>
      </c>
      <c r="Z38" s="136">
        <f>IF(Z$1="",0,IF(1+операции!Z$421=0,0,(операции!Z$232)/(1+операции!Z$421)))</f>
        <v>0</v>
      </c>
      <c r="AA38" s="136">
        <f>IF(AA$1="",0,IF(1+операции!AA$421=0,0,(операции!AA$232)/(1+операции!AA$421)))</f>
        <v>0</v>
      </c>
      <c r="AB38" s="123"/>
    </row>
    <row r="39" spans="1:28" s="126" customFormat="1" ht="3.9" customHeight="1" x14ac:dyDescent="0.25">
      <c r="A39" s="149">
        <f>1</f>
        <v>1</v>
      </c>
      <c r="B39" s="131"/>
      <c r="C39" s="123"/>
      <c r="D39" s="123"/>
      <c r="E39" s="123"/>
      <c r="F39" s="123"/>
      <c r="G39" s="123"/>
      <c r="H39" s="123"/>
      <c r="I39" s="124"/>
      <c r="J39" s="123"/>
      <c r="K39" s="124"/>
      <c r="L39" s="123"/>
      <c r="M39" s="125"/>
      <c r="N39" s="123"/>
      <c r="O39" s="123"/>
      <c r="P39" s="137"/>
      <c r="Q39" s="137"/>
      <c r="R39" s="137"/>
      <c r="S39" s="137"/>
      <c r="T39" s="137"/>
      <c r="U39" s="137"/>
      <c r="V39" s="137"/>
      <c r="W39" s="137"/>
      <c r="X39" s="137"/>
      <c r="Y39" s="137"/>
      <c r="Z39" s="137"/>
      <c r="AA39" s="137"/>
      <c r="AB39" s="123"/>
    </row>
    <row r="40" spans="1:28" s="126" customFormat="1" x14ac:dyDescent="0.25">
      <c r="A40" s="149">
        <f>1</f>
        <v>1</v>
      </c>
      <c r="B40" s="132" t="str">
        <f>структура!$J$14</f>
        <v>УСН(15%)</v>
      </c>
      <c r="C40" s="123"/>
      <c r="D40" s="123"/>
      <c r="E40" s="130" t="str">
        <f>E36</f>
        <v>маркетинговые расходы</v>
      </c>
      <c r="F40" s="130"/>
      <c r="G40" s="130" t="str">
        <f>IF($E40="","",INDEX(KPI!$G:$G,SUMIFS(KPI!$B:$B,KPI!$E:$E,$E40)))</f>
        <v>тыс.руб.</v>
      </c>
      <c r="H40" s="130"/>
      <c r="I40" s="134"/>
      <c r="J40" s="130" t="str">
        <f>структура!$AL$21</f>
        <v>Без НДС</v>
      </c>
      <c r="K40" s="134"/>
      <c r="L40" s="130"/>
      <c r="M40" s="135">
        <f>SUM($O40:$AB40)</f>
        <v>0</v>
      </c>
      <c r="N40" s="123"/>
      <c r="O40" s="123"/>
      <c r="P40" s="136">
        <f>IF(P$1="",0,IF(1+операции!P$421=0,0,(операции!P$232)/(1+операции!P$421)))</f>
        <v>0</v>
      </c>
      <c r="Q40" s="136">
        <f>IF(Q$1="",0,IF(1+операции!Q$421=0,0,(операции!Q$232)/(1+операции!Q$421)))</f>
        <v>0</v>
      </c>
      <c r="R40" s="136">
        <f>IF(R$1="",0,IF(1+операции!R$421=0,0,(операции!R$232)/(1+операции!R$421)))</f>
        <v>0</v>
      </c>
      <c r="S40" s="136">
        <f>IF(S$1="",0,IF(1+операции!S$421=0,0,(операции!S$232)/(1+операции!S$421)))</f>
        <v>0</v>
      </c>
      <c r="T40" s="136">
        <f>IF(T$1="",0,IF(1+операции!T$421=0,0,(операции!T$232)/(1+операции!T$421)))</f>
        <v>0</v>
      </c>
      <c r="U40" s="136">
        <f>IF(U$1="",0,IF(1+операции!U$421=0,0,(операции!U$232)/(1+операции!U$421)))</f>
        <v>0</v>
      </c>
      <c r="V40" s="136">
        <f>IF(V$1="",0,IF(1+операции!V$421=0,0,(операции!V$232)/(1+операции!V$421)))</f>
        <v>0</v>
      </c>
      <c r="W40" s="136">
        <f>IF(W$1="",0,IF(1+операции!W$421=0,0,(операции!W$232)/(1+операции!W$421)))</f>
        <v>0</v>
      </c>
      <c r="X40" s="136">
        <f>IF(X$1="",0,IF(1+операции!X$421=0,0,(операции!X$232)/(1+операции!X$421)))</f>
        <v>0</v>
      </c>
      <c r="Y40" s="136">
        <f>IF(Y$1="",0,IF(1+операции!Y$421=0,0,(операции!Y$232)/(1+операции!Y$421)))</f>
        <v>0</v>
      </c>
      <c r="Z40" s="136">
        <f>IF(Z$1="",0,IF(1+операции!Z$421=0,0,(операции!Z$232)/(1+операции!Z$421)))</f>
        <v>0</v>
      </c>
      <c r="AA40" s="136">
        <f>IF(AA$1="",0,IF(1+операции!AA$421=0,0,(операции!AA$232)/(1+операции!AA$421)))</f>
        <v>0</v>
      </c>
      <c r="AB40" s="123"/>
    </row>
    <row r="41" spans="1:28" s="126" customFormat="1" ht="3.9" customHeight="1" x14ac:dyDescent="0.25">
      <c r="A41" s="149">
        <f>1</f>
        <v>1</v>
      </c>
      <c r="B41" s="131"/>
      <c r="C41" s="123"/>
      <c r="D41" s="123"/>
      <c r="E41" s="123"/>
      <c r="F41" s="123"/>
      <c r="G41" s="123"/>
      <c r="H41" s="123"/>
      <c r="I41" s="124"/>
      <c r="J41" s="123"/>
      <c r="K41" s="124"/>
      <c r="L41" s="123"/>
      <c r="M41" s="125"/>
      <c r="N41" s="123"/>
      <c r="O41" s="123"/>
      <c r="P41" s="137"/>
      <c r="Q41" s="137"/>
      <c r="R41" s="137"/>
      <c r="S41" s="137"/>
      <c r="T41" s="137"/>
      <c r="U41" s="137"/>
      <c r="V41" s="137"/>
      <c r="W41" s="137"/>
      <c r="X41" s="137"/>
      <c r="Y41" s="137"/>
      <c r="Z41" s="137"/>
      <c r="AA41" s="137"/>
      <c r="AB41" s="123"/>
    </row>
    <row r="42" spans="1:28" s="126" customFormat="1" x14ac:dyDescent="0.25">
      <c r="A42" s="149">
        <f>1</f>
        <v>1</v>
      </c>
      <c r="B42" s="132" t="str">
        <f>структура!$J$15</f>
        <v>УСН(6%)-ИП</v>
      </c>
      <c r="C42" s="123"/>
      <c r="D42" s="123"/>
      <c r="E42" s="130" t="str">
        <f>E36</f>
        <v>маркетинговые расходы</v>
      </c>
      <c r="F42" s="130"/>
      <c r="G42" s="130" t="str">
        <f>IF($E42="","",INDEX(KPI!$G:$G,SUMIFS(KPI!$B:$B,KPI!$E:$E,$E42)))</f>
        <v>тыс.руб.</v>
      </c>
      <c r="H42" s="130"/>
      <c r="I42" s="134"/>
      <c r="J42" s="130" t="str">
        <f>структура!$AL$21</f>
        <v>Без НДС</v>
      </c>
      <c r="K42" s="134"/>
      <c r="L42" s="130"/>
      <c r="M42" s="135">
        <f>SUM($O42:$AB42)</f>
        <v>0</v>
      </c>
      <c r="N42" s="123"/>
      <c r="O42" s="123"/>
      <c r="P42" s="136">
        <f>IF(P$1="",0,IF(1+операции!P$421=0,0,(операции!P$232)/(1+операции!P$421)))</f>
        <v>0</v>
      </c>
      <c r="Q42" s="136">
        <f>IF(Q$1="",0,IF(1+операции!Q$421=0,0,(операции!Q$232)/(1+операции!Q$421)))</f>
        <v>0</v>
      </c>
      <c r="R42" s="136">
        <f>IF(R$1="",0,IF(1+операции!R$421=0,0,(операции!R$232)/(1+операции!R$421)))</f>
        <v>0</v>
      </c>
      <c r="S42" s="136">
        <f>IF(S$1="",0,IF(1+операции!S$421=0,0,(операции!S$232)/(1+операции!S$421)))</f>
        <v>0</v>
      </c>
      <c r="T42" s="136">
        <f>IF(T$1="",0,IF(1+операции!T$421=0,0,(операции!T$232)/(1+операции!T$421)))</f>
        <v>0</v>
      </c>
      <c r="U42" s="136">
        <f>IF(U$1="",0,IF(1+операции!U$421=0,0,(операции!U$232)/(1+операции!U$421)))</f>
        <v>0</v>
      </c>
      <c r="V42" s="136">
        <f>IF(V$1="",0,IF(1+операции!V$421=0,0,(операции!V$232)/(1+операции!V$421)))</f>
        <v>0</v>
      </c>
      <c r="W42" s="136">
        <f>IF(W$1="",0,IF(1+операции!W$421=0,0,(операции!W$232)/(1+операции!W$421)))</f>
        <v>0</v>
      </c>
      <c r="X42" s="136">
        <f>IF(X$1="",0,IF(1+операции!X$421=0,0,(операции!X$232)/(1+операции!X$421)))</f>
        <v>0</v>
      </c>
      <c r="Y42" s="136">
        <f>IF(Y$1="",0,IF(1+операции!Y$421=0,0,(операции!Y$232)/(1+операции!Y$421)))</f>
        <v>0</v>
      </c>
      <c r="Z42" s="136">
        <f>IF(Z$1="",0,IF(1+операции!Z$421=0,0,(операции!Z$232)/(1+операции!Z$421)))</f>
        <v>0</v>
      </c>
      <c r="AA42" s="136">
        <f>IF(AA$1="",0,IF(1+операции!AA$421=0,0,(операции!AA$232)/(1+операции!AA$421)))</f>
        <v>0</v>
      </c>
      <c r="AB42" s="123"/>
    </row>
    <row r="43" spans="1:28" ht="3.9" customHeight="1" x14ac:dyDescent="0.25">
      <c r="A43" s="149">
        <f>1</f>
        <v>1</v>
      </c>
      <c r="B43" s="131"/>
      <c r="C43" s="2"/>
      <c r="D43" s="2"/>
      <c r="E43" s="2"/>
      <c r="F43" s="2"/>
      <c r="G43" s="2"/>
      <c r="H43" s="2"/>
      <c r="I43" s="28"/>
      <c r="J43" s="2"/>
      <c r="K43" s="28"/>
      <c r="L43" s="2"/>
      <c r="M43" s="52"/>
      <c r="N43" s="2"/>
      <c r="O43" s="2"/>
      <c r="P43" s="36"/>
      <c r="Q43" s="36"/>
      <c r="R43" s="36"/>
      <c r="S43" s="36"/>
      <c r="T43" s="36"/>
      <c r="U43" s="36"/>
      <c r="V43" s="36"/>
      <c r="W43" s="36"/>
      <c r="X43" s="36"/>
      <c r="Y43" s="36"/>
      <c r="Z43" s="36"/>
      <c r="AA43" s="36"/>
      <c r="AB43" s="2"/>
    </row>
    <row r="44" spans="1:28" ht="8.1" customHeight="1" x14ac:dyDescent="0.25">
      <c r="A44" s="149">
        <f>1</f>
        <v>1</v>
      </c>
      <c r="B44" s="131"/>
      <c r="C44" s="2"/>
      <c r="D44" s="2"/>
      <c r="E44" s="2"/>
      <c r="F44" s="2"/>
      <c r="G44" s="2"/>
      <c r="H44" s="2"/>
      <c r="I44" s="28"/>
      <c r="J44" s="2"/>
      <c r="K44" s="28"/>
      <c r="L44" s="2"/>
      <c r="M44" s="52"/>
      <c r="N44" s="2"/>
      <c r="O44" s="2"/>
      <c r="P44" s="36"/>
      <c r="Q44" s="36"/>
      <c r="R44" s="36"/>
      <c r="S44" s="36"/>
      <c r="T44" s="36"/>
      <c r="U44" s="36"/>
      <c r="V44" s="36"/>
      <c r="W44" s="36"/>
      <c r="X44" s="36"/>
      <c r="Y44" s="36"/>
      <c r="Z44" s="36"/>
      <c r="AA44" s="36"/>
      <c r="AB44" s="2"/>
    </row>
    <row r="45" spans="1:28" ht="3.9" customHeight="1" x14ac:dyDescent="0.25">
      <c r="A45" s="149">
        <f>1</f>
        <v>1</v>
      </c>
      <c r="B45" s="131"/>
      <c r="C45" s="2"/>
      <c r="D45" s="2"/>
      <c r="E45" s="2"/>
      <c r="F45" s="2"/>
      <c r="G45" s="2"/>
      <c r="H45" s="2"/>
      <c r="I45" s="28"/>
      <c r="J45" s="2"/>
      <c r="K45" s="28"/>
      <c r="L45" s="2"/>
      <c r="M45" s="52"/>
      <c r="N45" s="2"/>
      <c r="O45" s="2"/>
      <c r="P45" s="36"/>
      <c r="Q45" s="36"/>
      <c r="R45" s="36"/>
      <c r="S45" s="36"/>
      <c r="T45" s="36"/>
      <c r="U45" s="36"/>
      <c r="V45" s="36"/>
      <c r="W45" s="36"/>
      <c r="X45" s="36"/>
      <c r="Y45" s="36"/>
      <c r="Z45" s="36"/>
      <c r="AA45" s="36"/>
      <c r="AB45" s="2"/>
    </row>
    <row r="46" spans="1:28" s="126" customFormat="1" x14ac:dyDescent="0.25">
      <c r="A46" s="149">
        <f>1</f>
        <v>1</v>
      </c>
      <c r="B46" s="132" t="str">
        <f>структура!$J$12</f>
        <v>ОСНО</v>
      </c>
      <c r="C46" s="123"/>
      <c r="D46" s="123"/>
      <c r="E46" s="130" t="str">
        <f>KPI!$E$77</f>
        <v>расходы на аренду земли</v>
      </c>
      <c r="F46" s="130"/>
      <c r="G46" s="130" t="str">
        <f>IF($E46="","",INDEX(KPI!$G:$G,SUMIFS(KPI!$B:$B,KPI!$E:$E,$E46)))</f>
        <v>тыс.руб.</v>
      </c>
      <c r="H46" s="130"/>
      <c r="I46" s="134"/>
      <c r="J46" s="130"/>
      <c r="K46" s="134"/>
      <c r="L46" s="130"/>
      <c r="M46" s="135">
        <f>SUM($O46:$AB46)</f>
        <v>0</v>
      </c>
      <c r="N46" s="123"/>
      <c r="O46" s="123"/>
      <c r="P46" s="136">
        <f>IF(P$1="",0,операции!P$250)</f>
        <v>0</v>
      </c>
      <c r="Q46" s="136">
        <f>IF(Q$1="",0,операции!Q$250)</f>
        <v>0</v>
      </c>
      <c r="R46" s="136">
        <f>IF(R$1="",0,операции!R$250)</f>
        <v>0</v>
      </c>
      <c r="S46" s="136">
        <f>IF(S$1="",0,операции!S$250)</f>
        <v>0</v>
      </c>
      <c r="T46" s="136">
        <f>IF(T$1="",0,операции!T$250)</f>
        <v>0</v>
      </c>
      <c r="U46" s="136">
        <f>IF(U$1="",0,операции!U$250)</f>
        <v>0</v>
      </c>
      <c r="V46" s="136">
        <f>IF(V$1="",0,операции!V$250)</f>
        <v>0</v>
      </c>
      <c r="W46" s="136">
        <f>IF(W$1="",0,операции!W$250)</f>
        <v>0</v>
      </c>
      <c r="X46" s="136">
        <f>IF(X$1="",0,операции!X$250)</f>
        <v>0</v>
      </c>
      <c r="Y46" s="136">
        <f>IF(Y$1="",0,операции!Y$250)</f>
        <v>0</v>
      </c>
      <c r="Z46" s="136">
        <f>IF(Z$1="",0,операции!Z$250)</f>
        <v>0</v>
      </c>
      <c r="AA46" s="136">
        <f>IF(AA$1="",0,операции!AA$250)</f>
        <v>0</v>
      </c>
      <c r="AB46" s="123"/>
    </row>
    <row r="47" spans="1:28" s="126" customFormat="1" ht="3.9" customHeight="1" x14ac:dyDescent="0.25">
      <c r="A47" s="149">
        <f>1</f>
        <v>1</v>
      </c>
      <c r="B47" s="131"/>
      <c r="C47" s="123"/>
      <c r="D47" s="123"/>
      <c r="E47" s="123"/>
      <c r="F47" s="123"/>
      <c r="G47" s="123"/>
      <c r="H47" s="123"/>
      <c r="I47" s="124"/>
      <c r="J47" s="123"/>
      <c r="K47" s="124"/>
      <c r="L47" s="123"/>
      <c r="M47" s="125"/>
      <c r="N47" s="123"/>
      <c r="O47" s="123"/>
      <c r="P47" s="137"/>
      <c r="Q47" s="137"/>
      <c r="R47" s="137"/>
      <c r="S47" s="137"/>
      <c r="T47" s="137"/>
      <c r="U47" s="137"/>
      <c r="V47" s="137"/>
      <c r="W47" s="137"/>
      <c r="X47" s="137"/>
      <c r="Y47" s="137"/>
      <c r="Z47" s="137"/>
      <c r="AA47" s="137"/>
      <c r="AB47" s="123"/>
    </row>
    <row r="48" spans="1:28" s="126" customFormat="1" x14ac:dyDescent="0.25">
      <c r="A48" s="149">
        <f>1</f>
        <v>1</v>
      </c>
      <c r="B48" s="132" t="str">
        <f>структура!$J$13</f>
        <v>УСН(6%)</v>
      </c>
      <c r="C48" s="123"/>
      <c r="D48" s="123"/>
      <c r="E48" s="130" t="str">
        <f>E46</f>
        <v>расходы на аренду земли</v>
      </c>
      <c r="F48" s="130"/>
      <c r="G48" s="130" t="str">
        <f>IF($E48="","",INDEX(KPI!$G:$G,SUMIFS(KPI!$B:$B,KPI!$E:$E,$E48)))</f>
        <v>тыс.руб.</v>
      </c>
      <c r="H48" s="130"/>
      <c r="I48" s="134"/>
      <c r="J48" s="130"/>
      <c r="K48" s="134"/>
      <c r="L48" s="130"/>
      <c r="M48" s="135">
        <f>SUM($O48:$AB48)</f>
        <v>0</v>
      </c>
      <c r="N48" s="123"/>
      <c r="O48" s="123"/>
      <c r="P48" s="136">
        <f>IF(P$1="",0,операции!P$250)</f>
        <v>0</v>
      </c>
      <c r="Q48" s="136">
        <f>IF(Q$1="",0,операции!Q$250)</f>
        <v>0</v>
      </c>
      <c r="R48" s="136">
        <f>IF(R$1="",0,операции!R$250)</f>
        <v>0</v>
      </c>
      <c r="S48" s="136">
        <f>IF(S$1="",0,операции!S$250)</f>
        <v>0</v>
      </c>
      <c r="T48" s="136">
        <f>IF(T$1="",0,операции!T$250)</f>
        <v>0</v>
      </c>
      <c r="U48" s="136">
        <f>IF(U$1="",0,операции!U$250)</f>
        <v>0</v>
      </c>
      <c r="V48" s="136">
        <f>IF(V$1="",0,операции!V$250)</f>
        <v>0</v>
      </c>
      <c r="W48" s="136">
        <f>IF(W$1="",0,операции!W$250)</f>
        <v>0</v>
      </c>
      <c r="X48" s="136">
        <f>IF(X$1="",0,операции!X$250)</f>
        <v>0</v>
      </c>
      <c r="Y48" s="136">
        <f>IF(Y$1="",0,операции!Y$250)</f>
        <v>0</v>
      </c>
      <c r="Z48" s="136">
        <f>IF(Z$1="",0,операции!Z$250)</f>
        <v>0</v>
      </c>
      <c r="AA48" s="136">
        <f>IF(AA$1="",0,операции!AA$250)</f>
        <v>0</v>
      </c>
      <c r="AB48" s="123"/>
    </row>
    <row r="49" spans="1:28" s="126" customFormat="1" ht="3.9" customHeight="1" x14ac:dyDescent="0.25">
      <c r="A49" s="149">
        <f>1</f>
        <v>1</v>
      </c>
      <c r="B49" s="131"/>
      <c r="C49" s="123"/>
      <c r="D49" s="123"/>
      <c r="E49" s="123"/>
      <c r="F49" s="123"/>
      <c r="G49" s="123"/>
      <c r="H49" s="123"/>
      <c r="I49" s="124"/>
      <c r="J49" s="123"/>
      <c r="K49" s="124"/>
      <c r="L49" s="123"/>
      <c r="M49" s="125"/>
      <c r="N49" s="123"/>
      <c r="O49" s="123"/>
      <c r="P49" s="137"/>
      <c r="Q49" s="137"/>
      <c r="R49" s="137"/>
      <c r="S49" s="137"/>
      <c r="T49" s="137"/>
      <c r="U49" s="137"/>
      <c r="V49" s="137"/>
      <c r="W49" s="137"/>
      <c r="X49" s="137"/>
      <c r="Y49" s="137"/>
      <c r="Z49" s="137"/>
      <c r="AA49" s="137"/>
      <c r="AB49" s="123"/>
    </row>
    <row r="50" spans="1:28" s="126" customFormat="1" x14ac:dyDescent="0.25">
      <c r="A50" s="149">
        <f>1</f>
        <v>1</v>
      </c>
      <c r="B50" s="132" t="str">
        <f>структура!$J$14</f>
        <v>УСН(15%)</v>
      </c>
      <c r="C50" s="123"/>
      <c r="D50" s="123"/>
      <c r="E50" s="130" t="str">
        <f>E46</f>
        <v>расходы на аренду земли</v>
      </c>
      <c r="F50" s="130"/>
      <c r="G50" s="130" t="str">
        <f>IF($E50="","",INDEX(KPI!$G:$G,SUMIFS(KPI!$B:$B,KPI!$E:$E,$E50)))</f>
        <v>тыс.руб.</v>
      </c>
      <c r="H50" s="130"/>
      <c r="I50" s="134"/>
      <c r="J50" s="130"/>
      <c r="K50" s="134"/>
      <c r="L50" s="130"/>
      <c r="M50" s="135">
        <f>SUM($O50:$AB50)</f>
        <v>0</v>
      </c>
      <c r="N50" s="123"/>
      <c r="O50" s="123"/>
      <c r="P50" s="136">
        <f>IF(P$1="",0,операции!P$250)</f>
        <v>0</v>
      </c>
      <c r="Q50" s="136">
        <f>IF(Q$1="",0,операции!Q$250)</f>
        <v>0</v>
      </c>
      <c r="R50" s="136">
        <f>IF(R$1="",0,операции!R$250)</f>
        <v>0</v>
      </c>
      <c r="S50" s="136">
        <f>IF(S$1="",0,операции!S$250)</f>
        <v>0</v>
      </c>
      <c r="T50" s="136">
        <f>IF(T$1="",0,операции!T$250)</f>
        <v>0</v>
      </c>
      <c r="U50" s="136">
        <f>IF(U$1="",0,операции!U$250)</f>
        <v>0</v>
      </c>
      <c r="V50" s="136">
        <f>IF(V$1="",0,операции!V$250)</f>
        <v>0</v>
      </c>
      <c r="W50" s="136">
        <f>IF(W$1="",0,операции!W$250)</f>
        <v>0</v>
      </c>
      <c r="X50" s="136">
        <f>IF(X$1="",0,операции!X$250)</f>
        <v>0</v>
      </c>
      <c r="Y50" s="136">
        <f>IF(Y$1="",0,операции!Y$250)</f>
        <v>0</v>
      </c>
      <c r="Z50" s="136">
        <f>IF(Z$1="",0,операции!Z$250)</f>
        <v>0</v>
      </c>
      <c r="AA50" s="136">
        <f>IF(AA$1="",0,операции!AA$250)</f>
        <v>0</v>
      </c>
      <c r="AB50" s="123"/>
    </row>
    <row r="51" spans="1:28" s="126" customFormat="1" ht="3.9" customHeight="1" x14ac:dyDescent="0.25">
      <c r="A51" s="149">
        <f>1</f>
        <v>1</v>
      </c>
      <c r="B51" s="131"/>
      <c r="C51" s="123"/>
      <c r="D51" s="123"/>
      <c r="E51" s="123"/>
      <c r="F51" s="123"/>
      <c r="G51" s="123"/>
      <c r="H51" s="123"/>
      <c r="I51" s="124"/>
      <c r="J51" s="123"/>
      <c r="K51" s="124"/>
      <c r="L51" s="123"/>
      <c r="M51" s="125"/>
      <c r="N51" s="123"/>
      <c r="O51" s="123"/>
      <c r="P51" s="137"/>
      <c r="Q51" s="137"/>
      <c r="R51" s="137"/>
      <c r="S51" s="137"/>
      <c r="T51" s="137"/>
      <c r="U51" s="137"/>
      <c r="V51" s="137"/>
      <c r="W51" s="137"/>
      <c r="X51" s="137"/>
      <c r="Y51" s="137"/>
      <c r="Z51" s="137"/>
      <c r="AA51" s="137"/>
      <c r="AB51" s="123"/>
    </row>
    <row r="52" spans="1:28" s="126" customFormat="1" x14ac:dyDescent="0.25">
      <c r="A52" s="149">
        <f>1</f>
        <v>1</v>
      </c>
      <c r="B52" s="132" t="str">
        <f>структура!$J$15</f>
        <v>УСН(6%)-ИП</v>
      </c>
      <c r="C52" s="123"/>
      <c r="D52" s="123"/>
      <c r="E52" s="130" t="str">
        <f>E46</f>
        <v>расходы на аренду земли</v>
      </c>
      <c r="F52" s="130"/>
      <c r="G52" s="130" t="str">
        <f>IF($E52="","",INDEX(KPI!$G:$G,SUMIFS(KPI!$B:$B,KPI!$E:$E,$E52)))</f>
        <v>тыс.руб.</v>
      </c>
      <c r="H52" s="130"/>
      <c r="I52" s="134"/>
      <c r="J52" s="130"/>
      <c r="K52" s="134"/>
      <c r="L52" s="130"/>
      <c r="M52" s="135">
        <f>SUM($O52:$AB52)</f>
        <v>0</v>
      </c>
      <c r="N52" s="123"/>
      <c r="O52" s="123"/>
      <c r="P52" s="136">
        <f>IF(P$1="",0,операции!P$250)</f>
        <v>0</v>
      </c>
      <c r="Q52" s="136">
        <f>IF(Q$1="",0,операции!Q$250)</f>
        <v>0</v>
      </c>
      <c r="R52" s="136">
        <f>IF(R$1="",0,операции!R$250)</f>
        <v>0</v>
      </c>
      <c r="S52" s="136">
        <f>IF(S$1="",0,операции!S$250)</f>
        <v>0</v>
      </c>
      <c r="T52" s="136">
        <f>IF(T$1="",0,операции!T$250)</f>
        <v>0</v>
      </c>
      <c r="U52" s="136">
        <f>IF(U$1="",0,операции!U$250)</f>
        <v>0</v>
      </c>
      <c r="V52" s="136">
        <f>IF(V$1="",0,операции!V$250)</f>
        <v>0</v>
      </c>
      <c r="W52" s="136">
        <f>IF(W$1="",0,операции!W$250)</f>
        <v>0</v>
      </c>
      <c r="X52" s="136">
        <f>IF(X$1="",0,операции!X$250)</f>
        <v>0</v>
      </c>
      <c r="Y52" s="136">
        <f>IF(Y$1="",0,операции!Y$250)</f>
        <v>0</v>
      </c>
      <c r="Z52" s="136">
        <f>IF(Z$1="",0,операции!Z$250)</f>
        <v>0</v>
      </c>
      <c r="AA52" s="136">
        <f>IF(AA$1="",0,операции!AA$250)</f>
        <v>0</v>
      </c>
      <c r="AB52" s="123"/>
    </row>
    <row r="53" spans="1:28" ht="3.9" customHeight="1" x14ac:dyDescent="0.25">
      <c r="A53" s="149">
        <f>1</f>
        <v>1</v>
      </c>
      <c r="B53" s="131"/>
      <c r="C53" s="2"/>
      <c r="D53" s="2"/>
      <c r="E53" s="2"/>
      <c r="F53" s="2"/>
      <c r="G53" s="2"/>
      <c r="H53" s="2"/>
      <c r="I53" s="28"/>
      <c r="J53" s="2"/>
      <c r="K53" s="28"/>
      <c r="L53" s="2"/>
      <c r="M53" s="52"/>
      <c r="N53" s="2"/>
      <c r="O53" s="2"/>
      <c r="P53" s="36"/>
      <c r="Q53" s="36"/>
      <c r="R53" s="36"/>
      <c r="S53" s="36"/>
      <c r="T53" s="36"/>
      <c r="U53" s="36"/>
      <c r="V53" s="36"/>
      <c r="W53" s="36"/>
      <c r="X53" s="36"/>
      <c r="Y53" s="36"/>
      <c r="Z53" s="36"/>
      <c r="AA53" s="36"/>
      <c r="AB53" s="2"/>
    </row>
    <row r="54" spans="1:28" ht="8.1" customHeight="1" x14ac:dyDescent="0.25">
      <c r="A54" s="149">
        <f>1</f>
        <v>1</v>
      </c>
      <c r="B54" s="131"/>
      <c r="C54" s="2"/>
      <c r="D54" s="2"/>
      <c r="E54" s="2"/>
      <c r="F54" s="2"/>
      <c r="G54" s="2"/>
      <c r="H54" s="2"/>
      <c r="I54" s="28"/>
      <c r="J54" s="2"/>
      <c r="K54" s="28"/>
      <c r="L54" s="2"/>
      <c r="M54" s="52"/>
      <c r="N54" s="2"/>
      <c r="O54" s="2"/>
      <c r="P54" s="36"/>
      <c r="Q54" s="36"/>
      <c r="R54" s="36"/>
      <c r="S54" s="36"/>
      <c r="T54" s="36"/>
      <c r="U54" s="36"/>
      <c r="V54" s="36"/>
      <c r="W54" s="36"/>
      <c r="X54" s="36"/>
      <c r="Y54" s="36"/>
      <c r="Z54" s="36"/>
      <c r="AA54" s="36"/>
      <c r="AB54" s="2"/>
    </row>
    <row r="55" spans="1:28" ht="3.9" customHeight="1" x14ac:dyDescent="0.25">
      <c r="A55" s="149">
        <f>1</f>
        <v>1</v>
      </c>
      <c r="B55" s="131"/>
      <c r="C55" s="2"/>
      <c r="D55" s="2"/>
      <c r="E55" s="2"/>
      <c r="F55" s="2"/>
      <c r="G55" s="2"/>
      <c r="H55" s="2"/>
      <c r="I55" s="28"/>
      <c r="J55" s="2"/>
      <c r="K55" s="28"/>
      <c r="L55" s="2"/>
      <c r="M55" s="52"/>
      <c r="N55" s="2"/>
      <c r="O55" s="2"/>
      <c r="P55" s="36"/>
      <c r="Q55" s="36"/>
      <c r="R55" s="36"/>
      <c r="S55" s="36"/>
      <c r="T55" s="36"/>
      <c r="U55" s="36"/>
      <c r="V55" s="36"/>
      <c r="W55" s="36"/>
      <c r="X55" s="36"/>
      <c r="Y55" s="36"/>
      <c r="Z55" s="36"/>
      <c r="AA55" s="36"/>
      <c r="AB55" s="2"/>
    </row>
    <row r="56" spans="1:28" s="126" customFormat="1" x14ac:dyDescent="0.25">
      <c r="A56" s="149">
        <f>1</f>
        <v>1</v>
      </c>
      <c r="B56" s="132" t="str">
        <f>структура!$J$12</f>
        <v>ОСНО</v>
      </c>
      <c r="C56" s="123"/>
      <c r="D56" s="123"/>
      <c r="E56" s="130" t="str">
        <f>KPI!$E$78</f>
        <v>коммунальные расходы</v>
      </c>
      <c r="F56" s="130"/>
      <c r="G56" s="130" t="str">
        <f>IF($E56="","",INDEX(KPI!$G:$G,SUMIFS(KPI!$B:$B,KPI!$E:$E,$E56)))</f>
        <v>тыс.руб.</v>
      </c>
      <c r="H56" s="130"/>
      <c r="I56" s="134"/>
      <c r="J56" s="130" t="str">
        <f>структура!$AL$21</f>
        <v>Без НДС</v>
      </c>
      <c r="K56" s="134"/>
      <c r="L56" s="130"/>
      <c r="M56" s="135">
        <f>SUM($O56:$AB56)</f>
        <v>0</v>
      </c>
      <c r="N56" s="123"/>
      <c r="O56" s="123"/>
      <c r="P56" s="136">
        <f>IF(P$1="",0,IF(1+операции!P$421=0,0,(операции!P$300)/(1+операции!P$421)))</f>
        <v>0</v>
      </c>
      <c r="Q56" s="136">
        <f>IF(Q$1="",0,IF(1+операции!Q$421=0,0,(операции!Q$300)/(1+операции!Q$421)))</f>
        <v>0</v>
      </c>
      <c r="R56" s="136">
        <f>IF(R$1="",0,IF(1+операции!R$421=0,0,(операции!R$300)/(1+операции!R$421)))</f>
        <v>0</v>
      </c>
      <c r="S56" s="136">
        <f>IF(S$1="",0,IF(1+операции!S$421=0,0,(операции!S$300)/(1+операции!S$421)))</f>
        <v>0</v>
      </c>
      <c r="T56" s="136">
        <f>IF(T$1="",0,IF(1+операции!T$421=0,0,(операции!T$300)/(1+операции!T$421)))</f>
        <v>0</v>
      </c>
      <c r="U56" s="136">
        <f>IF(U$1="",0,IF(1+операции!U$421=0,0,(операции!U$300)/(1+операции!U$421)))</f>
        <v>0</v>
      </c>
      <c r="V56" s="136">
        <f>IF(V$1="",0,IF(1+операции!V$421=0,0,(операции!V$300)/(1+операции!V$421)))</f>
        <v>0</v>
      </c>
      <c r="W56" s="136">
        <f>IF(W$1="",0,IF(1+операции!W$421=0,0,(операции!W$300)/(1+операции!W$421)))</f>
        <v>0</v>
      </c>
      <c r="X56" s="136">
        <f>IF(X$1="",0,IF(1+операции!X$421=0,0,(операции!X$300)/(1+операции!X$421)))</f>
        <v>0</v>
      </c>
      <c r="Y56" s="136">
        <f>IF(Y$1="",0,IF(1+операции!Y$421=0,0,(операции!Y$300)/(1+операции!Y$421)))</f>
        <v>0</v>
      </c>
      <c r="Z56" s="136">
        <f>IF(Z$1="",0,IF(1+операции!Z$421=0,0,(операции!Z$300)/(1+операции!Z$421)))</f>
        <v>0</v>
      </c>
      <c r="AA56" s="136">
        <f>IF(AA$1="",0,IF(1+операции!AA$421=0,0,(операции!AA$300)/(1+операции!AA$421)))</f>
        <v>0</v>
      </c>
      <c r="AB56" s="123"/>
    </row>
    <row r="57" spans="1:28" s="126" customFormat="1" ht="3.9" customHeight="1" x14ac:dyDescent="0.25">
      <c r="A57" s="149">
        <f>1</f>
        <v>1</v>
      </c>
      <c r="B57" s="131"/>
      <c r="C57" s="123"/>
      <c r="D57" s="123"/>
      <c r="E57" s="123"/>
      <c r="F57" s="123"/>
      <c r="G57" s="123"/>
      <c r="H57" s="123"/>
      <c r="I57" s="124"/>
      <c r="J57" s="123"/>
      <c r="K57" s="124"/>
      <c r="L57" s="123"/>
      <c r="M57" s="125"/>
      <c r="N57" s="123"/>
      <c r="O57" s="123"/>
      <c r="P57" s="137"/>
      <c r="Q57" s="137"/>
      <c r="R57" s="137"/>
      <c r="S57" s="137"/>
      <c r="T57" s="137"/>
      <c r="U57" s="137"/>
      <c r="V57" s="137"/>
      <c r="W57" s="137"/>
      <c r="X57" s="137"/>
      <c r="Y57" s="137"/>
      <c r="Z57" s="137"/>
      <c r="AA57" s="137"/>
      <c r="AB57" s="123"/>
    </row>
    <row r="58" spans="1:28" s="126" customFormat="1" x14ac:dyDescent="0.25">
      <c r="A58" s="149">
        <f>1</f>
        <v>1</v>
      </c>
      <c r="B58" s="132" t="str">
        <f>структура!$J$13</f>
        <v>УСН(6%)</v>
      </c>
      <c r="C58" s="123"/>
      <c r="D58" s="123"/>
      <c r="E58" s="130" t="str">
        <f>E56</f>
        <v>коммунальные расходы</v>
      </c>
      <c r="F58" s="130"/>
      <c r="G58" s="130" t="str">
        <f>IF($E58="","",INDEX(KPI!$G:$G,SUMIFS(KPI!$B:$B,KPI!$E:$E,$E58)))</f>
        <v>тыс.руб.</v>
      </c>
      <c r="H58" s="130"/>
      <c r="I58" s="134"/>
      <c r="J58" s="130" t="str">
        <f>структура!$AL$21</f>
        <v>Без НДС</v>
      </c>
      <c r="K58" s="134"/>
      <c r="L58" s="130"/>
      <c r="M58" s="135">
        <f>SUM($O58:$AB58)</f>
        <v>0</v>
      </c>
      <c r="N58" s="123"/>
      <c r="O58" s="123"/>
      <c r="P58" s="136">
        <f>IF(P$1="",0,IF(1+операции!P$421=0,0,(операции!P$300)/(1+операции!P$421)))</f>
        <v>0</v>
      </c>
      <c r="Q58" s="136">
        <f>IF(Q$1="",0,IF(1+операции!Q$421=0,0,(операции!Q$300)/(1+операции!Q$421)))</f>
        <v>0</v>
      </c>
      <c r="R58" s="136">
        <f>IF(R$1="",0,IF(1+операции!R$421=0,0,(операции!R$300)/(1+операции!R$421)))</f>
        <v>0</v>
      </c>
      <c r="S58" s="136">
        <f>IF(S$1="",0,IF(1+операции!S$421=0,0,(операции!S$300)/(1+операции!S$421)))</f>
        <v>0</v>
      </c>
      <c r="T58" s="136">
        <f>IF(T$1="",0,IF(1+операции!T$421=0,0,(операции!T$300)/(1+операции!T$421)))</f>
        <v>0</v>
      </c>
      <c r="U58" s="136">
        <f>IF(U$1="",0,IF(1+операции!U$421=0,0,(операции!U$300)/(1+операции!U$421)))</f>
        <v>0</v>
      </c>
      <c r="V58" s="136">
        <f>IF(V$1="",0,IF(1+операции!V$421=0,0,(операции!V$300)/(1+операции!V$421)))</f>
        <v>0</v>
      </c>
      <c r="W58" s="136">
        <f>IF(W$1="",0,IF(1+операции!W$421=0,0,(операции!W$300)/(1+операции!W$421)))</f>
        <v>0</v>
      </c>
      <c r="X58" s="136">
        <f>IF(X$1="",0,IF(1+операции!X$421=0,0,(операции!X$300)/(1+операции!X$421)))</f>
        <v>0</v>
      </c>
      <c r="Y58" s="136">
        <f>IF(Y$1="",0,IF(1+операции!Y$421=0,0,(операции!Y$300)/(1+операции!Y$421)))</f>
        <v>0</v>
      </c>
      <c r="Z58" s="136">
        <f>IF(Z$1="",0,IF(1+операции!Z$421=0,0,(операции!Z$300)/(1+операции!Z$421)))</f>
        <v>0</v>
      </c>
      <c r="AA58" s="136">
        <f>IF(AA$1="",0,IF(1+операции!AA$421=0,0,(операции!AA$300)/(1+операции!AA$421)))</f>
        <v>0</v>
      </c>
      <c r="AB58" s="123"/>
    </row>
    <row r="59" spans="1:28" s="126" customFormat="1" ht="3.9" customHeight="1" x14ac:dyDescent="0.25">
      <c r="A59" s="149">
        <f>1</f>
        <v>1</v>
      </c>
      <c r="B59" s="131"/>
      <c r="C59" s="123"/>
      <c r="D59" s="123"/>
      <c r="E59" s="123"/>
      <c r="F59" s="123"/>
      <c r="G59" s="123"/>
      <c r="H59" s="123"/>
      <c r="I59" s="124"/>
      <c r="J59" s="123"/>
      <c r="K59" s="124"/>
      <c r="L59" s="123"/>
      <c r="M59" s="125"/>
      <c r="N59" s="123"/>
      <c r="O59" s="123"/>
      <c r="P59" s="137"/>
      <c r="Q59" s="137"/>
      <c r="R59" s="137"/>
      <c r="S59" s="137"/>
      <c r="T59" s="137"/>
      <c r="U59" s="137"/>
      <c r="V59" s="137"/>
      <c r="W59" s="137"/>
      <c r="X59" s="137"/>
      <c r="Y59" s="137"/>
      <c r="Z59" s="137"/>
      <c r="AA59" s="137"/>
      <c r="AB59" s="123"/>
    </row>
    <row r="60" spans="1:28" s="126" customFormat="1" x14ac:dyDescent="0.25">
      <c r="A60" s="149">
        <f>1</f>
        <v>1</v>
      </c>
      <c r="B60" s="132" t="str">
        <f>структура!$J$14</f>
        <v>УСН(15%)</v>
      </c>
      <c r="C60" s="123"/>
      <c r="D60" s="123"/>
      <c r="E60" s="130" t="str">
        <f>E56</f>
        <v>коммунальные расходы</v>
      </c>
      <c r="F60" s="130"/>
      <c r="G60" s="130" t="str">
        <f>IF($E60="","",INDEX(KPI!$G:$G,SUMIFS(KPI!$B:$B,KPI!$E:$E,$E60)))</f>
        <v>тыс.руб.</v>
      </c>
      <c r="H60" s="130"/>
      <c r="I60" s="134"/>
      <c r="J60" s="130" t="str">
        <f>структура!$AL$21</f>
        <v>Без НДС</v>
      </c>
      <c r="K60" s="134"/>
      <c r="L60" s="130"/>
      <c r="M60" s="135">
        <f>SUM($O60:$AB60)</f>
        <v>0</v>
      </c>
      <c r="N60" s="123"/>
      <c r="O60" s="123"/>
      <c r="P60" s="136">
        <f>IF(P$1="",0,IF(1+операции!P$421=0,0,(операции!P$300)/(1+операции!P$421)))</f>
        <v>0</v>
      </c>
      <c r="Q60" s="136">
        <f>IF(Q$1="",0,IF(1+операции!Q$421=0,0,(операции!Q$300)/(1+операции!Q$421)))</f>
        <v>0</v>
      </c>
      <c r="R60" s="136">
        <f>IF(R$1="",0,IF(1+операции!R$421=0,0,(операции!R$300)/(1+операции!R$421)))</f>
        <v>0</v>
      </c>
      <c r="S60" s="136">
        <f>IF(S$1="",0,IF(1+операции!S$421=0,0,(операции!S$300)/(1+операции!S$421)))</f>
        <v>0</v>
      </c>
      <c r="T60" s="136">
        <f>IF(T$1="",0,IF(1+операции!T$421=0,0,(операции!T$300)/(1+операции!T$421)))</f>
        <v>0</v>
      </c>
      <c r="U60" s="136">
        <f>IF(U$1="",0,IF(1+операции!U$421=0,0,(операции!U$300)/(1+операции!U$421)))</f>
        <v>0</v>
      </c>
      <c r="V60" s="136">
        <f>IF(V$1="",0,IF(1+операции!V$421=0,0,(операции!V$300)/(1+операции!V$421)))</f>
        <v>0</v>
      </c>
      <c r="W60" s="136">
        <f>IF(W$1="",0,IF(1+операции!W$421=0,0,(операции!W$300)/(1+операции!W$421)))</f>
        <v>0</v>
      </c>
      <c r="X60" s="136">
        <f>IF(X$1="",0,IF(1+операции!X$421=0,0,(операции!X$300)/(1+операции!X$421)))</f>
        <v>0</v>
      </c>
      <c r="Y60" s="136">
        <f>IF(Y$1="",0,IF(1+операции!Y$421=0,0,(операции!Y$300)/(1+операции!Y$421)))</f>
        <v>0</v>
      </c>
      <c r="Z60" s="136">
        <f>IF(Z$1="",0,IF(1+операции!Z$421=0,0,(операции!Z$300)/(1+операции!Z$421)))</f>
        <v>0</v>
      </c>
      <c r="AA60" s="136">
        <f>IF(AA$1="",0,IF(1+операции!AA$421=0,0,(операции!AA$300)/(1+операции!AA$421)))</f>
        <v>0</v>
      </c>
      <c r="AB60" s="123"/>
    </row>
    <row r="61" spans="1:28" s="126" customFormat="1" ht="3.9" customHeight="1" x14ac:dyDescent="0.25">
      <c r="A61" s="149">
        <f>1</f>
        <v>1</v>
      </c>
      <c r="B61" s="131"/>
      <c r="C61" s="123"/>
      <c r="D61" s="123"/>
      <c r="E61" s="123"/>
      <c r="F61" s="123"/>
      <c r="G61" s="123"/>
      <c r="H61" s="123"/>
      <c r="I61" s="124"/>
      <c r="J61" s="123"/>
      <c r="K61" s="124"/>
      <c r="L61" s="123"/>
      <c r="M61" s="125"/>
      <c r="N61" s="123"/>
      <c r="O61" s="123"/>
      <c r="P61" s="137"/>
      <c r="Q61" s="137"/>
      <c r="R61" s="137"/>
      <c r="S61" s="137"/>
      <c r="T61" s="137"/>
      <c r="U61" s="137"/>
      <c r="V61" s="137"/>
      <c r="W61" s="137"/>
      <c r="X61" s="137"/>
      <c r="Y61" s="137"/>
      <c r="Z61" s="137"/>
      <c r="AA61" s="137"/>
      <c r="AB61" s="123"/>
    </row>
    <row r="62" spans="1:28" s="126" customFormat="1" x14ac:dyDescent="0.25">
      <c r="A62" s="149">
        <f>1</f>
        <v>1</v>
      </c>
      <c r="B62" s="132" t="str">
        <f>структура!$J$15</f>
        <v>УСН(6%)-ИП</v>
      </c>
      <c r="C62" s="123"/>
      <c r="D62" s="123"/>
      <c r="E62" s="130" t="str">
        <f>E56</f>
        <v>коммунальные расходы</v>
      </c>
      <c r="F62" s="130"/>
      <c r="G62" s="130" t="str">
        <f>IF($E62="","",INDEX(KPI!$G:$G,SUMIFS(KPI!$B:$B,KPI!$E:$E,$E62)))</f>
        <v>тыс.руб.</v>
      </c>
      <c r="H62" s="130"/>
      <c r="I62" s="134"/>
      <c r="J62" s="130" t="str">
        <f>структура!$AL$21</f>
        <v>Без НДС</v>
      </c>
      <c r="K62" s="134"/>
      <c r="L62" s="130"/>
      <c r="M62" s="135">
        <f>SUM($O62:$AB62)</f>
        <v>0</v>
      </c>
      <c r="N62" s="123"/>
      <c r="O62" s="123"/>
      <c r="P62" s="136">
        <f>IF(P$1="",0,IF(1+операции!P$421=0,0,(операции!P$300)/(1+операции!P$421)))</f>
        <v>0</v>
      </c>
      <c r="Q62" s="136">
        <f>IF(Q$1="",0,IF(1+операции!Q$421=0,0,(операции!Q$300)/(1+операции!Q$421)))</f>
        <v>0</v>
      </c>
      <c r="R62" s="136">
        <f>IF(R$1="",0,IF(1+операции!R$421=0,0,(операции!R$300)/(1+операции!R$421)))</f>
        <v>0</v>
      </c>
      <c r="S62" s="136">
        <f>IF(S$1="",0,IF(1+операции!S$421=0,0,(операции!S$300)/(1+операции!S$421)))</f>
        <v>0</v>
      </c>
      <c r="T62" s="136">
        <f>IF(T$1="",0,IF(1+операции!T$421=0,0,(операции!T$300)/(1+операции!T$421)))</f>
        <v>0</v>
      </c>
      <c r="U62" s="136">
        <f>IF(U$1="",0,IF(1+операции!U$421=0,0,(операции!U$300)/(1+операции!U$421)))</f>
        <v>0</v>
      </c>
      <c r="V62" s="136">
        <f>IF(V$1="",0,IF(1+операции!V$421=0,0,(операции!V$300)/(1+операции!V$421)))</f>
        <v>0</v>
      </c>
      <c r="W62" s="136">
        <f>IF(W$1="",0,IF(1+операции!W$421=0,0,(операции!W$300)/(1+операции!W$421)))</f>
        <v>0</v>
      </c>
      <c r="X62" s="136">
        <f>IF(X$1="",0,IF(1+операции!X$421=0,0,(операции!X$300)/(1+операции!X$421)))</f>
        <v>0</v>
      </c>
      <c r="Y62" s="136">
        <f>IF(Y$1="",0,IF(1+операции!Y$421=0,0,(операции!Y$300)/(1+операции!Y$421)))</f>
        <v>0</v>
      </c>
      <c r="Z62" s="136">
        <f>IF(Z$1="",0,IF(1+операции!Z$421=0,0,(операции!Z$300)/(1+операции!Z$421)))</f>
        <v>0</v>
      </c>
      <c r="AA62" s="136">
        <f>IF(AA$1="",0,IF(1+операции!AA$421=0,0,(операции!AA$300)/(1+операции!AA$421)))</f>
        <v>0</v>
      </c>
      <c r="AB62" s="123"/>
    </row>
    <row r="63" spans="1:28" ht="3.9" customHeight="1" x14ac:dyDescent="0.25">
      <c r="A63" s="149">
        <f>1</f>
        <v>1</v>
      </c>
      <c r="B63" s="131"/>
      <c r="C63" s="2"/>
      <c r="D63" s="2"/>
      <c r="E63" s="2"/>
      <c r="F63" s="2"/>
      <c r="G63" s="2"/>
      <c r="H63" s="2"/>
      <c r="I63" s="28"/>
      <c r="J63" s="2"/>
      <c r="K63" s="28"/>
      <c r="L63" s="2"/>
      <c r="M63" s="52"/>
      <c r="N63" s="2"/>
      <c r="O63" s="2"/>
      <c r="P63" s="36"/>
      <c r="Q63" s="36"/>
      <c r="R63" s="36"/>
      <c r="S63" s="36"/>
      <c r="T63" s="36"/>
      <c r="U63" s="36"/>
      <c r="V63" s="36"/>
      <c r="W63" s="36"/>
      <c r="X63" s="36"/>
      <c r="Y63" s="36"/>
      <c r="Z63" s="36"/>
      <c r="AA63" s="36"/>
      <c r="AB63" s="2"/>
    </row>
    <row r="64" spans="1:28" ht="8.1" customHeight="1" x14ac:dyDescent="0.25">
      <c r="A64" s="149">
        <f>1</f>
        <v>1</v>
      </c>
      <c r="B64" s="131"/>
      <c r="C64" s="2"/>
      <c r="D64" s="2"/>
      <c r="E64" s="2"/>
      <c r="F64" s="2"/>
      <c r="G64" s="2"/>
      <c r="H64" s="2"/>
      <c r="I64" s="28"/>
      <c r="J64" s="2"/>
      <c r="K64" s="28"/>
      <c r="L64" s="2"/>
      <c r="M64" s="52"/>
      <c r="N64" s="2"/>
      <c r="O64" s="2"/>
      <c r="P64" s="36"/>
      <c r="Q64" s="36"/>
      <c r="R64" s="36"/>
      <c r="S64" s="36"/>
      <c r="T64" s="36"/>
      <c r="U64" s="36"/>
      <c r="V64" s="36"/>
      <c r="W64" s="36"/>
      <c r="X64" s="36"/>
      <c r="Y64" s="36"/>
      <c r="Z64" s="36"/>
      <c r="AA64" s="36"/>
      <c r="AB64" s="2"/>
    </row>
    <row r="65" spans="1:28" ht="3.9" customHeight="1" x14ac:dyDescent="0.25">
      <c r="A65" s="149">
        <f>1</f>
        <v>1</v>
      </c>
      <c r="B65" s="131"/>
      <c r="C65" s="2"/>
      <c r="D65" s="2"/>
      <c r="E65" s="2"/>
      <c r="F65" s="2"/>
      <c r="G65" s="2"/>
      <c r="H65" s="2"/>
      <c r="I65" s="28"/>
      <c r="J65" s="2"/>
      <c r="K65" s="28"/>
      <c r="L65" s="2"/>
      <c r="M65" s="52"/>
      <c r="N65" s="2"/>
      <c r="O65" s="2"/>
      <c r="P65" s="36"/>
      <c r="Q65" s="36"/>
      <c r="R65" s="36"/>
      <c r="S65" s="36"/>
      <c r="T65" s="36"/>
      <c r="U65" s="36"/>
      <c r="V65" s="36"/>
      <c r="W65" s="36"/>
      <c r="X65" s="36"/>
      <c r="Y65" s="36"/>
      <c r="Z65" s="36"/>
      <c r="AA65" s="36"/>
      <c r="AB65" s="2"/>
    </row>
    <row r="66" spans="1:28" s="126" customFormat="1" x14ac:dyDescent="0.25">
      <c r="A66" s="149">
        <f>1</f>
        <v>1</v>
      </c>
      <c r="B66" s="132" t="str">
        <f>структура!$J$12</f>
        <v>ОСНО</v>
      </c>
      <c r="C66" s="123"/>
      <c r="D66" s="123"/>
      <c r="E66" s="130" t="str">
        <f>KPI!$E$79</f>
        <v>начисление ФОТ</v>
      </c>
      <c r="F66" s="130"/>
      <c r="G66" s="130" t="str">
        <f>IF($E66="","",INDEX(KPI!$G:$G,SUMIFS(KPI!$B:$B,KPI!$E:$E,$E66)))</f>
        <v>тыс.руб.</v>
      </c>
      <c r="H66" s="130"/>
      <c r="I66" s="134"/>
      <c r="J66" s="130"/>
      <c r="K66" s="134"/>
      <c r="L66" s="130"/>
      <c r="M66" s="135">
        <f>SUM($O66:$AB66)</f>
        <v>0</v>
      </c>
      <c r="N66" s="123"/>
      <c r="O66" s="123"/>
      <c r="P66" s="136">
        <f>IF(P$1="",0,операции!P$335)</f>
        <v>0</v>
      </c>
      <c r="Q66" s="136">
        <f>IF(Q$1="",0,операции!Q$335)</f>
        <v>0</v>
      </c>
      <c r="R66" s="136">
        <f>IF(R$1="",0,операции!R$335)</f>
        <v>0</v>
      </c>
      <c r="S66" s="136">
        <f>IF(S$1="",0,операции!S$335)</f>
        <v>0</v>
      </c>
      <c r="T66" s="136">
        <f>IF(T$1="",0,операции!T$335)</f>
        <v>0</v>
      </c>
      <c r="U66" s="136">
        <f>IF(U$1="",0,операции!U$335)</f>
        <v>0</v>
      </c>
      <c r="V66" s="136">
        <f>IF(V$1="",0,операции!V$335)</f>
        <v>0</v>
      </c>
      <c r="W66" s="136">
        <f>IF(W$1="",0,операции!W$335)</f>
        <v>0</v>
      </c>
      <c r="X66" s="136">
        <f>IF(X$1="",0,операции!X$335)</f>
        <v>0</v>
      </c>
      <c r="Y66" s="136">
        <f>IF(Y$1="",0,операции!Y$335)</f>
        <v>0</v>
      </c>
      <c r="Z66" s="136">
        <f>IF(Z$1="",0,операции!Z$335)</f>
        <v>0</v>
      </c>
      <c r="AA66" s="136">
        <f>IF(AA$1="",0,операции!AA$335)</f>
        <v>0</v>
      </c>
      <c r="AB66" s="123"/>
    </row>
    <row r="67" spans="1:28" s="126" customFormat="1" ht="3.9" customHeight="1" x14ac:dyDescent="0.25">
      <c r="A67" s="149">
        <f>1</f>
        <v>1</v>
      </c>
      <c r="B67" s="131"/>
      <c r="C67" s="123"/>
      <c r="D67" s="123"/>
      <c r="E67" s="123"/>
      <c r="F67" s="123"/>
      <c r="G67" s="123"/>
      <c r="H67" s="123"/>
      <c r="I67" s="124"/>
      <c r="J67" s="123"/>
      <c r="K67" s="124"/>
      <c r="L67" s="123"/>
      <c r="M67" s="125"/>
      <c r="N67" s="123"/>
      <c r="O67" s="123"/>
      <c r="P67" s="137"/>
      <c r="Q67" s="137"/>
      <c r="R67" s="137"/>
      <c r="S67" s="137"/>
      <c r="T67" s="137"/>
      <c r="U67" s="137"/>
      <c r="V67" s="137"/>
      <c r="W67" s="137"/>
      <c r="X67" s="137"/>
      <c r="Y67" s="137"/>
      <c r="Z67" s="137"/>
      <c r="AA67" s="137"/>
      <c r="AB67" s="123"/>
    </row>
    <row r="68" spans="1:28" s="126" customFormat="1" x14ac:dyDescent="0.25">
      <c r="A68" s="149">
        <f>1</f>
        <v>1</v>
      </c>
      <c r="B68" s="132" t="str">
        <f>структура!$J$13</f>
        <v>УСН(6%)</v>
      </c>
      <c r="C68" s="123"/>
      <c r="D68" s="123"/>
      <c r="E68" s="130" t="str">
        <f>E66</f>
        <v>начисление ФОТ</v>
      </c>
      <c r="F68" s="130"/>
      <c r="G68" s="130" t="str">
        <f>IF($E68="","",INDEX(KPI!$G:$G,SUMIFS(KPI!$B:$B,KPI!$E:$E,$E68)))</f>
        <v>тыс.руб.</v>
      </c>
      <c r="H68" s="130"/>
      <c r="I68" s="134"/>
      <c r="J68" s="130"/>
      <c r="K68" s="134"/>
      <c r="L68" s="130"/>
      <c r="M68" s="135">
        <f>SUM($O68:$AB68)</f>
        <v>0</v>
      </c>
      <c r="N68" s="123"/>
      <c r="O68" s="123"/>
      <c r="P68" s="136">
        <f>IF(P$1="",0,операции!P$335)</f>
        <v>0</v>
      </c>
      <c r="Q68" s="136">
        <f>IF(Q$1="",0,операции!Q$335)</f>
        <v>0</v>
      </c>
      <c r="R68" s="136">
        <f>IF(R$1="",0,операции!R$335)</f>
        <v>0</v>
      </c>
      <c r="S68" s="136">
        <f>IF(S$1="",0,операции!S$335)</f>
        <v>0</v>
      </c>
      <c r="T68" s="136">
        <f>IF(T$1="",0,операции!T$335)</f>
        <v>0</v>
      </c>
      <c r="U68" s="136">
        <f>IF(U$1="",0,операции!U$335)</f>
        <v>0</v>
      </c>
      <c r="V68" s="136">
        <f>IF(V$1="",0,операции!V$335)</f>
        <v>0</v>
      </c>
      <c r="W68" s="136">
        <f>IF(W$1="",0,операции!W$335)</f>
        <v>0</v>
      </c>
      <c r="X68" s="136">
        <f>IF(X$1="",0,операции!X$335)</f>
        <v>0</v>
      </c>
      <c r="Y68" s="136">
        <f>IF(Y$1="",0,операции!Y$335)</f>
        <v>0</v>
      </c>
      <c r="Z68" s="136">
        <f>IF(Z$1="",0,операции!Z$335)</f>
        <v>0</v>
      </c>
      <c r="AA68" s="136">
        <f>IF(AA$1="",0,операции!AA$335)</f>
        <v>0</v>
      </c>
      <c r="AB68" s="123"/>
    </row>
    <row r="69" spans="1:28" s="126" customFormat="1" ht="3.9" customHeight="1" x14ac:dyDescent="0.25">
      <c r="A69" s="149">
        <f>1</f>
        <v>1</v>
      </c>
      <c r="B69" s="131"/>
      <c r="C69" s="123"/>
      <c r="D69" s="123"/>
      <c r="E69" s="123"/>
      <c r="F69" s="123"/>
      <c r="G69" s="123"/>
      <c r="H69" s="123"/>
      <c r="I69" s="124"/>
      <c r="J69" s="123"/>
      <c r="K69" s="124"/>
      <c r="L69" s="123"/>
      <c r="M69" s="125"/>
      <c r="N69" s="123"/>
      <c r="O69" s="123"/>
      <c r="P69" s="137"/>
      <c r="Q69" s="137"/>
      <c r="R69" s="137"/>
      <c r="S69" s="137"/>
      <c r="T69" s="137"/>
      <c r="U69" s="137"/>
      <c r="V69" s="137"/>
      <c r="W69" s="137"/>
      <c r="X69" s="137"/>
      <c r="Y69" s="137"/>
      <c r="Z69" s="137"/>
      <c r="AA69" s="137"/>
      <c r="AB69" s="123"/>
    </row>
    <row r="70" spans="1:28" s="126" customFormat="1" x14ac:dyDescent="0.25">
      <c r="A70" s="149">
        <f>1</f>
        <v>1</v>
      </c>
      <c r="B70" s="132" t="str">
        <f>структура!$J$14</f>
        <v>УСН(15%)</v>
      </c>
      <c r="C70" s="123"/>
      <c r="D70" s="123"/>
      <c r="E70" s="130" t="str">
        <f>E66</f>
        <v>начисление ФОТ</v>
      </c>
      <c r="F70" s="130"/>
      <c r="G70" s="130" t="str">
        <f>IF($E70="","",INDEX(KPI!$G:$G,SUMIFS(KPI!$B:$B,KPI!$E:$E,$E70)))</f>
        <v>тыс.руб.</v>
      </c>
      <c r="H70" s="130"/>
      <c r="I70" s="134"/>
      <c r="J70" s="130"/>
      <c r="K70" s="134"/>
      <c r="L70" s="130"/>
      <c r="M70" s="135">
        <f>SUM($O70:$AB70)</f>
        <v>0</v>
      </c>
      <c r="N70" s="123"/>
      <c r="O70" s="123"/>
      <c r="P70" s="136">
        <f>IF(P$1="",0,операции!P$335)</f>
        <v>0</v>
      </c>
      <c r="Q70" s="136">
        <f>IF(Q$1="",0,операции!Q$335)</f>
        <v>0</v>
      </c>
      <c r="R70" s="136">
        <f>IF(R$1="",0,операции!R$335)</f>
        <v>0</v>
      </c>
      <c r="S70" s="136">
        <f>IF(S$1="",0,операции!S$335)</f>
        <v>0</v>
      </c>
      <c r="T70" s="136">
        <f>IF(T$1="",0,операции!T$335)</f>
        <v>0</v>
      </c>
      <c r="U70" s="136">
        <f>IF(U$1="",0,операции!U$335)</f>
        <v>0</v>
      </c>
      <c r="V70" s="136">
        <f>IF(V$1="",0,операции!V$335)</f>
        <v>0</v>
      </c>
      <c r="W70" s="136">
        <f>IF(W$1="",0,операции!W$335)</f>
        <v>0</v>
      </c>
      <c r="X70" s="136">
        <f>IF(X$1="",0,операции!X$335)</f>
        <v>0</v>
      </c>
      <c r="Y70" s="136">
        <f>IF(Y$1="",0,операции!Y$335)</f>
        <v>0</v>
      </c>
      <c r="Z70" s="136">
        <f>IF(Z$1="",0,операции!Z$335)</f>
        <v>0</v>
      </c>
      <c r="AA70" s="136">
        <f>IF(AA$1="",0,операции!AA$335)</f>
        <v>0</v>
      </c>
      <c r="AB70" s="123"/>
    </row>
    <row r="71" spans="1:28" s="126" customFormat="1" ht="3.9" customHeight="1" x14ac:dyDescent="0.25">
      <c r="A71" s="149">
        <f>1</f>
        <v>1</v>
      </c>
      <c r="B71" s="131"/>
      <c r="C71" s="123"/>
      <c r="D71" s="123"/>
      <c r="E71" s="123"/>
      <c r="F71" s="123"/>
      <c r="G71" s="123"/>
      <c r="H71" s="123"/>
      <c r="I71" s="124"/>
      <c r="J71" s="123"/>
      <c r="K71" s="124"/>
      <c r="L71" s="123"/>
      <c r="M71" s="125"/>
      <c r="N71" s="123"/>
      <c r="O71" s="123"/>
      <c r="P71" s="137"/>
      <c r="Q71" s="137"/>
      <c r="R71" s="137"/>
      <c r="S71" s="137"/>
      <c r="T71" s="137"/>
      <c r="U71" s="137"/>
      <c r="V71" s="137"/>
      <c r="W71" s="137"/>
      <c r="X71" s="137"/>
      <c r="Y71" s="137"/>
      <c r="Z71" s="137"/>
      <c r="AA71" s="137"/>
      <c r="AB71" s="123"/>
    </row>
    <row r="72" spans="1:28" s="126" customFormat="1" x14ac:dyDescent="0.25">
      <c r="A72" s="149">
        <f>1</f>
        <v>1</v>
      </c>
      <c r="B72" s="132" t="str">
        <f>структура!$J$15</f>
        <v>УСН(6%)-ИП</v>
      </c>
      <c r="C72" s="123"/>
      <c r="D72" s="123"/>
      <c r="E72" s="130" t="str">
        <f>E66</f>
        <v>начисление ФОТ</v>
      </c>
      <c r="F72" s="130"/>
      <c r="G72" s="130" t="str">
        <f>IF($E72="","",INDEX(KPI!$G:$G,SUMIFS(KPI!$B:$B,KPI!$E:$E,$E72)))</f>
        <v>тыс.руб.</v>
      </c>
      <c r="H72" s="130"/>
      <c r="I72" s="134"/>
      <c r="J72" s="130"/>
      <c r="K72" s="134"/>
      <c r="L72" s="130"/>
      <c r="M72" s="135">
        <f>SUM($O72:$AB72)</f>
        <v>0</v>
      </c>
      <c r="N72" s="123"/>
      <c r="O72" s="123"/>
      <c r="P72" s="136">
        <f>IF(P$1="",0,операции!P$335)</f>
        <v>0</v>
      </c>
      <c r="Q72" s="136">
        <f>IF(Q$1="",0,операции!Q$335)</f>
        <v>0</v>
      </c>
      <c r="R72" s="136">
        <f>IF(R$1="",0,операции!R$335)</f>
        <v>0</v>
      </c>
      <c r="S72" s="136">
        <f>IF(S$1="",0,операции!S$335)</f>
        <v>0</v>
      </c>
      <c r="T72" s="136">
        <f>IF(T$1="",0,операции!T$335)</f>
        <v>0</v>
      </c>
      <c r="U72" s="136">
        <f>IF(U$1="",0,операции!U$335)</f>
        <v>0</v>
      </c>
      <c r="V72" s="136">
        <f>IF(V$1="",0,операции!V$335)</f>
        <v>0</v>
      </c>
      <c r="W72" s="136">
        <f>IF(W$1="",0,операции!W$335)</f>
        <v>0</v>
      </c>
      <c r="X72" s="136">
        <f>IF(X$1="",0,операции!X$335)</f>
        <v>0</v>
      </c>
      <c r="Y72" s="136">
        <f>IF(Y$1="",0,операции!Y$335)</f>
        <v>0</v>
      </c>
      <c r="Z72" s="136">
        <f>IF(Z$1="",0,операции!Z$335)</f>
        <v>0</v>
      </c>
      <c r="AA72" s="136">
        <f>IF(AA$1="",0,операции!AA$335)</f>
        <v>0</v>
      </c>
      <c r="AB72" s="123"/>
    </row>
    <row r="73" spans="1:28" ht="3.9" customHeight="1" x14ac:dyDescent="0.25">
      <c r="A73" s="149">
        <f>1</f>
        <v>1</v>
      </c>
      <c r="B73" s="131"/>
      <c r="C73" s="2"/>
      <c r="D73" s="2"/>
      <c r="E73" s="2"/>
      <c r="F73" s="2"/>
      <c r="G73" s="2"/>
      <c r="H73" s="2"/>
      <c r="I73" s="28"/>
      <c r="J73" s="2"/>
      <c r="K73" s="28"/>
      <c r="L73" s="2"/>
      <c r="M73" s="52"/>
      <c r="N73" s="2"/>
      <c r="O73" s="2"/>
      <c r="P73" s="36"/>
      <c r="Q73" s="36"/>
      <c r="R73" s="36"/>
      <c r="S73" s="36"/>
      <c r="T73" s="36"/>
      <c r="U73" s="36"/>
      <c r="V73" s="36"/>
      <c r="W73" s="36"/>
      <c r="X73" s="36"/>
      <c r="Y73" s="36"/>
      <c r="Z73" s="36"/>
      <c r="AA73" s="36"/>
      <c r="AB73" s="2"/>
    </row>
    <row r="74" spans="1:28" ht="8.1" customHeight="1" x14ac:dyDescent="0.25">
      <c r="A74" s="149">
        <f>1</f>
        <v>1</v>
      </c>
      <c r="B74" s="131"/>
      <c r="C74" s="2"/>
      <c r="D74" s="2"/>
      <c r="E74" s="2"/>
      <c r="F74" s="2"/>
      <c r="G74" s="2"/>
      <c r="H74" s="2"/>
      <c r="I74" s="28"/>
      <c r="J74" s="2"/>
      <c r="K74" s="28"/>
      <c r="L74" s="2"/>
      <c r="M74" s="52"/>
      <c r="N74" s="2"/>
      <c r="O74" s="2"/>
      <c r="P74" s="36"/>
      <c r="Q74" s="36"/>
      <c r="R74" s="36"/>
      <c r="S74" s="36"/>
      <c r="T74" s="36"/>
      <c r="U74" s="36"/>
      <c r="V74" s="36"/>
      <c r="W74" s="36"/>
      <c r="X74" s="36"/>
      <c r="Y74" s="36"/>
      <c r="Z74" s="36"/>
      <c r="AA74" s="36"/>
      <c r="AB74" s="2"/>
    </row>
    <row r="75" spans="1:28" ht="3.9" customHeight="1" x14ac:dyDescent="0.25">
      <c r="A75" s="149">
        <f>1</f>
        <v>1</v>
      </c>
      <c r="B75" s="131"/>
      <c r="C75" s="2"/>
      <c r="D75" s="2"/>
      <c r="E75" s="2"/>
      <c r="F75" s="2"/>
      <c r="G75" s="2"/>
      <c r="H75" s="2"/>
      <c r="I75" s="28"/>
      <c r="J75" s="2"/>
      <c r="K75" s="28"/>
      <c r="L75" s="2"/>
      <c r="M75" s="52"/>
      <c r="N75" s="2"/>
      <c r="O75" s="2"/>
      <c r="P75" s="36"/>
      <c r="Q75" s="36"/>
      <c r="R75" s="36"/>
      <c r="S75" s="36"/>
      <c r="T75" s="36"/>
      <c r="U75" s="36"/>
      <c r="V75" s="36"/>
      <c r="W75" s="36"/>
      <c r="X75" s="36"/>
      <c r="Y75" s="36"/>
      <c r="Z75" s="36"/>
      <c r="AA75" s="36"/>
      <c r="AB75" s="2"/>
    </row>
    <row r="76" spans="1:28" s="126" customFormat="1" x14ac:dyDescent="0.25">
      <c r="A76" s="149">
        <f>1</f>
        <v>1</v>
      </c>
      <c r="B76" s="132" t="str">
        <f>структура!$J$12</f>
        <v>ОСНО</v>
      </c>
      <c r="C76" s="123"/>
      <c r="D76" s="123"/>
      <c r="E76" s="130" t="str">
        <f>KPI!$E$80</f>
        <v>начисления в соцфонды и НС</v>
      </c>
      <c r="F76" s="130"/>
      <c r="G76" s="130" t="str">
        <f>IF($E76="","",INDEX(KPI!$G:$G,SUMIFS(KPI!$B:$B,KPI!$E:$E,$E76)))</f>
        <v>тыс.руб.</v>
      </c>
      <c r="H76" s="130"/>
      <c r="I76" s="134"/>
      <c r="J76" s="130"/>
      <c r="K76" s="134"/>
      <c r="L76" s="130"/>
      <c r="M76" s="135">
        <f>SUM($O76:$AB76)</f>
        <v>0</v>
      </c>
      <c r="N76" s="123"/>
      <c r="O76" s="123"/>
      <c r="P76" s="136">
        <f>IF(P$1="",0,операции!P$353)</f>
        <v>0</v>
      </c>
      <c r="Q76" s="136">
        <f>IF(Q$1="",0,операции!Q$353)</f>
        <v>0</v>
      </c>
      <c r="R76" s="136">
        <f>IF(R$1="",0,операции!R$353)</f>
        <v>0</v>
      </c>
      <c r="S76" s="136">
        <f>IF(S$1="",0,операции!S$353)</f>
        <v>0</v>
      </c>
      <c r="T76" s="136">
        <f>IF(T$1="",0,операции!T$353)</f>
        <v>0</v>
      </c>
      <c r="U76" s="136">
        <f>IF(U$1="",0,операции!U$353)</f>
        <v>0</v>
      </c>
      <c r="V76" s="136">
        <f>IF(V$1="",0,операции!V$353)</f>
        <v>0</v>
      </c>
      <c r="W76" s="136">
        <f>IF(W$1="",0,операции!W$353)</f>
        <v>0</v>
      </c>
      <c r="X76" s="136">
        <f>IF(X$1="",0,операции!X$353)</f>
        <v>0</v>
      </c>
      <c r="Y76" s="136">
        <f>IF(Y$1="",0,операции!Y$353)</f>
        <v>0</v>
      </c>
      <c r="Z76" s="136">
        <f>IF(Z$1="",0,операции!Z$353)</f>
        <v>0</v>
      </c>
      <c r="AA76" s="136">
        <f>IF(AA$1="",0,операции!AA$353)</f>
        <v>0</v>
      </c>
      <c r="AB76" s="123"/>
    </row>
    <row r="77" spans="1:28" s="126" customFormat="1" ht="3.9" customHeight="1" x14ac:dyDescent="0.25">
      <c r="A77" s="149">
        <f>1</f>
        <v>1</v>
      </c>
      <c r="B77" s="131"/>
      <c r="C77" s="123"/>
      <c r="D77" s="123"/>
      <c r="E77" s="123"/>
      <c r="F77" s="123"/>
      <c r="G77" s="123"/>
      <c r="H77" s="123"/>
      <c r="I77" s="124"/>
      <c r="J77" s="123"/>
      <c r="K77" s="124"/>
      <c r="L77" s="123"/>
      <c r="M77" s="125"/>
      <c r="N77" s="123"/>
      <c r="O77" s="123"/>
      <c r="P77" s="137"/>
      <c r="Q77" s="137"/>
      <c r="R77" s="137"/>
      <c r="S77" s="137"/>
      <c r="T77" s="137"/>
      <c r="U77" s="137"/>
      <c r="V77" s="137"/>
      <c r="W77" s="137"/>
      <c r="X77" s="137"/>
      <c r="Y77" s="137"/>
      <c r="Z77" s="137"/>
      <c r="AA77" s="137"/>
      <c r="AB77" s="123"/>
    </row>
    <row r="78" spans="1:28" s="126" customFormat="1" x14ac:dyDescent="0.25">
      <c r="A78" s="149">
        <f>1</f>
        <v>1</v>
      </c>
      <c r="B78" s="132" t="str">
        <f>структура!$J$13</f>
        <v>УСН(6%)</v>
      </c>
      <c r="C78" s="123"/>
      <c r="D78" s="123"/>
      <c r="E78" s="130" t="str">
        <f>E76</f>
        <v>начисления в соцфонды и НС</v>
      </c>
      <c r="F78" s="130"/>
      <c r="G78" s="130" t="str">
        <f>IF($E78="","",INDEX(KPI!$G:$G,SUMIFS(KPI!$B:$B,KPI!$E:$E,$E78)))</f>
        <v>тыс.руб.</v>
      </c>
      <c r="H78" s="130"/>
      <c r="I78" s="134"/>
      <c r="J78" s="130"/>
      <c r="K78" s="134"/>
      <c r="L78" s="130"/>
      <c r="M78" s="135">
        <f>SUM($O78:$AB78)</f>
        <v>0</v>
      </c>
      <c r="N78" s="123"/>
      <c r="O78" s="123"/>
      <c r="P78" s="136">
        <f>IF(P$1="",0,операции!P$353)</f>
        <v>0</v>
      </c>
      <c r="Q78" s="136">
        <f>IF(Q$1="",0,операции!Q$353)</f>
        <v>0</v>
      </c>
      <c r="R78" s="136">
        <f>IF(R$1="",0,операции!R$353)</f>
        <v>0</v>
      </c>
      <c r="S78" s="136">
        <f>IF(S$1="",0,операции!S$353)</f>
        <v>0</v>
      </c>
      <c r="T78" s="136">
        <f>IF(T$1="",0,операции!T$353)</f>
        <v>0</v>
      </c>
      <c r="U78" s="136">
        <f>IF(U$1="",0,операции!U$353)</f>
        <v>0</v>
      </c>
      <c r="V78" s="136">
        <f>IF(V$1="",0,операции!V$353)</f>
        <v>0</v>
      </c>
      <c r="W78" s="136">
        <f>IF(W$1="",0,операции!W$353)</f>
        <v>0</v>
      </c>
      <c r="X78" s="136">
        <f>IF(X$1="",0,операции!X$353)</f>
        <v>0</v>
      </c>
      <c r="Y78" s="136">
        <f>IF(Y$1="",0,операции!Y$353)</f>
        <v>0</v>
      </c>
      <c r="Z78" s="136">
        <f>IF(Z$1="",0,операции!Z$353)</f>
        <v>0</v>
      </c>
      <c r="AA78" s="136">
        <f>IF(AA$1="",0,операции!AA$353)</f>
        <v>0</v>
      </c>
      <c r="AB78" s="123"/>
    </row>
    <row r="79" spans="1:28" s="126" customFormat="1" ht="3.9" customHeight="1" x14ac:dyDescent="0.25">
      <c r="A79" s="149">
        <f>1</f>
        <v>1</v>
      </c>
      <c r="B79" s="131"/>
      <c r="C79" s="123"/>
      <c r="D79" s="123"/>
      <c r="E79" s="123"/>
      <c r="F79" s="123"/>
      <c r="G79" s="123"/>
      <c r="H79" s="123"/>
      <c r="I79" s="124"/>
      <c r="J79" s="123"/>
      <c r="K79" s="124"/>
      <c r="L79" s="123"/>
      <c r="M79" s="125"/>
      <c r="N79" s="123"/>
      <c r="O79" s="123"/>
      <c r="P79" s="137"/>
      <c r="Q79" s="137"/>
      <c r="R79" s="137"/>
      <c r="S79" s="137"/>
      <c r="T79" s="137"/>
      <c r="U79" s="137"/>
      <c r="V79" s="137"/>
      <c r="W79" s="137"/>
      <c r="X79" s="137"/>
      <c r="Y79" s="137"/>
      <c r="Z79" s="137"/>
      <c r="AA79" s="137"/>
      <c r="AB79" s="123"/>
    </row>
    <row r="80" spans="1:28" s="126" customFormat="1" x14ac:dyDescent="0.25">
      <c r="A80" s="149">
        <f>1</f>
        <v>1</v>
      </c>
      <c r="B80" s="132" t="str">
        <f>структура!$J$14</f>
        <v>УСН(15%)</v>
      </c>
      <c r="C80" s="123"/>
      <c r="D80" s="123"/>
      <c r="E80" s="130" t="str">
        <f>E76</f>
        <v>начисления в соцфонды и НС</v>
      </c>
      <c r="F80" s="130"/>
      <c r="G80" s="130" t="str">
        <f>IF($E80="","",INDEX(KPI!$G:$G,SUMIFS(KPI!$B:$B,KPI!$E:$E,$E80)))</f>
        <v>тыс.руб.</v>
      </c>
      <c r="H80" s="130"/>
      <c r="I80" s="134"/>
      <c r="J80" s="130"/>
      <c r="K80" s="134"/>
      <c r="L80" s="130"/>
      <c r="M80" s="135">
        <f>SUM($O80:$AB80)</f>
        <v>0</v>
      </c>
      <c r="N80" s="123"/>
      <c r="O80" s="123"/>
      <c r="P80" s="136">
        <f>IF(P$1="",0,операции!P$353)</f>
        <v>0</v>
      </c>
      <c r="Q80" s="136">
        <f>IF(Q$1="",0,операции!Q$353)</f>
        <v>0</v>
      </c>
      <c r="R80" s="136">
        <f>IF(R$1="",0,операции!R$353)</f>
        <v>0</v>
      </c>
      <c r="S80" s="136">
        <f>IF(S$1="",0,операции!S$353)</f>
        <v>0</v>
      </c>
      <c r="T80" s="136">
        <f>IF(T$1="",0,операции!T$353)</f>
        <v>0</v>
      </c>
      <c r="U80" s="136">
        <f>IF(U$1="",0,операции!U$353)</f>
        <v>0</v>
      </c>
      <c r="V80" s="136">
        <f>IF(V$1="",0,операции!V$353)</f>
        <v>0</v>
      </c>
      <c r="W80" s="136">
        <f>IF(W$1="",0,операции!W$353)</f>
        <v>0</v>
      </c>
      <c r="X80" s="136">
        <f>IF(X$1="",0,операции!X$353)</f>
        <v>0</v>
      </c>
      <c r="Y80" s="136">
        <f>IF(Y$1="",0,операции!Y$353)</f>
        <v>0</v>
      </c>
      <c r="Z80" s="136">
        <f>IF(Z$1="",0,операции!Z$353)</f>
        <v>0</v>
      </c>
      <c r="AA80" s="136">
        <f>IF(AA$1="",0,операции!AA$353)</f>
        <v>0</v>
      </c>
      <c r="AB80" s="123"/>
    </row>
    <row r="81" spans="1:28" s="126" customFormat="1" ht="3.9" customHeight="1" x14ac:dyDescent="0.25">
      <c r="A81" s="149">
        <f>1</f>
        <v>1</v>
      </c>
      <c r="B81" s="131"/>
      <c r="C81" s="123"/>
      <c r="D81" s="123"/>
      <c r="E81" s="123"/>
      <c r="F81" s="123"/>
      <c r="G81" s="123"/>
      <c r="H81" s="123"/>
      <c r="I81" s="124"/>
      <c r="J81" s="123"/>
      <c r="K81" s="124"/>
      <c r="L81" s="123"/>
      <c r="M81" s="125"/>
      <c r="N81" s="123"/>
      <c r="O81" s="123"/>
      <c r="P81" s="137"/>
      <c r="Q81" s="137"/>
      <c r="R81" s="137"/>
      <c r="S81" s="137"/>
      <c r="T81" s="137"/>
      <c r="U81" s="137"/>
      <c r="V81" s="137"/>
      <c r="W81" s="137"/>
      <c r="X81" s="137"/>
      <c r="Y81" s="137"/>
      <c r="Z81" s="137"/>
      <c r="AA81" s="137"/>
      <c r="AB81" s="123"/>
    </row>
    <row r="82" spans="1:28" s="126" customFormat="1" x14ac:dyDescent="0.25">
      <c r="A82" s="149">
        <f>1</f>
        <v>1</v>
      </c>
      <c r="B82" s="132" t="str">
        <f>структура!$J$15</f>
        <v>УСН(6%)-ИП</v>
      </c>
      <c r="C82" s="123"/>
      <c r="D82" s="123"/>
      <c r="E82" s="130" t="str">
        <f>E76</f>
        <v>начисления в соцфонды и НС</v>
      </c>
      <c r="F82" s="130"/>
      <c r="G82" s="130" t="str">
        <f>IF($E82="","",INDEX(KPI!$G:$G,SUMIFS(KPI!$B:$B,KPI!$E:$E,$E82)))</f>
        <v>тыс.руб.</v>
      </c>
      <c r="H82" s="130"/>
      <c r="I82" s="134"/>
      <c r="J82" s="130"/>
      <c r="K82" s="134"/>
      <c r="L82" s="130"/>
      <c r="M82" s="135">
        <f>SUM($O82:$AB82)</f>
        <v>0</v>
      </c>
      <c r="N82" s="123"/>
      <c r="O82" s="123"/>
      <c r="P82" s="136">
        <f>IF(P$1="",0,операции!P$353)</f>
        <v>0</v>
      </c>
      <c r="Q82" s="136">
        <f>IF(Q$1="",0,операции!Q$353)</f>
        <v>0</v>
      </c>
      <c r="R82" s="136">
        <f>IF(R$1="",0,операции!R$353)</f>
        <v>0</v>
      </c>
      <c r="S82" s="136">
        <f>IF(S$1="",0,операции!S$353)</f>
        <v>0</v>
      </c>
      <c r="T82" s="136">
        <f>IF(T$1="",0,операции!T$353)</f>
        <v>0</v>
      </c>
      <c r="U82" s="136">
        <f>IF(U$1="",0,операции!U$353)</f>
        <v>0</v>
      </c>
      <c r="V82" s="136">
        <f>IF(V$1="",0,операции!V$353)</f>
        <v>0</v>
      </c>
      <c r="W82" s="136">
        <f>IF(W$1="",0,операции!W$353)</f>
        <v>0</v>
      </c>
      <c r="X82" s="136">
        <f>IF(X$1="",0,операции!X$353)</f>
        <v>0</v>
      </c>
      <c r="Y82" s="136">
        <f>IF(Y$1="",0,операции!Y$353)</f>
        <v>0</v>
      </c>
      <c r="Z82" s="136">
        <f>IF(Z$1="",0,операции!Z$353)</f>
        <v>0</v>
      </c>
      <c r="AA82" s="136">
        <f>IF(AA$1="",0,операции!AA$353)</f>
        <v>0</v>
      </c>
      <c r="AB82" s="123"/>
    </row>
    <row r="83" spans="1:28" ht="3.9" customHeight="1" x14ac:dyDescent="0.25">
      <c r="A83" s="149">
        <f>1</f>
        <v>1</v>
      </c>
      <c r="B83" s="131"/>
      <c r="C83" s="2"/>
      <c r="D83" s="2"/>
      <c r="E83" s="2"/>
      <c r="F83" s="2"/>
      <c r="G83" s="2"/>
      <c r="H83" s="2"/>
      <c r="I83" s="28"/>
      <c r="J83" s="2"/>
      <c r="K83" s="28"/>
      <c r="L83" s="2"/>
      <c r="M83" s="52"/>
      <c r="N83" s="2"/>
      <c r="O83" s="2"/>
      <c r="P83" s="36"/>
      <c r="Q83" s="36"/>
      <c r="R83" s="36"/>
      <c r="S83" s="36"/>
      <c r="T83" s="36"/>
      <c r="U83" s="36"/>
      <c r="V83" s="36"/>
      <c r="W83" s="36"/>
      <c r="X83" s="36"/>
      <c r="Y83" s="36"/>
      <c r="Z83" s="36"/>
      <c r="AA83" s="36"/>
      <c r="AB83" s="2"/>
    </row>
    <row r="84" spans="1:28" ht="8.1" customHeight="1" x14ac:dyDescent="0.25">
      <c r="A84" s="149">
        <f>1</f>
        <v>1</v>
      </c>
      <c r="B84" s="131"/>
      <c r="C84" s="2"/>
      <c r="D84" s="2"/>
      <c r="E84" s="2"/>
      <c r="F84" s="2"/>
      <c r="G84" s="2"/>
      <c r="H84" s="2"/>
      <c r="I84" s="28"/>
      <c r="J84" s="2"/>
      <c r="K84" s="28"/>
      <c r="L84" s="2"/>
      <c r="M84" s="52"/>
      <c r="N84" s="2"/>
      <c r="O84" s="2"/>
      <c r="P84" s="36"/>
      <c r="Q84" s="36"/>
      <c r="R84" s="36"/>
      <c r="S84" s="36"/>
      <c r="T84" s="36"/>
      <c r="U84" s="36"/>
      <c r="V84" s="36"/>
      <c r="W84" s="36"/>
      <c r="X84" s="36"/>
      <c r="Y84" s="36"/>
      <c r="Z84" s="36"/>
      <c r="AA84" s="36"/>
      <c r="AB84" s="2"/>
    </row>
    <row r="85" spans="1:28" s="126" customFormat="1" x14ac:dyDescent="0.25">
      <c r="A85" s="149">
        <f>1</f>
        <v>1</v>
      </c>
      <c r="B85" s="132" t="str">
        <f>структура!$J$12</f>
        <v>ОСНО</v>
      </c>
      <c r="C85" s="123"/>
      <c r="D85" s="123"/>
      <c r="E85" s="130" t="str">
        <f>KPI!$E$81</f>
        <v>общехозяйственные расходы</v>
      </c>
      <c r="F85" s="130"/>
      <c r="G85" s="130" t="str">
        <f>IF($E85="","",INDEX(KPI!$G:$G,SUMIFS(KPI!$B:$B,KPI!$E:$E,$E85)))</f>
        <v>тыс.руб.</v>
      </c>
      <c r="H85" s="130"/>
      <c r="I85" s="134"/>
      <c r="J85" s="130" t="str">
        <f>структура!$AL$21</f>
        <v>Без НДС</v>
      </c>
      <c r="K85" s="134"/>
      <c r="L85" s="130"/>
      <c r="M85" s="135">
        <f>SUM($O85:$AB85)</f>
        <v>0</v>
      </c>
      <c r="N85" s="123"/>
      <c r="O85" s="123"/>
      <c r="P85" s="136">
        <f>IF(P$1="",0,IF(1+операции!P$421=0,0,(операции!P$386)/(1+операции!P$421)))</f>
        <v>0</v>
      </c>
      <c r="Q85" s="136">
        <f>IF(Q$1="",0,IF(1+операции!Q$421=0,0,(операции!Q$386)/(1+операции!Q$421)))</f>
        <v>0</v>
      </c>
      <c r="R85" s="136">
        <f>IF(R$1="",0,IF(1+операции!R$421=0,0,(операции!R$386)/(1+операции!R$421)))</f>
        <v>0</v>
      </c>
      <c r="S85" s="136">
        <f>IF(S$1="",0,IF(1+операции!S$421=0,0,(операции!S$386)/(1+операции!S$421)))</f>
        <v>0</v>
      </c>
      <c r="T85" s="136">
        <f>IF(T$1="",0,IF(1+операции!T$421=0,0,(операции!T$386)/(1+операции!T$421)))</f>
        <v>0</v>
      </c>
      <c r="U85" s="136">
        <f>IF(U$1="",0,IF(1+операции!U$421=0,0,(операции!U$386)/(1+операции!U$421)))</f>
        <v>0</v>
      </c>
      <c r="V85" s="136">
        <f>IF(V$1="",0,IF(1+операции!V$421=0,0,(операции!V$386)/(1+операции!V$421)))</f>
        <v>0</v>
      </c>
      <c r="W85" s="136">
        <f>IF(W$1="",0,IF(1+операции!W$421=0,0,(операции!W$386)/(1+операции!W$421)))</f>
        <v>0</v>
      </c>
      <c r="X85" s="136">
        <f>IF(X$1="",0,IF(1+операции!X$421=0,0,(операции!X$386)/(1+операции!X$421)))</f>
        <v>0</v>
      </c>
      <c r="Y85" s="136">
        <f>IF(Y$1="",0,IF(1+операции!Y$421=0,0,(операции!Y$386)/(1+операции!Y$421)))</f>
        <v>0</v>
      </c>
      <c r="Z85" s="136">
        <f>IF(Z$1="",0,IF(1+операции!Z$421=0,0,(операции!Z$386)/(1+операции!Z$421)))</f>
        <v>0</v>
      </c>
      <c r="AA85" s="136">
        <f>IF(AA$1="",0,IF(1+операции!AA$421=0,0,(операции!AA$386)/(1+операции!AA$421)))</f>
        <v>0</v>
      </c>
      <c r="AB85" s="123"/>
    </row>
    <row r="86" spans="1:28" s="126" customFormat="1" ht="3.9" customHeight="1" x14ac:dyDescent="0.25">
      <c r="A86" s="149">
        <f>1</f>
        <v>1</v>
      </c>
      <c r="B86" s="131"/>
      <c r="C86" s="123"/>
      <c r="D86" s="123"/>
      <c r="E86" s="123"/>
      <c r="F86" s="123"/>
      <c r="G86" s="123"/>
      <c r="H86" s="123"/>
      <c r="I86" s="124"/>
      <c r="J86" s="123"/>
      <c r="K86" s="124"/>
      <c r="L86" s="123"/>
      <c r="M86" s="125"/>
      <c r="N86" s="123"/>
      <c r="O86" s="123"/>
      <c r="P86" s="137"/>
      <c r="Q86" s="137"/>
      <c r="R86" s="137"/>
      <c r="S86" s="137"/>
      <c r="T86" s="137"/>
      <c r="U86" s="137"/>
      <c r="V86" s="137"/>
      <c r="W86" s="137"/>
      <c r="X86" s="137"/>
      <c r="Y86" s="137"/>
      <c r="Z86" s="137"/>
      <c r="AA86" s="137"/>
      <c r="AB86" s="123"/>
    </row>
    <row r="87" spans="1:28" s="126" customFormat="1" x14ac:dyDescent="0.25">
      <c r="A87" s="149">
        <f>1</f>
        <v>1</v>
      </c>
      <c r="B87" s="132" t="str">
        <f>структура!$J$13</f>
        <v>УСН(6%)</v>
      </c>
      <c r="C87" s="123"/>
      <c r="D87" s="123"/>
      <c r="E87" s="130" t="str">
        <f>E85</f>
        <v>общехозяйственные расходы</v>
      </c>
      <c r="F87" s="130"/>
      <c r="G87" s="130" t="str">
        <f>IF($E87="","",INDEX(KPI!$G:$G,SUMIFS(KPI!$B:$B,KPI!$E:$E,$E87)))</f>
        <v>тыс.руб.</v>
      </c>
      <c r="H87" s="130"/>
      <c r="I87" s="134"/>
      <c r="J87" s="130" t="str">
        <f>структура!$AL$21</f>
        <v>Без НДС</v>
      </c>
      <c r="K87" s="134"/>
      <c r="L87" s="130"/>
      <c r="M87" s="135">
        <f>SUM($O87:$AB87)</f>
        <v>0</v>
      </c>
      <c r="N87" s="123"/>
      <c r="O87" s="123"/>
      <c r="P87" s="136">
        <f>IF(P$1="",0,IF(1+операции!P$421=0,0,(операции!P$386)/(1+операции!P$421)))</f>
        <v>0</v>
      </c>
      <c r="Q87" s="136">
        <f>IF(Q$1="",0,IF(1+операции!Q$421=0,0,(операции!Q$386)/(1+операции!Q$421)))</f>
        <v>0</v>
      </c>
      <c r="R87" s="136">
        <f>IF(R$1="",0,IF(1+операции!R$421=0,0,(операции!R$386)/(1+операции!R$421)))</f>
        <v>0</v>
      </c>
      <c r="S87" s="136">
        <f>IF(S$1="",0,IF(1+операции!S$421=0,0,(операции!S$386)/(1+операции!S$421)))</f>
        <v>0</v>
      </c>
      <c r="T87" s="136">
        <f>IF(T$1="",0,IF(1+операции!T$421=0,0,(операции!T$386)/(1+операции!T$421)))</f>
        <v>0</v>
      </c>
      <c r="U87" s="136">
        <f>IF(U$1="",0,IF(1+операции!U$421=0,0,(операции!U$386)/(1+операции!U$421)))</f>
        <v>0</v>
      </c>
      <c r="V87" s="136">
        <f>IF(V$1="",0,IF(1+операции!V$421=0,0,(операции!V$386)/(1+операции!V$421)))</f>
        <v>0</v>
      </c>
      <c r="W87" s="136">
        <f>IF(W$1="",0,IF(1+операции!W$421=0,0,(операции!W$386)/(1+операции!W$421)))</f>
        <v>0</v>
      </c>
      <c r="X87" s="136">
        <f>IF(X$1="",0,IF(1+операции!X$421=0,0,(операции!X$386)/(1+операции!X$421)))</f>
        <v>0</v>
      </c>
      <c r="Y87" s="136">
        <f>IF(Y$1="",0,IF(1+операции!Y$421=0,0,(операции!Y$386)/(1+операции!Y$421)))</f>
        <v>0</v>
      </c>
      <c r="Z87" s="136">
        <f>IF(Z$1="",0,IF(1+операции!Z$421=0,0,(операции!Z$386)/(1+операции!Z$421)))</f>
        <v>0</v>
      </c>
      <c r="AA87" s="136">
        <f>IF(AA$1="",0,IF(1+операции!AA$421=0,0,(операции!AA$386)/(1+операции!AA$421)))</f>
        <v>0</v>
      </c>
      <c r="AB87" s="123"/>
    </row>
    <row r="88" spans="1:28" s="126" customFormat="1" ht="3.9" customHeight="1" x14ac:dyDescent="0.25">
      <c r="A88" s="149">
        <f>1</f>
        <v>1</v>
      </c>
      <c r="B88" s="131"/>
      <c r="C88" s="123"/>
      <c r="D88" s="123"/>
      <c r="E88" s="123"/>
      <c r="F88" s="123"/>
      <c r="G88" s="123"/>
      <c r="H88" s="123"/>
      <c r="I88" s="124"/>
      <c r="J88" s="123"/>
      <c r="K88" s="124"/>
      <c r="L88" s="123"/>
      <c r="M88" s="125"/>
      <c r="N88" s="123"/>
      <c r="O88" s="123"/>
      <c r="P88" s="137"/>
      <c r="Q88" s="137"/>
      <c r="R88" s="137"/>
      <c r="S88" s="137"/>
      <c r="T88" s="137"/>
      <c r="U88" s="137"/>
      <c r="V88" s="137"/>
      <c r="W88" s="137"/>
      <c r="X88" s="137"/>
      <c r="Y88" s="137"/>
      <c r="Z88" s="137"/>
      <c r="AA88" s="137"/>
      <c r="AB88" s="123"/>
    </row>
    <row r="89" spans="1:28" s="126" customFormat="1" x14ac:dyDescent="0.25">
      <c r="A89" s="149">
        <f>1</f>
        <v>1</v>
      </c>
      <c r="B89" s="132" t="str">
        <f>структура!$J$14</f>
        <v>УСН(15%)</v>
      </c>
      <c r="C89" s="123"/>
      <c r="D89" s="123"/>
      <c r="E89" s="130" t="str">
        <f>E85</f>
        <v>общехозяйственные расходы</v>
      </c>
      <c r="F89" s="130"/>
      <c r="G89" s="130" t="str">
        <f>IF($E89="","",INDEX(KPI!$G:$G,SUMIFS(KPI!$B:$B,KPI!$E:$E,$E89)))</f>
        <v>тыс.руб.</v>
      </c>
      <c r="H89" s="130"/>
      <c r="I89" s="134"/>
      <c r="J89" s="130" t="str">
        <f>структура!$AL$21</f>
        <v>Без НДС</v>
      </c>
      <c r="K89" s="134"/>
      <c r="L89" s="130"/>
      <c r="M89" s="135">
        <f>SUM($O89:$AB89)</f>
        <v>0</v>
      </c>
      <c r="N89" s="123"/>
      <c r="O89" s="123"/>
      <c r="P89" s="136">
        <f>IF(P$1="",0,IF(1+операции!P$421=0,0,(операции!P$386)/(1+операции!P$421)))</f>
        <v>0</v>
      </c>
      <c r="Q89" s="136">
        <f>IF(Q$1="",0,IF(1+операции!Q$421=0,0,(операции!Q$386)/(1+операции!Q$421)))</f>
        <v>0</v>
      </c>
      <c r="R89" s="136">
        <f>IF(R$1="",0,IF(1+операции!R$421=0,0,(операции!R$386)/(1+операции!R$421)))</f>
        <v>0</v>
      </c>
      <c r="S89" s="136">
        <f>IF(S$1="",0,IF(1+операции!S$421=0,0,(операции!S$386)/(1+операции!S$421)))</f>
        <v>0</v>
      </c>
      <c r="T89" s="136">
        <f>IF(T$1="",0,IF(1+операции!T$421=0,0,(операции!T$386)/(1+операции!T$421)))</f>
        <v>0</v>
      </c>
      <c r="U89" s="136">
        <f>IF(U$1="",0,IF(1+операции!U$421=0,0,(операции!U$386)/(1+операции!U$421)))</f>
        <v>0</v>
      </c>
      <c r="V89" s="136">
        <f>IF(V$1="",0,IF(1+операции!V$421=0,0,(операции!V$386)/(1+операции!V$421)))</f>
        <v>0</v>
      </c>
      <c r="W89" s="136">
        <f>IF(W$1="",0,IF(1+операции!W$421=0,0,(операции!W$386)/(1+операции!W$421)))</f>
        <v>0</v>
      </c>
      <c r="X89" s="136">
        <f>IF(X$1="",0,IF(1+операции!X$421=0,0,(операции!X$386)/(1+операции!X$421)))</f>
        <v>0</v>
      </c>
      <c r="Y89" s="136">
        <f>IF(Y$1="",0,IF(1+операции!Y$421=0,0,(операции!Y$386)/(1+операции!Y$421)))</f>
        <v>0</v>
      </c>
      <c r="Z89" s="136">
        <f>IF(Z$1="",0,IF(1+операции!Z$421=0,0,(операции!Z$386)/(1+операции!Z$421)))</f>
        <v>0</v>
      </c>
      <c r="AA89" s="136">
        <f>IF(AA$1="",0,IF(1+операции!AA$421=0,0,(операции!AA$386)/(1+операции!AA$421)))</f>
        <v>0</v>
      </c>
      <c r="AB89" s="123"/>
    </row>
    <row r="90" spans="1:28" s="126" customFormat="1" ht="3.9" customHeight="1" x14ac:dyDescent="0.25">
      <c r="A90" s="149">
        <f>1</f>
        <v>1</v>
      </c>
      <c r="B90" s="131"/>
      <c r="C90" s="123"/>
      <c r="D90" s="123"/>
      <c r="E90" s="123"/>
      <c r="F90" s="123"/>
      <c r="G90" s="123"/>
      <c r="H90" s="123"/>
      <c r="I90" s="124"/>
      <c r="J90" s="123"/>
      <c r="K90" s="124"/>
      <c r="L90" s="123"/>
      <c r="M90" s="125"/>
      <c r="N90" s="123"/>
      <c r="O90" s="123"/>
      <c r="P90" s="137"/>
      <c r="Q90" s="137"/>
      <c r="R90" s="137"/>
      <c r="S90" s="137"/>
      <c r="T90" s="137"/>
      <c r="U90" s="137"/>
      <c r="V90" s="137"/>
      <c r="W90" s="137"/>
      <c r="X90" s="137"/>
      <c r="Y90" s="137"/>
      <c r="Z90" s="137"/>
      <c r="AA90" s="137"/>
      <c r="AB90" s="123"/>
    </row>
    <row r="91" spans="1:28" s="126" customFormat="1" x14ac:dyDescent="0.25">
      <c r="A91" s="149">
        <f>1</f>
        <v>1</v>
      </c>
      <c r="B91" s="132" t="str">
        <f>структура!$J$15</f>
        <v>УСН(6%)-ИП</v>
      </c>
      <c r="C91" s="123"/>
      <c r="D91" s="123"/>
      <c r="E91" s="130" t="str">
        <f>E85</f>
        <v>общехозяйственные расходы</v>
      </c>
      <c r="F91" s="130"/>
      <c r="G91" s="130" t="str">
        <f>IF($E91="","",INDEX(KPI!$G:$G,SUMIFS(KPI!$B:$B,KPI!$E:$E,$E91)))</f>
        <v>тыс.руб.</v>
      </c>
      <c r="H91" s="130"/>
      <c r="I91" s="134"/>
      <c r="J91" s="130" t="str">
        <f>структура!$AL$21</f>
        <v>Без НДС</v>
      </c>
      <c r="K91" s="134"/>
      <c r="L91" s="130"/>
      <c r="M91" s="135">
        <f>SUM($O91:$AB91)</f>
        <v>0</v>
      </c>
      <c r="N91" s="123"/>
      <c r="O91" s="123"/>
      <c r="P91" s="136">
        <f>IF(P$1="",0,IF(1+операции!P$421=0,0,(операции!P$386)/(1+операции!P$421)))</f>
        <v>0</v>
      </c>
      <c r="Q91" s="136">
        <f>IF(Q$1="",0,IF(1+операции!Q$421=0,0,(операции!Q$386)/(1+операции!Q$421)))</f>
        <v>0</v>
      </c>
      <c r="R91" s="136">
        <f>IF(R$1="",0,IF(1+операции!R$421=0,0,(операции!R$386)/(1+операции!R$421)))</f>
        <v>0</v>
      </c>
      <c r="S91" s="136">
        <f>IF(S$1="",0,IF(1+операции!S$421=0,0,(операции!S$386)/(1+операции!S$421)))</f>
        <v>0</v>
      </c>
      <c r="T91" s="136">
        <f>IF(T$1="",0,IF(1+операции!T$421=0,0,(операции!T$386)/(1+операции!T$421)))</f>
        <v>0</v>
      </c>
      <c r="U91" s="136">
        <f>IF(U$1="",0,IF(1+операции!U$421=0,0,(операции!U$386)/(1+операции!U$421)))</f>
        <v>0</v>
      </c>
      <c r="V91" s="136">
        <f>IF(V$1="",0,IF(1+операции!V$421=0,0,(операции!V$386)/(1+операции!V$421)))</f>
        <v>0</v>
      </c>
      <c r="W91" s="136">
        <f>IF(W$1="",0,IF(1+операции!W$421=0,0,(операции!W$386)/(1+операции!W$421)))</f>
        <v>0</v>
      </c>
      <c r="X91" s="136">
        <f>IF(X$1="",0,IF(1+операции!X$421=0,0,(операции!X$386)/(1+операции!X$421)))</f>
        <v>0</v>
      </c>
      <c r="Y91" s="136">
        <f>IF(Y$1="",0,IF(1+операции!Y$421=0,0,(операции!Y$386)/(1+операции!Y$421)))</f>
        <v>0</v>
      </c>
      <c r="Z91" s="136">
        <f>IF(Z$1="",0,IF(1+операции!Z$421=0,0,(операции!Z$386)/(1+операции!Z$421)))</f>
        <v>0</v>
      </c>
      <c r="AA91" s="136">
        <f>IF(AA$1="",0,IF(1+операции!AA$421=0,0,(операции!AA$386)/(1+операции!AA$421)))</f>
        <v>0</v>
      </c>
      <c r="AB91" s="123"/>
    </row>
    <row r="92" spans="1:28" ht="3.9" customHeight="1" x14ac:dyDescent="0.25">
      <c r="A92" s="149">
        <f>1</f>
        <v>1</v>
      </c>
      <c r="B92" s="131"/>
      <c r="C92" s="2"/>
      <c r="D92" s="2"/>
      <c r="E92" s="2"/>
      <c r="F92" s="2"/>
      <c r="G92" s="2"/>
      <c r="H92" s="2"/>
      <c r="I92" s="28"/>
      <c r="J92" s="2"/>
      <c r="K92" s="28"/>
      <c r="L92" s="2"/>
      <c r="M92" s="52"/>
      <c r="N92" s="2"/>
      <c r="O92" s="2"/>
      <c r="P92" s="36"/>
      <c r="Q92" s="36"/>
      <c r="R92" s="36"/>
      <c r="S92" s="36"/>
      <c r="T92" s="36"/>
      <c r="U92" s="36"/>
      <c r="V92" s="36"/>
      <c r="W92" s="36"/>
      <c r="X92" s="36"/>
      <c r="Y92" s="36"/>
      <c r="Z92" s="36"/>
      <c r="AA92" s="36"/>
      <c r="AB92" s="2"/>
    </row>
    <row r="93" spans="1:28" ht="8.1" customHeight="1" x14ac:dyDescent="0.25">
      <c r="A93" s="149">
        <f>1</f>
        <v>1</v>
      </c>
      <c r="B93" s="131"/>
      <c r="C93" s="2"/>
      <c r="D93" s="2"/>
      <c r="E93" s="2"/>
      <c r="F93" s="2"/>
      <c r="G93" s="2"/>
      <c r="H93" s="2"/>
      <c r="I93" s="28"/>
      <c r="J93" s="2"/>
      <c r="K93" s="28"/>
      <c r="L93" s="2"/>
      <c r="M93" s="52"/>
      <c r="N93" s="2"/>
      <c r="O93" s="2"/>
      <c r="P93" s="36"/>
      <c r="Q93" s="36"/>
      <c r="R93" s="36"/>
      <c r="S93" s="36"/>
      <c r="T93" s="36"/>
      <c r="U93" s="36"/>
      <c r="V93" s="36"/>
      <c r="W93" s="36"/>
      <c r="X93" s="36"/>
      <c r="Y93" s="36"/>
      <c r="Z93" s="36"/>
      <c r="AA93" s="36"/>
      <c r="AB93" s="2"/>
    </row>
    <row r="94" spans="1:28" ht="3.9" customHeight="1" x14ac:dyDescent="0.25">
      <c r="A94" s="149">
        <f>1</f>
        <v>1</v>
      </c>
      <c r="B94" s="131"/>
      <c r="C94" s="2"/>
      <c r="D94" s="2"/>
      <c r="E94" s="2"/>
      <c r="F94" s="2"/>
      <c r="G94" s="2"/>
      <c r="H94" s="2"/>
      <c r="I94" s="28"/>
      <c r="J94" s="2"/>
      <c r="K94" s="28"/>
      <c r="L94" s="2"/>
      <c r="M94" s="52"/>
      <c r="N94" s="2"/>
      <c r="O94" s="2"/>
      <c r="P94" s="36"/>
      <c r="Q94" s="36"/>
      <c r="R94" s="36"/>
      <c r="S94" s="36"/>
      <c r="T94" s="36"/>
      <c r="U94" s="36"/>
      <c r="V94" s="36"/>
      <c r="W94" s="36"/>
      <c r="X94" s="36"/>
      <c r="Y94" s="36"/>
      <c r="Z94" s="36"/>
      <c r="AA94" s="36"/>
      <c r="AB94" s="2"/>
    </row>
    <row r="95" spans="1:28" s="126" customFormat="1" x14ac:dyDescent="0.25">
      <c r="A95" s="149">
        <f>1</f>
        <v>1</v>
      </c>
      <c r="B95" s="132" t="str">
        <f>структура!$J$12</f>
        <v>ОСНО</v>
      </c>
      <c r="C95" s="123"/>
      <c r="D95" s="123"/>
      <c r="E95" s="130" t="str">
        <f>KPI!$E$82</f>
        <v>непредвиденные расходы</v>
      </c>
      <c r="F95" s="130"/>
      <c r="G95" s="130" t="str">
        <f>IF($E95="","",INDEX(KPI!$G:$G,SUMIFS(KPI!$B:$B,KPI!$E:$E,$E95)))</f>
        <v>тыс.руб.</v>
      </c>
      <c r="H95" s="130"/>
      <c r="I95" s="134"/>
      <c r="J95" s="130" t="str">
        <f>структура!$AL$21</f>
        <v>Без НДС</v>
      </c>
      <c r="K95" s="134"/>
      <c r="L95" s="130"/>
      <c r="M95" s="135">
        <f>SUM($O95:$AB95)</f>
        <v>0</v>
      </c>
      <c r="N95" s="123"/>
      <c r="O95" s="123"/>
      <c r="P95" s="136">
        <f>IF(P$1="",0,IF(1+операции!P$421=0,0,(операции!P$404)/(1+операции!P$421)))</f>
        <v>0</v>
      </c>
      <c r="Q95" s="136">
        <f>IF(Q$1="",0,IF(1+операции!Q$421=0,0,(операции!Q$404)/(1+операции!Q$421)))</f>
        <v>0</v>
      </c>
      <c r="R95" s="136">
        <f>IF(R$1="",0,IF(1+операции!R$421=0,0,(операции!R$404)/(1+операции!R$421)))</f>
        <v>0</v>
      </c>
      <c r="S95" s="136">
        <f>IF(S$1="",0,IF(1+операции!S$421=0,0,(операции!S$404)/(1+операции!S$421)))</f>
        <v>0</v>
      </c>
      <c r="T95" s="136">
        <f>IF(T$1="",0,IF(1+операции!T$421=0,0,(операции!T$404)/(1+операции!T$421)))</f>
        <v>0</v>
      </c>
      <c r="U95" s="136">
        <f>IF(U$1="",0,IF(1+операции!U$421=0,0,(операции!U$404)/(1+операции!U$421)))</f>
        <v>0</v>
      </c>
      <c r="V95" s="136">
        <f>IF(V$1="",0,IF(1+операции!V$421=0,0,(операции!V$404)/(1+операции!V$421)))</f>
        <v>0</v>
      </c>
      <c r="W95" s="136">
        <f>IF(W$1="",0,IF(1+операции!W$421=0,0,(операции!W$404)/(1+операции!W$421)))</f>
        <v>0</v>
      </c>
      <c r="X95" s="136">
        <f>IF(X$1="",0,IF(1+операции!X$421=0,0,(операции!X$404)/(1+операции!X$421)))</f>
        <v>0</v>
      </c>
      <c r="Y95" s="136">
        <f>IF(Y$1="",0,IF(1+операции!Y$421=0,0,(операции!Y$404)/(1+операции!Y$421)))</f>
        <v>0</v>
      </c>
      <c r="Z95" s="136">
        <f>IF(Z$1="",0,IF(1+операции!Z$421=0,0,(операции!Z$404)/(1+операции!Z$421)))</f>
        <v>0</v>
      </c>
      <c r="AA95" s="136">
        <f>IF(AA$1="",0,IF(1+операции!AA$421=0,0,(операции!AA$404)/(1+операции!AA$421)))</f>
        <v>0</v>
      </c>
      <c r="AB95" s="123"/>
    </row>
    <row r="96" spans="1:28" s="126" customFormat="1" ht="3.9" customHeight="1" x14ac:dyDescent="0.25">
      <c r="A96" s="149">
        <f>1</f>
        <v>1</v>
      </c>
      <c r="B96" s="131"/>
      <c r="C96" s="123"/>
      <c r="D96" s="123"/>
      <c r="E96" s="123"/>
      <c r="F96" s="123"/>
      <c r="G96" s="123"/>
      <c r="H96" s="123"/>
      <c r="I96" s="124"/>
      <c r="J96" s="123"/>
      <c r="K96" s="124"/>
      <c r="L96" s="123"/>
      <c r="M96" s="125"/>
      <c r="N96" s="123"/>
      <c r="O96" s="123"/>
      <c r="P96" s="137"/>
      <c r="Q96" s="137"/>
      <c r="R96" s="137"/>
      <c r="S96" s="137"/>
      <c r="T96" s="137"/>
      <c r="U96" s="137"/>
      <c r="V96" s="137"/>
      <c r="W96" s="137"/>
      <c r="X96" s="137"/>
      <c r="Y96" s="137"/>
      <c r="Z96" s="137"/>
      <c r="AA96" s="137"/>
      <c r="AB96" s="123"/>
    </row>
    <row r="97" spans="1:28" s="126" customFormat="1" x14ac:dyDescent="0.25">
      <c r="A97" s="149">
        <f>1</f>
        <v>1</v>
      </c>
      <c r="B97" s="132" t="str">
        <f>структура!$J$13</f>
        <v>УСН(6%)</v>
      </c>
      <c r="C97" s="123"/>
      <c r="D97" s="123"/>
      <c r="E97" s="130" t="str">
        <f>E95</f>
        <v>непредвиденные расходы</v>
      </c>
      <c r="F97" s="130"/>
      <c r="G97" s="130" t="str">
        <f>IF($E97="","",INDEX(KPI!$G:$G,SUMIFS(KPI!$B:$B,KPI!$E:$E,$E97)))</f>
        <v>тыс.руб.</v>
      </c>
      <c r="H97" s="130"/>
      <c r="I97" s="134"/>
      <c r="J97" s="130" t="str">
        <f>структура!$AL$21</f>
        <v>Без НДС</v>
      </c>
      <c r="K97" s="134"/>
      <c r="L97" s="130"/>
      <c r="M97" s="135">
        <f>SUM($O97:$AB97)</f>
        <v>0</v>
      </c>
      <c r="N97" s="123"/>
      <c r="O97" s="123"/>
      <c r="P97" s="136">
        <f>IF(P$1="",0,IF(1+операции!P$421=0,0,(операции!P$404)/(1+операции!P$421)))</f>
        <v>0</v>
      </c>
      <c r="Q97" s="136">
        <f>IF(Q$1="",0,IF(1+операции!Q$421=0,0,(операции!Q$404)/(1+операции!Q$421)))</f>
        <v>0</v>
      </c>
      <c r="R97" s="136">
        <f>IF(R$1="",0,IF(1+операции!R$421=0,0,(операции!R$404)/(1+операции!R$421)))</f>
        <v>0</v>
      </c>
      <c r="S97" s="136">
        <f>IF(S$1="",0,IF(1+операции!S$421=0,0,(операции!S$404)/(1+операции!S$421)))</f>
        <v>0</v>
      </c>
      <c r="T97" s="136">
        <f>IF(T$1="",0,IF(1+операции!T$421=0,0,(операции!T$404)/(1+операции!T$421)))</f>
        <v>0</v>
      </c>
      <c r="U97" s="136">
        <f>IF(U$1="",0,IF(1+операции!U$421=0,0,(операции!U$404)/(1+операции!U$421)))</f>
        <v>0</v>
      </c>
      <c r="V97" s="136">
        <f>IF(V$1="",0,IF(1+операции!V$421=0,0,(операции!V$404)/(1+операции!V$421)))</f>
        <v>0</v>
      </c>
      <c r="W97" s="136">
        <f>IF(W$1="",0,IF(1+операции!W$421=0,0,(операции!W$404)/(1+операции!W$421)))</f>
        <v>0</v>
      </c>
      <c r="X97" s="136">
        <f>IF(X$1="",0,IF(1+операции!X$421=0,0,(операции!X$404)/(1+операции!X$421)))</f>
        <v>0</v>
      </c>
      <c r="Y97" s="136">
        <f>IF(Y$1="",0,IF(1+операции!Y$421=0,0,(операции!Y$404)/(1+операции!Y$421)))</f>
        <v>0</v>
      </c>
      <c r="Z97" s="136">
        <f>IF(Z$1="",0,IF(1+операции!Z$421=0,0,(операции!Z$404)/(1+операции!Z$421)))</f>
        <v>0</v>
      </c>
      <c r="AA97" s="136">
        <f>IF(AA$1="",0,IF(1+операции!AA$421=0,0,(операции!AA$404)/(1+операции!AA$421)))</f>
        <v>0</v>
      </c>
      <c r="AB97" s="123"/>
    </row>
    <row r="98" spans="1:28" s="126" customFormat="1" ht="3.9" customHeight="1" x14ac:dyDescent="0.25">
      <c r="A98" s="149">
        <f>1</f>
        <v>1</v>
      </c>
      <c r="B98" s="131"/>
      <c r="C98" s="123"/>
      <c r="D98" s="123"/>
      <c r="E98" s="123"/>
      <c r="F98" s="123"/>
      <c r="G98" s="123"/>
      <c r="H98" s="123"/>
      <c r="I98" s="124"/>
      <c r="J98" s="123"/>
      <c r="K98" s="124"/>
      <c r="L98" s="123"/>
      <c r="M98" s="125"/>
      <c r="N98" s="123"/>
      <c r="O98" s="123"/>
      <c r="P98" s="137"/>
      <c r="Q98" s="137"/>
      <c r="R98" s="137"/>
      <c r="S98" s="137"/>
      <c r="T98" s="137"/>
      <c r="U98" s="137"/>
      <c r="V98" s="137"/>
      <c r="W98" s="137"/>
      <c r="X98" s="137"/>
      <c r="Y98" s="137"/>
      <c r="Z98" s="137"/>
      <c r="AA98" s="137"/>
      <c r="AB98" s="123"/>
    </row>
    <row r="99" spans="1:28" s="126" customFormat="1" x14ac:dyDescent="0.25">
      <c r="A99" s="149">
        <f>1</f>
        <v>1</v>
      </c>
      <c r="B99" s="132" t="str">
        <f>структура!$J$14</f>
        <v>УСН(15%)</v>
      </c>
      <c r="C99" s="123"/>
      <c r="D99" s="123"/>
      <c r="E99" s="130" t="str">
        <f>E95</f>
        <v>непредвиденные расходы</v>
      </c>
      <c r="F99" s="130"/>
      <c r="G99" s="130" t="str">
        <f>IF($E99="","",INDEX(KPI!$G:$G,SUMIFS(KPI!$B:$B,KPI!$E:$E,$E99)))</f>
        <v>тыс.руб.</v>
      </c>
      <c r="H99" s="130"/>
      <c r="I99" s="134"/>
      <c r="J99" s="130" t="str">
        <f>структура!$AL$21</f>
        <v>Без НДС</v>
      </c>
      <c r="K99" s="134"/>
      <c r="L99" s="130"/>
      <c r="M99" s="135">
        <f>SUM($O99:$AB99)</f>
        <v>0</v>
      </c>
      <c r="N99" s="123"/>
      <c r="O99" s="123"/>
      <c r="P99" s="136">
        <f>IF(P$1="",0,IF(1+операции!P$421=0,0,(операции!P$404)/(1+операции!P$421)))</f>
        <v>0</v>
      </c>
      <c r="Q99" s="136">
        <f>IF(Q$1="",0,IF(1+операции!Q$421=0,0,(операции!Q$404)/(1+операции!Q$421)))</f>
        <v>0</v>
      </c>
      <c r="R99" s="136">
        <f>IF(R$1="",0,IF(1+операции!R$421=0,0,(операции!R$404)/(1+операции!R$421)))</f>
        <v>0</v>
      </c>
      <c r="S99" s="136">
        <f>IF(S$1="",0,IF(1+операции!S$421=0,0,(операции!S$404)/(1+операции!S$421)))</f>
        <v>0</v>
      </c>
      <c r="T99" s="136">
        <f>IF(T$1="",0,IF(1+операции!T$421=0,0,(операции!T$404)/(1+операции!T$421)))</f>
        <v>0</v>
      </c>
      <c r="U99" s="136">
        <f>IF(U$1="",0,IF(1+операции!U$421=0,0,(операции!U$404)/(1+операции!U$421)))</f>
        <v>0</v>
      </c>
      <c r="V99" s="136">
        <f>IF(V$1="",0,IF(1+операции!V$421=0,0,(операции!V$404)/(1+операции!V$421)))</f>
        <v>0</v>
      </c>
      <c r="W99" s="136">
        <f>IF(W$1="",0,IF(1+операции!W$421=0,0,(операции!W$404)/(1+операции!W$421)))</f>
        <v>0</v>
      </c>
      <c r="X99" s="136">
        <f>IF(X$1="",0,IF(1+операции!X$421=0,0,(операции!X$404)/(1+операции!X$421)))</f>
        <v>0</v>
      </c>
      <c r="Y99" s="136">
        <f>IF(Y$1="",0,IF(1+операции!Y$421=0,0,(операции!Y$404)/(1+операции!Y$421)))</f>
        <v>0</v>
      </c>
      <c r="Z99" s="136">
        <f>IF(Z$1="",0,IF(1+операции!Z$421=0,0,(операции!Z$404)/(1+операции!Z$421)))</f>
        <v>0</v>
      </c>
      <c r="AA99" s="136">
        <f>IF(AA$1="",0,IF(1+операции!AA$421=0,0,(операции!AA$404)/(1+операции!AA$421)))</f>
        <v>0</v>
      </c>
      <c r="AB99" s="123"/>
    </row>
    <row r="100" spans="1:28" s="126" customFormat="1" ht="3.9" customHeight="1" x14ac:dyDescent="0.25">
      <c r="A100" s="149">
        <f>1</f>
        <v>1</v>
      </c>
      <c r="B100" s="131"/>
      <c r="C100" s="123"/>
      <c r="D100" s="123"/>
      <c r="E100" s="123"/>
      <c r="F100" s="123"/>
      <c r="G100" s="123"/>
      <c r="H100" s="123"/>
      <c r="I100" s="124"/>
      <c r="J100" s="123"/>
      <c r="K100" s="124"/>
      <c r="L100" s="123"/>
      <c r="M100" s="125"/>
      <c r="N100" s="123"/>
      <c r="O100" s="123"/>
      <c r="P100" s="137"/>
      <c r="Q100" s="137"/>
      <c r="R100" s="137"/>
      <c r="S100" s="137"/>
      <c r="T100" s="137"/>
      <c r="U100" s="137"/>
      <c r="V100" s="137"/>
      <c r="W100" s="137"/>
      <c r="X100" s="137"/>
      <c r="Y100" s="137"/>
      <c r="Z100" s="137"/>
      <c r="AA100" s="137"/>
      <c r="AB100" s="123"/>
    </row>
    <row r="101" spans="1:28" s="126" customFormat="1" x14ac:dyDescent="0.25">
      <c r="A101" s="149">
        <f>1</f>
        <v>1</v>
      </c>
      <c r="B101" s="132" t="str">
        <f>структура!$J$15</f>
        <v>УСН(6%)-ИП</v>
      </c>
      <c r="C101" s="123"/>
      <c r="D101" s="123"/>
      <c r="E101" s="130" t="str">
        <f>E95</f>
        <v>непредвиденные расходы</v>
      </c>
      <c r="F101" s="130"/>
      <c r="G101" s="130" t="str">
        <f>IF($E101="","",INDEX(KPI!$G:$G,SUMIFS(KPI!$B:$B,KPI!$E:$E,$E101)))</f>
        <v>тыс.руб.</v>
      </c>
      <c r="H101" s="130"/>
      <c r="I101" s="134"/>
      <c r="J101" s="130" t="str">
        <f>структура!$AL$21</f>
        <v>Без НДС</v>
      </c>
      <c r="K101" s="134"/>
      <c r="L101" s="130"/>
      <c r="M101" s="135">
        <f>SUM($O101:$AB101)</f>
        <v>0</v>
      </c>
      <c r="N101" s="123"/>
      <c r="O101" s="123"/>
      <c r="P101" s="136">
        <f>IF(P$1="",0,IF(1+операции!P$421=0,0,(операции!P$404)/(1+операции!P$421)))</f>
        <v>0</v>
      </c>
      <c r="Q101" s="136">
        <f>IF(Q$1="",0,IF(1+операции!Q$421=0,0,(операции!Q$404)/(1+операции!Q$421)))</f>
        <v>0</v>
      </c>
      <c r="R101" s="136">
        <f>IF(R$1="",0,IF(1+операции!R$421=0,0,(операции!R$404)/(1+операции!R$421)))</f>
        <v>0</v>
      </c>
      <c r="S101" s="136">
        <f>IF(S$1="",0,IF(1+операции!S$421=0,0,(операции!S$404)/(1+операции!S$421)))</f>
        <v>0</v>
      </c>
      <c r="T101" s="136">
        <f>IF(T$1="",0,IF(1+операции!T$421=0,0,(операции!T$404)/(1+операции!T$421)))</f>
        <v>0</v>
      </c>
      <c r="U101" s="136">
        <f>IF(U$1="",0,IF(1+операции!U$421=0,0,(операции!U$404)/(1+операции!U$421)))</f>
        <v>0</v>
      </c>
      <c r="V101" s="136">
        <f>IF(V$1="",0,IF(1+операции!V$421=0,0,(операции!V$404)/(1+операции!V$421)))</f>
        <v>0</v>
      </c>
      <c r="W101" s="136">
        <f>IF(W$1="",0,IF(1+операции!W$421=0,0,(операции!W$404)/(1+операции!W$421)))</f>
        <v>0</v>
      </c>
      <c r="X101" s="136">
        <f>IF(X$1="",0,IF(1+операции!X$421=0,0,(операции!X$404)/(1+операции!X$421)))</f>
        <v>0</v>
      </c>
      <c r="Y101" s="136">
        <f>IF(Y$1="",0,IF(1+операции!Y$421=0,0,(операции!Y$404)/(1+операции!Y$421)))</f>
        <v>0</v>
      </c>
      <c r="Z101" s="136">
        <f>IF(Z$1="",0,IF(1+операции!Z$421=0,0,(операции!Z$404)/(1+операции!Z$421)))</f>
        <v>0</v>
      </c>
      <c r="AA101" s="136">
        <f>IF(AA$1="",0,IF(1+операции!AA$421=0,0,(операции!AA$404)/(1+операции!AA$421)))</f>
        <v>0</v>
      </c>
      <c r="AB101" s="123"/>
    </row>
    <row r="102" spans="1:28" ht="3.9" customHeight="1" x14ac:dyDescent="0.25">
      <c r="A102" s="149">
        <f>1</f>
        <v>1</v>
      </c>
      <c r="B102" s="131"/>
      <c r="C102" s="2"/>
      <c r="D102" s="2"/>
      <c r="E102" s="2"/>
      <c r="F102" s="2"/>
      <c r="G102" s="2"/>
      <c r="H102" s="2"/>
      <c r="I102" s="28"/>
      <c r="J102" s="2"/>
      <c r="K102" s="28"/>
      <c r="L102" s="2"/>
      <c r="M102" s="52"/>
      <c r="N102" s="2"/>
      <c r="O102" s="2"/>
      <c r="P102" s="36"/>
      <c r="Q102" s="36"/>
      <c r="R102" s="36"/>
      <c r="S102" s="36"/>
      <c r="T102" s="36"/>
      <c r="U102" s="36"/>
      <c r="V102" s="36"/>
      <c r="W102" s="36"/>
      <c r="X102" s="36"/>
      <c r="Y102" s="36"/>
      <c r="Z102" s="36"/>
      <c r="AA102" s="36"/>
      <c r="AB102" s="2"/>
    </row>
    <row r="103" spans="1:28" ht="8.1" customHeight="1" x14ac:dyDescent="0.25">
      <c r="A103" s="149">
        <f>1</f>
        <v>1</v>
      </c>
      <c r="B103" s="131"/>
      <c r="C103" s="2"/>
      <c r="D103" s="2"/>
      <c r="E103" s="2"/>
      <c r="F103" s="2"/>
      <c r="G103" s="2"/>
      <c r="H103" s="2"/>
      <c r="I103" s="28"/>
      <c r="J103" s="2"/>
      <c r="K103" s="28"/>
      <c r="L103" s="2"/>
      <c r="M103" s="52"/>
      <c r="N103" s="2"/>
      <c r="O103" s="2"/>
      <c r="P103" s="36"/>
      <c r="Q103" s="36"/>
      <c r="R103" s="36"/>
      <c r="S103" s="36"/>
      <c r="T103" s="36"/>
      <c r="U103" s="36"/>
      <c r="V103" s="36"/>
      <c r="W103" s="36"/>
      <c r="X103" s="36"/>
      <c r="Y103" s="36"/>
      <c r="Z103" s="36"/>
      <c r="AA103" s="36"/>
      <c r="AB103" s="2"/>
    </row>
    <row r="104" spans="1:28" ht="3.9" customHeight="1" x14ac:dyDescent="0.25">
      <c r="A104" s="149">
        <f>1</f>
        <v>1</v>
      </c>
      <c r="B104" s="131"/>
      <c r="C104" s="2"/>
      <c r="D104" s="2"/>
      <c r="E104" s="2"/>
      <c r="F104" s="2"/>
      <c r="G104" s="2"/>
      <c r="H104" s="2"/>
      <c r="I104" s="28"/>
      <c r="J104" s="2"/>
      <c r="K104" s="28"/>
      <c r="L104" s="2"/>
      <c r="M104" s="52"/>
      <c r="N104" s="2"/>
      <c r="O104" s="2"/>
      <c r="P104" s="36"/>
      <c r="Q104" s="36"/>
      <c r="R104" s="36"/>
      <c r="S104" s="36"/>
      <c r="T104" s="36"/>
      <c r="U104" s="36"/>
      <c r="V104" s="36"/>
      <c r="W104" s="36"/>
      <c r="X104" s="36"/>
      <c r="Y104" s="36"/>
      <c r="Z104" s="36"/>
      <c r="AA104" s="36"/>
      <c r="AB104" s="2"/>
    </row>
    <row r="105" spans="1:28" s="126" customFormat="1" x14ac:dyDescent="0.25">
      <c r="A105" s="149">
        <f>1</f>
        <v>1</v>
      </c>
      <c r="B105" s="132" t="str">
        <f>структура!$J$12</f>
        <v>ОСНО</v>
      </c>
      <c r="C105" s="123"/>
      <c r="D105" s="123"/>
      <c r="E105" s="130" t="str">
        <f>KPI!$E$83</f>
        <v>расходный НДС</v>
      </c>
      <c r="F105" s="130"/>
      <c r="G105" s="130" t="str">
        <f>IF($E105="","",INDEX(KPI!$G:$G,SUMIFS(KPI!$B:$B,KPI!$E:$E,$E105)))</f>
        <v>тыс.руб.</v>
      </c>
      <c r="H105" s="130"/>
      <c r="I105" s="134"/>
      <c r="J105" s="145" t="str">
        <f>структура!$AL$21</f>
        <v>Без НДС</v>
      </c>
      <c r="K105" s="134"/>
      <c r="L105" s="130"/>
      <c r="M105" s="135">
        <f>SUM($O105:$AB105)</f>
        <v>0</v>
      </c>
      <c r="N105" s="123"/>
      <c r="O105" s="123"/>
      <c r="P105" s="136">
        <f>IF(P$1="",0,0)</f>
        <v>0</v>
      </c>
      <c r="Q105" s="136">
        <f t="shared" ref="Q105:AA105" si="1">IF(Q$1="",0,0)</f>
        <v>0</v>
      </c>
      <c r="R105" s="136">
        <f t="shared" si="1"/>
        <v>0</v>
      </c>
      <c r="S105" s="136">
        <f t="shared" si="1"/>
        <v>0</v>
      </c>
      <c r="T105" s="136">
        <f t="shared" si="1"/>
        <v>0</v>
      </c>
      <c r="U105" s="136">
        <f t="shared" si="1"/>
        <v>0</v>
      </c>
      <c r="V105" s="136">
        <f t="shared" si="1"/>
        <v>0</v>
      </c>
      <c r="W105" s="136">
        <f t="shared" si="1"/>
        <v>0</v>
      </c>
      <c r="X105" s="136">
        <f t="shared" si="1"/>
        <v>0</v>
      </c>
      <c r="Y105" s="136">
        <f t="shared" si="1"/>
        <v>0</v>
      </c>
      <c r="Z105" s="136">
        <f t="shared" si="1"/>
        <v>0</v>
      </c>
      <c r="AA105" s="136">
        <f t="shared" si="1"/>
        <v>0</v>
      </c>
      <c r="AB105" s="123"/>
    </row>
    <row r="106" spans="1:28" s="126" customFormat="1" ht="3.9" customHeight="1" x14ac:dyDescent="0.25">
      <c r="A106" s="149">
        <f>1</f>
        <v>1</v>
      </c>
      <c r="B106" s="131"/>
      <c r="C106" s="123"/>
      <c r="D106" s="123"/>
      <c r="E106" s="123"/>
      <c r="F106" s="123"/>
      <c r="G106" s="123"/>
      <c r="H106" s="123"/>
      <c r="I106" s="124"/>
      <c r="J106" s="123"/>
      <c r="K106" s="124"/>
      <c r="L106" s="123"/>
      <c r="M106" s="125"/>
      <c r="N106" s="123"/>
      <c r="O106" s="123"/>
      <c r="P106" s="137"/>
      <c r="Q106" s="137"/>
      <c r="R106" s="137"/>
      <c r="S106" s="137"/>
      <c r="T106" s="137"/>
      <c r="U106" s="137"/>
      <c r="V106" s="137"/>
      <c r="W106" s="137"/>
      <c r="X106" s="137"/>
      <c r="Y106" s="137"/>
      <c r="Z106" s="137"/>
      <c r="AA106" s="137"/>
      <c r="AB106" s="123"/>
    </row>
    <row r="107" spans="1:28" s="126" customFormat="1" x14ac:dyDescent="0.25">
      <c r="A107" s="149">
        <f>1</f>
        <v>1</v>
      </c>
      <c r="B107" s="132" t="str">
        <f>структура!$J$13</f>
        <v>УСН(6%)</v>
      </c>
      <c r="C107" s="123"/>
      <c r="D107" s="123"/>
      <c r="E107" s="130" t="str">
        <f>E105</f>
        <v>расходный НДС</v>
      </c>
      <c r="F107" s="130"/>
      <c r="G107" s="130" t="str">
        <f>IF($E107="","",INDEX(KPI!$G:$G,SUMIFS(KPI!$B:$B,KPI!$E:$E,$E107)))</f>
        <v>тыс.руб.</v>
      </c>
      <c r="H107" s="130"/>
      <c r="I107" s="134"/>
      <c r="J107" s="145" t="str">
        <f>структура!$AL$21</f>
        <v>Без НДС</v>
      </c>
      <c r="K107" s="134"/>
      <c r="L107" s="130"/>
      <c r="M107" s="135">
        <f>SUM($O107:$AB107)</f>
        <v>0</v>
      </c>
      <c r="N107" s="123"/>
      <c r="O107" s="123"/>
      <c r="P107" s="136">
        <f>IF(P$1="",0,SUMIFS(P$34:P106,$J$34:$J106,$J107,$B$34:$B106,$B107)*операции!$P$421)</f>
        <v>0</v>
      </c>
      <c r="Q107" s="136">
        <f>IF(Q$1="",0,SUMIFS(Q$34:Q106,$J$34:$J106,$J107,$B$34:$B106,$B107)*операции!$P$421)</f>
        <v>0</v>
      </c>
      <c r="R107" s="136">
        <f>IF(R$1="",0,SUMIFS(R$34:R106,$J$34:$J106,$J107,$B$34:$B106,$B107)*операции!$P$421)</f>
        <v>0</v>
      </c>
      <c r="S107" s="136">
        <f>IF(S$1="",0,SUMIFS(S$34:S106,$J$34:$J106,$J107,$B$34:$B106,$B107)*операции!$P$421)</f>
        <v>0</v>
      </c>
      <c r="T107" s="136">
        <f>IF(T$1="",0,SUMIFS(T$34:T106,$J$34:$J106,$J107,$B$34:$B106,$B107)*операции!$P$421)</f>
        <v>0</v>
      </c>
      <c r="U107" s="136">
        <f>IF(U$1="",0,SUMIFS(U$34:U106,$J$34:$J106,$J107,$B$34:$B106,$B107)*операции!$P$421)</f>
        <v>0</v>
      </c>
      <c r="V107" s="136">
        <f>IF(V$1="",0,SUMIFS(V$34:V106,$J$34:$J106,$J107,$B$34:$B106,$B107)*операции!$P$421)</f>
        <v>0</v>
      </c>
      <c r="W107" s="136">
        <f>IF(W$1="",0,SUMIFS(W$34:W106,$J$34:$J106,$J107,$B$34:$B106,$B107)*операции!$P$421)</f>
        <v>0</v>
      </c>
      <c r="X107" s="136">
        <f>IF(X$1="",0,SUMIFS(X$34:X106,$J$34:$J106,$J107,$B$34:$B106,$B107)*операции!$P$421)</f>
        <v>0</v>
      </c>
      <c r="Y107" s="136">
        <f>IF(Y$1="",0,SUMIFS(Y$34:Y106,$J$34:$J106,$J107,$B$34:$B106,$B107)*операции!$P$421)</f>
        <v>0</v>
      </c>
      <c r="Z107" s="136">
        <f>IF(Z$1="",0,SUMIFS(Z$34:Z106,$J$34:$J106,$J107,$B$34:$B106,$B107)*операции!$P$421)</f>
        <v>0</v>
      </c>
      <c r="AA107" s="136">
        <f>IF(AA$1="",0,SUMIFS(AA$34:AA106,$J$34:$J106,$J107,$B$34:$B106,$B107)*операции!$P$421)</f>
        <v>0</v>
      </c>
      <c r="AB107" s="123"/>
    </row>
    <row r="108" spans="1:28" s="126" customFormat="1" ht="3.9" customHeight="1" x14ac:dyDescent="0.25">
      <c r="A108" s="149">
        <f>1</f>
        <v>1</v>
      </c>
      <c r="B108" s="131"/>
      <c r="C108" s="123"/>
      <c r="D108" s="123"/>
      <c r="E108" s="123"/>
      <c r="F108" s="123"/>
      <c r="G108" s="123"/>
      <c r="H108" s="123"/>
      <c r="I108" s="124"/>
      <c r="J108" s="123"/>
      <c r="K108" s="124"/>
      <c r="L108" s="123"/>
      <c r="M108" s="125"/>
      <c r="N108" s="123"/>
      <c r="O108" s="123"/>
      <c r="P108" s="137"/>
      <c r="Q108" s="137"/>
      <c r="R108" s="137"/>
      <c r="S108" s="137"/>
      <c r="T108" s="137"/>
      <c r="U108" s="137"/>
      <c r="V108" s="137"/>
      <c r="W108" s="137"/>
      <c r="X108" s="137"/>
      <c r="Y108" s="137"/>
      <c r="Z108" s="137"/>
      <c r="AA108" s="137"/>
      <c r="AB108" s="123"/>
    </row>
    <row r="109" spans="1:28" s="126" customFormat="1" x14ac:dyDescent="0.25">
      <c r="A109" s="149">
        <f>1</f>
        <v>1</v>
      </c>
      <c r="B109" s="132" t="str">
        <f>структура!$J$14</f>
        <v>УСН(15%)</v>
      </c>
      <c r="C109" s="123"/>
      <c r="D109" s="123"/>
      <c r="E109" s="130" t="str">
        <f>E105</f>
        <v>расходный НДС</v>
      </c>
      <c r="F109" s="130"/>
      <c r="G109" s="130" t="str">
        <f>IF($E109="","",INDEX(KPI!$G:$G,SUMIFS(KPI!$B:$B,KPI!$E:$E,$E109)))</f>
        <v>тыс.руб.</v>
      </c>
      <c r="H109" s="130"/>
      <c r="I109" s="134"/>
      <c r="J109" s="145" t="str">
        <f>структура!$AL$21</f>
        <v>Без НДС</v>
      </c>
      <c r="K109" s="134"/>
      <c r="L109" s="130"/>
      <c r="M109" s="135">
        <f>SUM($O109:$AB109)</f>
        <v>0</v>
      </c>
      <c r="N109" s="123"/>
      <c r="O109" s="123"/>
      <c r="P109" s="136">
        <f>IF(P$1="",0,SUMIFS(P$34:P108,$J$34:$J108,$J109,$B$34:$B108,$B109)*операции!$P$421)</f>
        <v>0</v>
      </c>
      <c r="Q109" s="136">
        <f>IF(Q$1="",0,SUMIFS(Q$34:Q108,$J$34:$J108,$J109,$B$34:$B108,$B109)*операции!$P$421)</f>
        <v>0</v>
      </c>
      <c r="R109" s="136">
        <f>IF(R$1="",0,SUMIFS(R$34:R108,$J$34:$J108,$J109,$B$34:$B108,$B109)*операции!$P$421)</f>
        <v>0</v>
      </c>
      <c r="S109" s="136">
        <f>IF(S$1="",0,SUMIFS(S$34:S108,$J$34:$J108,$J109,$B$34:$B108,$B109)*операции!$P$421)</f>
        <v>0</v>
      </c>
      <c r="T109" s="136">
        <f>IF(T$1="",0,SUMIFS(T$34:T108,$J$34:$J108,$J109,$B$34:$B108,$B109)*операции!$P$421)</f>
        <v>0</v>
      </c>
      <c r="U109" s="136">
        <f>IF(U$1="",0,SUMIFS(U$34:U108,$J$34:$J108,$J109,$B$34:$B108,$B109)*операции!$P$421)</f>
        <v>0</v>
      </c>
      <c r="V109" s="136">
        <f>IF(V$1="",0,SUMIFS(V$34:V108,$J$34:$J108,$J109,$B$34:$B108,$B109)*операции!$P$421)</f>
        <v>0</v>
      </c>
      <c r="W109" s="136">
        <f>IF(W$1="",0,SUMIFS(W$34:W108,$J$34:$J108,$J109,$B$34:$B108,$B109)*операции!$P$421)</f>
        <v>0</v>
      </c>
      <c r="X109" s="136">
        <f>IF(X$1="",0,SUMIFS(X$34:X108,$J$34:$J108,$J109,$B$34:$B108,$B109)*операции!$P$421)</f>
        <v>0</v>
      </c>
      <c r="Y109" s="136">
        <f>IF(Y$1="",0,SUMIFS(Y$34:Y108,$J$34:$J108,$J109,$B$34:$B108,$B109)*операции!$P$421)</f>
        <v>0</v>
      </c>
      <c r="Z109" s="136">
        <f>IF(Z$1="",0,SUMIFS(Z$34:Z108,$J$34:$J108,$J109,$B$34:$B108,$B109)*операции!$P$421)</f>
        <v>0</v>
      </c>
      <c r="AA109" s="136">
        <f>IF(AA$1="",0,SUMIFS(AA$34:AA108,$J$34:$J108,$J109,$B$34:$B108,$B109)*операции!$P$421)</f>
        <v>0</v>
      </c>
      <c r="AB109" s="123"/>
    </row>
    <row r="110" spans="1:28" s="126" customFormat="1" ht="3.9" customHeight="1" x14ac:dyDescent="0.25">
      <c r="A110" s="149">
        <f>1</f>
        <v>1</v>
      </c>
      <c r="B110" s="131"/>
      <c r="C110" s="123"/>
      <c r="D110" s="123"/>
      <c r="E110" s="123"/>
      <c r="F110" s="123"/>
      <c r="G110" s="123"/>
      <c r="H110" s="123"/>
      <c r="I110" s="124"/>
      <c r="J110" s="123"/>
      <c r="K110" s="124"/>
      <c r="L110" s="123"/>
      <c r="M110" s="125"/>
      <c r="N110" s="123"/>
      <c r="O110" s="123"/>
      <c r="P110" s="137"/>
      <c r="Q110" s="137"/>
      <c r="R110" s="137"/>
      <c r="S110" s="137"/>
      <c r="T110" s="137"/>
      <c r="U110" s="137"/>
      <c r="V110" s="137"/>
      <c r="W110" s="137"/>
      <c r="X110" s="137"/>
      <c r="Y110" s="137"/>
      <c r="Z110" s="137"/>
      <c r="AA110" s="137"/>
      <c r="AB110" s="123"/>
    </row>
    <row r="111" spans="1:28" s="126" customFormat="1" x14ac:dyDescent="0.25">
      <c r="A111" s="149">
        <f>1</f>
        <v>1</v>
      </c>
      <c r="B111" s="132" t="str">
        <f>структура!$J$15</f>
        <v>УСН(6%)-ИП</v>
      </c>
      <c r="C111" s="123"/>
      <c r="D111" s="123"/>
      <c r="E111" s="130" t="str">
        <f>E105</f>
        <v>расходный НДС</v>
      </c>
      <c r="F111" s="130"/>
      <c r="G111" s="130" t="str">
        <f>IF($E111="","",INDEX(KPI!$G:$G,SUMIFS(KPI!$B:$B,KPI!$E:$E,$E111)))</f>
        <v>тыс.руб.</v>
      </c>
      <c r="H111" s="130"/>
      <c r="I111" s="134"/>
      <c r="J111" s="145" t="str">
        <f>структура!$AL$21</f>
        <v>Без НДС</v>
      </c>
      <c r="K111" s="134"/>
      <c r="L111" s="130"/>
      <c r="M111" s="135">
        <f>SUM($O111:$AB111)</f>
        <v>0</v>
      </c>
      <c r="N111" s="123"/>
      <c r="O111" s="123"/>
      <c r="P111" s="136">
        <f>IF(P$1="",0,SUMIFS(P$34:P110,$J$34:$J110,$J111,$B$34:$B110,$B111)*операции!$P$421)</f>
        <v>0</v>
      </c>
      <c r="Q111" s="136">
        <f>IF(Q$1="",0,SUMIFS(Q$34:Q110,$J$34:$J110,$J111,$B$34:$B110,$B111)*операции!$P$421)</f>
        <v>0</v>
      </c>
      <c r="R111" s="136">
        <f>IF(R$1="",0,SUMIFS(R$34:R110,$J$34:$J110,$J111,$B$34:$B110,$B111)*операции!$P$421)</f>
        <v>0</v>
      </c>
      <c r="S111" s="136">
        <f>IF(S$1="",0,SUMIFS(S$34:S110,$J$34:$J110,$J111,$B$34:$B110,$B111)*операции!$P$421)</f>
        <v>0</v>
      </c>
      <c r="T111" s="136">
        <f>IF(T$1="",0,SUMIFS(T$34:T110,$J$34:$J110,$J111,$B$34:$B110,$B111)*операции!$P$421)</f>
        <v>0</v>
      </c>
      <c r="U111" s="136">
        <f>IF(U$1="",0,SUMIFS(U$34:U110,$J$34:$J110,$J111,$B$34:$B110,$B111)*операции!$P$421)</f>
        <v>0</v>
      </c>
      <c r="V111" s="136">
        <f>IF(V$1="",0,SUMIFS(V$34:V110,$J$34:$J110,$J111,$B$34:$B110,$B111)*операции!$P$421)</f>
        <v>0</v>
      </c>
      <c r="W111" s="136">
        <f>IF(W$1="",0,SUMIFS(W$34:W110,$J$34:$J110,$J111,$B$34:$B110,$B111)*операции!$P$421)</f>
        <v>0</v>
      </c>
      <c r="X111" s="136">
        <f>IF(X$1="",0,SUMIFS(X$34:X110,$J$34:$J110,$J111,$B$34:$B110,$B111)*операции!$P$421)</f>
        <v>0</v>
      </c>
      <c r="Y111" s="136">
        <f>IF(Y$1="",0,SUMIFS(Y$34:Y110,$J$34:$J110,$J111,$B$34:$B110,$B111)*операции!$P$421)</f>
        <v>0</v>
      </c>
      <c r="Z111" s="136">
        <f>IF(Z$1="",0,SUMIFS(Z$34:Z110,$J$34:$J110,$J111,$B$34:$B110,$B111)*операции!$P$421)</f>
        <v>0</v>
      </c>
      <c r="AA111" s="136">
        <f>IF(AA$1="",0,SUMIFS(AA$34:AA110,$J$34:$J110,$J111,$B$34:$B110,$B111)*операции!$P$421)</f>
        <v>0</v>
      </c>
      <c r="AB111" s="123"/>
    </row>
    <row r="112" spans="1:28" ht="3.9" customHeight="1" x14ac:dyDescent="0.25">
      <c r="A112" s="149">
        <f>1</f>
        <v>1</v>
      </c>
      <c r="B112" s="131"/>
      <c r="C112" s="2"/>
      <c r="D112" s="2"/>
      <c r="E112" s="2"/>
      <c r="F112" s="2"/>
      <c r="G112" s="2"/>
      <c r="H112" s="2"/>
      <c r="I112" s="28"/>
      <c r="J112" s="2"/>
      <c r="K112" s="28"/>
      <c r="L112" s="2"/>
      <c r="M112" s="52"/>
      <c r="N112" s="2"/>
      <c r="O112" s="2"/>
      <c r="P112" s="36"/>
      <c r="Q112" s="36"/>
      <c r="R112" s="36"/>
      <c r="S112" s="36"/>
      <c r="T112" s="36"/>
      <c r="U112" s="36"/>
      <c r="V112" s="36"/>
      <c r="W112" s="36"/>
      <c r="X112" s="36"/>
      <c r="Y112" s="36"/>
      <c r="Z112" s="36"/>
      <c r="AA112" s="36"/>
      <c r="AB112" s="2"/>
    </row>
    <row r="113" spans="1:28" ht="8.1" customHeight="1" x14ac:dyDescent="0.25">
      <c r="A113" s="149">
        <f>1</f>
        <v>1</v>
      </c>
      <c r="B113" s="131"/>
      <c r="C113" s="2"/>
      <c r="D113" s="2"/>
      <c r="E113" s="2"/>
      <c r="F113" s="2"/>
      <c r="G113" s="2"/>
      <c r="H113" s="2"/>
      <c r="I113" s="28"/>
      <c r="J113" s="2"/>
      <c r="K113" s="28"/>
      <c r="L113" s="2"/>
      <c r="M113" s="52"/>
      <c r="N113" s="2"/>
      <c r="O113" s="2"/>
      <c r="P113" s="36"/>
      <c r="Q113" s="36"/>
      <c r="R113" s="36"/>
      <c r="S113" s="36"/>
      <c r="T113" s="36"/>
      <c r="U113" s="36"/>
      <c r="V113" s="36"/>
      <c r="W113" s="36"/>
      <c r="X113" s="36"/>
      <c r="Y113" s="36"/>
      <c r="Z113" s="36"/>
      <c r="AA113" s="36"/>
      <c r="AB113" s="2"/>
    </row>
    <row r="114" spans="1:28" ht="3.9" customHeight="1" x14ac:dyDescent="0.25">
      <c r="A114" s="149">
        <f>1</f>
        <v>1</v>
      </c>
      <c r="B114" s="131"/>
      <c r="C114" s="2"/>
      <c r="D114" s="2"/>
      <c r="E114" s="118"/>
      <c r="F114" s="2"/>
      <c r="G114" s="118"/>
      <c r="H114" s="2"/>
      <c r="I114" s="28"/>
      <c r="J114" s="2"/>
      <c r="K114" s="28"/>
      <c r="L114" s="2"/>
      <c r="M114" s="139"/>
      <c r="N114" s="2"/>
      <c r="O114" s="2"/>
      <c r="P114" s="36"/>
      <c r="Q114" s="36"/>
      <c r="R114" s="36"/>
      <c r="S114" s="36"/>
      <c r="T114" s="36"/>
      <c r="U114" s="36"/>
      <c r="V114" s="36"/>
      <c r="W114" s="36"/>
      <c r="X114" s="36"/>
      <c r="Y114" s="36"/>
      <c r="Z114" s="36"/>
      <c r="AA114" s="36"/>
      <c r="AB114" s="2"/>
    </row>
    <row r="115" spans="1:28" ht="8.1" customHeight="1" x14ac:dyDescent="0.25">
      <c r="A115" s="149">
        <f>1</f>
        <v>1</v>
      </c>
      <c r="B115" s="131"/>
      <c r="C115" s="2"/>
      <c r="D115" s="2"/>
      <c r="E115" s="2"/>
      <c r="F115" s="2"/>
      <c r="G115" s="2"/>
      <c r="H115" s="2"/>
      <c r="I115" s="28"/>
      <c r="J115" s="2"/>
      <c r="K115" s="28"/>
      <c r="L115" s="2"/>
      <c r="M115" s="52"/>
      <c r="N115" s="2"/>
      <c r="O115" s="2"/>
      <c r="P115" s="36"/>
      <c r="Q115" s="36"/>
      <c r="R115" s="36"/>
      <c r="S115" s="36"/>
      <c r="T115" s="36"/>
      <c r="U115" s="36"/>
      <c r="V115" s="36"/>
      <c r="W115" s="36"/>
      <c r="X115" s="36"/>
      <c r="Y115" s="36"/>
      <c r="Z115" s="36"/>
      <c r="AA115" s="36"/>
      <c r="AB115" s="2"/>
    </row>
    <row r="116" spans="1:28" ht="3.9" customHeight="1" x14ac:dyDescent="0.25">
      <c r="A116" s="149">
        <f>1</f>
        <v>1</v>
      </c>
      <c r="B116" s="131"/>
      <c r="C116" s="2"/>
      <c r="D116" s="2"/>
      <c r="E116" s="2"/>
      <c r="F116" s="2"/>
      <c r="G116" s="2"/>
      <c r="H116" s="2"/>
      <c r="I116" s="28"/>
      <c r="J116" s="2"/>
      <c r="K116" s="28"/>
      <c r="L116" s="2"/>
      <c r="M116" s="52"/>
      <c r="N116" s="2"/>
      <c r="O116" s="2"/>
      <c r="P116" s="36"/>
      <c r="Q116" s="36"/>
      <c r="R116" s="36"/>
      <c r="S116" s="36"/>
      <c r="T116" s="36"/>
      <c r="U116" s="36"/>
      <c r="V116" s="36"/>
      <c r="W116" s="36"/>
      <c r="X116" s="36"/>
      <c r="Y116" s="36"/>
      <c r="Z116" s="36"/>
      <c r="AA116" s="36"/>
      <c r="AB116" s="2"/>
    </row>
    <row r="117" spans="1:28" s="5" customFormat="1" x14ac:dyDescent="0.25">
      <c r="A117" s="150">
        <f>1</f>
        <v>1</v>
      </c>
      <c r="B117" s="129" t="str">
        <f>структура!$J$12</f>
        <v>ОСНО</v>
      </c>
      <c r="C117" s="3"/>
      <c r="D117" s="3"/>
      <c r="E117" s="89" t="str">
        <f>KPI!$E$84</f>
        <v>амортизация кап/затрат</v>
      </c>
      <c r="F117" s="89"/>
      <c r="G117" s="89" t="str">
        <f>IF($E117="","",INDEX(KPI!$G:$G,SUMIFS(KPI!$B:$B,KPI!$E:$E,$E117)))</f>
        <v>тыс.руб.</v>
      </c>
      <c r="H117" s="89"/>
      <c r="I117" s="90"/>
      <c r="J117" s="89" t="str">
        <f>структура!$AL$21</f>
        <v>Без НДС</v>
      </c>
      <c r="K117" s="90"/>
      <c r="L117" s="89"/>
      <c r="M117" s="92">
        <f>SUM($O117:$AB117)</f>
        <v>0</v>
      </c>
      <c r="N117" s="3"/>
      <c r="O117" s="3"/>
      <c r="P117" s="93">
        <f>IF(P$1="",0,IF(1+операции!P$421=0,0,(операции!P$449+операции!P$464)/(1+операции!P$421)))</f>
        <v>0</v>
      </c>
      <c r="Q117" s="93">
        <f>IF(Q$1="",0,IF(1+операции!Q$421=0,0,(операции!Q$449+операции!Q$464)/(1+операции!Q$421)))</f>
        <v>0</v>
      </c>
      <c r="R117" s="93">
        <f>IF(R$1="",0,IF(1+операции!R$421=0,0,(операции!R$449+операции!R$464)/(1+операции!R$421)))</f>
        <v>0</v>
      </c>
      <c r="S117" s="93">
        <f>IF(S$1="",0,IF(1+операции!S$421=0,0,(операции!S$449+операции!S$464)/(1+операции!S$421)))</f>
        <v>0</v>
      </c>
      <c r="T117" s="93">
        <f>IF(T$1="",0,IF(1+операции!T$421=0,0,(операции!T$449+операции!T$464)/(1+операции!T$421)))</f>
        <v>0</v>
      </c>
      <c r="U117" s="93">
        <f>IF(U$1="",0,IF(1+операции!U$421=0,0,(операции!U$449+операции!U$464)/(1+операции!U$421)))</f>
        <v>0</v>
      </c>
      <c r="V117" s="93">
        <f>IF(V$1="",0,IF(1+операции!V$421=0,0,(операции!V$449+операции!V$464)/(1+операции!V$421)))</f>
        <v>0</v>
      </c>
      <c r="W117" s="93">
        <f>IF(W$1="",0,IF(1+операции!W$421=0,0,(операции!W$449+операции!W$464)/(1+операции!W$421)))</f>
        <v>0</v>
      </c>
      <c r="X117" s="93">
        <f>IF(X$1="",0,IF(1+операции!X$421=0,0,(операции!X$449+операции!X$464)/(1+операции!X$421)))</f>
        <v>0</v>
      </c>
      <c r="Y117" s="93">
        <f>IF(Y$1="",0,IF(1+операции!Y$421=0,0,(операции!Y$449+операции!Y$464)/(1+операции!Y$421)))</f>
        <v>0</v>
      </c>
      <c r="Z117" s="93">
        <f>IF(Z$1="",0,IF(1+операции!Z$421=0,0,(операции!Z$449+операции!Z$464)/(1+операции!Z$421)))</f>
        <v>0</v>
      </c>
      <c r="AA117" s="93">
        <f>IF(AA$1="",0,IF(1+операции!AA$421=0,0,(операции!AA$449+операции!AA$464)/(1+операции!AA$421)))</f>
        <v>0</v>
      </c>
      <c r="AB117" s="3"/>
    </row>
    <row r="118" spans="1:28" s="5" customFormat="1" ht="3.9" customHeight="1" x14ac:dyDescent="0.25">
      <c r="A118" s="150">
        <f>1</f>
        <v>1</v>
      </c>
      <c r="B118" s="128"/>
      <c r="C118" s="3"/>
      <c r="D118" s="3"/>
      <c r="E118" s="3"/>
      <c r="F118" s="3"/>
      <c r="G118" s="3"/>
      <c r="H118" s="3"/>
      <c r="I118" s="28"/>
      <c r="J118" s="3"/>
      <c r="K118" s="28"/>
      <c r="L118" s="3"/>
      <c r="M118" s="55"/>
      <c r="N118" s="3"/>
      <c r="O118" s="3"/>
      <c r="P118" s="46"/>
      <c r="Q118" s="46"/>
      <c r="R118" s="46"/>
      <c r="S118" s="46"/>
      <c r="T118" s="46"/>
      <c r="U118" s="46"/>
      <c r="V118" s="46"/>
      <c r="W118" s="46"/>
      <c r="X118" s="46"/>
      <c r="Y118" s="46"/>
      <c r="Z118" s="46"/>
      <c r="AA118" s="46"/>
      <c r="AB118" s="3"/>
    </row>
    <row r="119" spans="1:28" s="5" customFormat="1" x14ac:dyDescent="0.25">
      <c r="A119" s="150">
        <f>1</f>
        <v>1</v>
      </c>
      <c r="B119" s="129" t="str">
        <f>структура!$J$13</f>
        <v>УСН(6%)</v>
      </c>
      <c r="C119" s="3"/>
      <c r="D119" s="3"/>
      <c r="E119" s="89" t="str">
        <f>E117</f>
        <v>амортизация кап/затрат</v>
      </c>
      <c r="F119" s="89"/>
      <c r="G119" s="89" t="str">
        <f>IF($E119="","",INDEX(KPI!$G:$G,SUMIFS(KPI!$B:$B,KPI!$E:$E,$E119)))</f>
        <v>тыс.руб.</v>
      </c>
      <c r="H119" s="89"/>
      <c r="I119" s="90"/>
      <c r="J119" s="89"/>
      <c r="K119" s="90"/>
      <c r="L119" s="89"/>
      <c r="M119" s="92">
        <f>SUM($O119:$AB119)</f>
        <v>0</v>
      </c>
      <c r="N119" s="3"/>
      <c r="O119" s="3"/>
      <c r="P119" s="93">
        <f>IF(P$1="",0,операции!P$449+операции!P$464)</f>
        <v>0</v>
      </c>
      <c r="Q119" s="93">
        <f>IF(Q$1="",0,операции!Q$449+операции!Q$464)</f>
        <v>0</v>
      </c>
      <c r="R119" s="93">
        <f>IF(R$1="",0,операции!R$449+операции!R$464)</f>
        <v>0</v>
      </c>
      <c r="S119" s="93">
        <f>IF(S$1="",0,операции!S$449+операции!S$464)</f>
        <v>0</v>
      </c>
      <c r="T119" s="93">
        <f>IF(T$1="",0,операции!T$449+операции!T$464)</f>
        <v>0</v>
      </c>
      <c r="U119" s="93">
        <f>IF(U$1="",0,операции!U$449+операции!U$464)</f>
        <v>0</v>
      </c>
      <c r="V119" s="93">
        <f>IF(V$1="",0,операции!V$449+операции!V$464)</f>
        <v>0</v>
      </c>
      <c r="W119" s="93">
        <f>IF(W$1="",0,операции!W$449+операции!W$464)</f>
        <v>0</v>
      </c>
      <c r="X119" s="93">
        <f>IF(X$1="",0,операции!X$449+операции!X$464)</f>
        <v>0</v>
      </c>
      <c r="Y119" s="93">
        <f>IF(Y$1="",0,операции!Y$449+операции!Y$464)</f>
        <v>0</v>
      </c>
      <c r="Z119" s="93">
        <f>IF(Z$1="",0,операции!Z$449+операции!Z$464)</f>
        <v>0</v>
      </c>
      <c r="AA119" s="93">
        <f>IF(AA$1="",0,операции!AA$449+операции!AA$464)</f>
        <v>0</v>
      </c>
      <c r="AB119" s="3"/>
    </row>
    <row r="120" spans="1:28" s="5" customFormat="1" ht="3.9" customHeight="1" x14ac:dyDescent="0.25">
      <c r="A120" s="150">
        <f>1</f>
        <v>1</v>
      </c>
      <c r="B120" s="128"/>
      <c r="C120" s="3"/>
      <c r="D120" s="3"/>
      <c r="E120" s="3"/>
      <c r="F120" s="3"/>
      <c r="G120" s="3"/>
      <c r="H120" s="3"/>
      <c r="I120" s="28"/>
      <c r="J120" s="3"/>
      <c r="K120" s="28"/>
      <c r="L120" s="3"/>
      <c r="M120" s="55"/>
      <c r="N120" s="3"/>
      <c r="O120" s="3"/>
      <c r="P120" s="46"/>
      <c r="Q120" s="46"/>
      <c r="R120" s="46"/>
      <c r="S120" s="46"/>
      <c r="T120" s="46"/>
      <c r="U120" s="46"/>
      <c r="V120" s="46"/>
      <c r="W120" s="46"/>
      <c r="X120" s="46"/>
      <c r="Y120" s="46"/>
      <c r="Z120" s="46"/>
      <c r="AA120" s="46"/>
      <c r="AB120" s="3"/>
    </row>
    <row r="121" spans="1:28" s="5" customFormat="1" x14ac:dyDescent="0.25">
      <c r="A121" s="150">
        <f>1</f>
        <v>1</v>
      </c>
      <c r="B121" s="129" t="str">
        <f>структура!$J$14</f>
        <v>УСН(15%)</v>
      </c>
      <c r="C121" s="3"/>
      <c r="D121" s="3"/>
      <c r="E121" s="89" t="str">
        <f>E117</f>
        <v>амортизация кап/затрат</v>
      </c>
      <c r="F121" s="89"/>
      <c r="G121" s="89" t="str">
        <f>IF($E121="","",INDEX(KPI!$G:$G,SUMIFS(KPI!$B:$B,KPI!$E:$E,$E121)))</f>
        <v>тыс.руб.</v>
      </c>
      <c r="H121" s="89"/>
      <c r="I121" s="90"/>
      <c r="J121" s="89"/>
      <c r="K121" s="90"/>
      <c r="L121" s="89"/>
      <c r="M121" s="92">
        <f>SUM($O121:$AB121)</f>
        <v>0</v>
      </c>
      <c r="N121" s="3"/>
      <c r="O121" s="3"/>
      <c r="P121" s="93">
        <f>IF(P$1="",0,операции!P$449+операции!P$464)</f>
        <v>0</v>
      </c>
      <c r="Q121" s="93">
        <f>IF(Q$1="",0,операции!Q$449+операции!Q$464)</f>
        <v>0</v>
      </c>
      <c r="R121" s="93">
        <f>IF(R$1="",0,операции!R$449+операции!R$464)</f>
        <v>0</v>
      </c>
      <c r="S121" s="93">
        <f>IF(S$1="",0,операции!S$449+операции!S$464)</f>
        <v>0</v>
      </c>
      <c r="T121" s="93">
        <f>IF(T$1="",0,операции!T$449+операции!T$464)</f>
        <v>0</v>
      </c>
      <c r="U121" s="93">
        <f>IF(U$1="",0,операции!U$449+операции!U$464)</f>
        <v>0</v>
      </c>
      <c r="V121" s="93">
        <f>IF(V$1="",0,операции!V$449+операции!V$464)</f>
        <v>0</v>
      </c>
      <c r="W121" s="93">
        <f>IF(W$1="",0,операции!W$449+операции!W$464)</f>
        <v>0</v>
      </c>
      <c r="X121" s="93">
        <f>IF(X$1="",0,операции!X$449+операции!X$464)</f>
        <v>0</v>
      </c>
      <c r="Y121" s="93">
        <f>IF(Y$1="",0,операции!Y$449+операции!Y$464)</f>
        <v>0</v>
      </c>
      <c r="Z121" s="93">
        <f>IF(Z$1="",0,операции!Z$449+операции!Z$464)</f>
        <v>0</v>
      </c>
      <c r="AA121" s="93">
        <f>IF(AA$1="",0,операции!AA$449+операции!AA$464)</f>
        <v>0</v>
      </c>
      <c r="AB121" s="3"/>
    </row>
    <row r="122" spans="1:28" s="5" customFormat="1" ht="3.9" customHeight="1" x14ac:dyDescent="0.25">
      <c r="A122" s="150">
        <f>1</f>
        <v>1</v>
      </c>
      <c r="B122" s="128"/>
      <c r="C122" s="3"/>
      <c r="D122" s="3"/>
      <c r="E122" s="3"/>
      <c r="F122" s="3"/>
      <c r="G122" s="3"/>
      <c r="H122" s="3"/>
      <c r="I122" s="28"/>
      <c r="J122" s="3"/>
      <c r="K122" s="28"/>
      <c r="L122" s="3"/>
      <c r="M122" s="55"/>
      <c r="N122" s="3"/>
      <c r="O122" s="3"/>
      <c r="P122" s="46"/>
      <c r="Q122" s="46"/>
      <c r="R122" s="46"/>
      <c r="S122" s="46"/>
      <c r="T122" s="46"/>
      <c r="U122" s="46"/>
      <c r="V122" s="46"/>
      <c r="W122" s="46"/>
      <c r="X122" s="46"/>
      <c r="Y122" s="46"/>
      <c r="Z122" s="46"/>
      <c r="AA122" s="46"/>
      <c r="AB122" s="3"/>
    </row>
    <row r="123" spans="1:28" s="5" customFormat="1" x14ac:dyDescent="0.25">
      <c r="A123" s="150">
        <f>1</f>
        <v>1</v>
      </c>
      <c r="B123" s="129" t="str">
        <f>структура!$J$15</f>
        <v>УСН(6%)-ИП</v>
      </c>
      <c r="C123" s="3"/>
      <c r="D123" s="3"/>
      <c r="E123" s="89" t="str">
        <f>E117</f>
        <v>амортизация кап/затрат</v>
      </c>
      <c r="F123" s="89"/>
      <c r="G123" s="89" t="str">
        <f>IF($E123="","",INDEX(KPI!$G:$G,SUMIFS(KPI!$B:$B,KPI!$E:$E,$E123)))</f>
        <v>тыс.руб.</v>
      </c>
      <c r="H123" s="89"/>
      <c r="I123" s="90"/>
      <c r="J123" s="89"/>
      <c r="K123" s="90"/>
      <c r="L123" s="89"/>
      <c r="M123" s="92">
        <f>SUM($O123:$AB123)</f>
        <v>0</v>
      </c>
      <c r="N123" s="3"/>
      <c r="O123" s="3"/>
      <c r="P123" s="93">
        <f>IF(P$1="",0,операции!P$449+операции!P$464)</f>
        <v>0</v>
      </c>
      <c r="Q123" s="93">
        <f>IF(Q$1="",0,операции!Q$449+операции!Q$464)</f>
        <v>0</v>
      </c>
      <c r="R123" s="93">
        <f>IF(R$1="",0,операции!R$449+операции!R$464)</f>
        <v>0</v>
      </c>
      <c r="S123" s="93">
        <f>IF(S$1="",0,операции!S$449+операции!S$464)</f>
        <v>0</v>
      </c>
      <c r="T123" s="93">
        <f>IF(T$1="",0,операции!T$449+операции!T$464)</f>
        <v>0</v>
      </c>
      <c r="U123" s="93">
        <f>IF(U$1="",0,операции!U$449+операции!U$464)</f>
        <v>0</v>
      </c>
      <c r="V123" s="93">
        <f>IF(V$1="",0,операции!V$449+операции!V$464)</f>
        <v>0</v>
      </c>
      <c r="W123" s="93">
        <f>IF(W$1="",0,операции!W$449+операции!W$464)</f>
        <v>0</v>
      </c>
      <c r="X123" s="93">
        <f>IF(X$1="",0,операции!X$449+операции!X$464)</f>
        <v>0</v>
      </c>
      <c r="Y123" s="93">
        <f>IF(Y$1="",0,операции!Y$449+операции!Y$464)</f>
        <v>0</v>
      </c>
      <c r="Z123" s="93">
        <f>IF(Z$1="",0,операции!Z$449+операции!Z$464)</f>
        <v>0</v>
      </c>
      <c r="AA123" s="93">
        <f>IF(AA$1="",0,операции!AA$449+операции!AA$464)</f>
        <v>0</v>
      </c>
      <c r="AB123" s="3"/>
    </row>
    <row r="124" spans="1:28" ht="3.9" customHeight="1" x14ac:dyDescent="0.25">
      <c r="A124" s="149">
        <f>1</f>
        <v>1</v>
      </c>
      <c r="B124" s="131"/>
      <c r="C124" s="2"/>
      <c r="D124" s="2"/>
      <c r="E124" s="143"/>
      <c r="F124" s="2"/>
      <c r="G124" s="143"/>
      <c r="H124" s="2"/>
      <c r="I124" s="28"/>
      <c r="J124" s="2"/>
      <c r="K124" s="28"/>
      <c r="L124" s="2"/>
      <c r="M124" s="144"/>
      <c r="N124" s="2"/>
      <c r="O124" s="2"/>
      <c r="P124" s="36"/>
      <c r="Q124" s="36"/>
      <c r="R124" s="36"/>
      <c r="S124" s="36"/>
      <c r="T124" s="36"/>
      <c r="U124" s="36"/>
      <c r="V124" s="36"/>
      <c r="W124" s="36"/>
      <c r="X124" s="36"/>
      <c r="Y124" s="36"/>
      <c r="Z124" s="36"/>
      <c r="AA124" s="36"/>
      <c r="AB124" s="2"/>
    </row>
    <row r="125" spans="1:28" ht="8.1" customHeight="1" x14ac:dyDescent="0.25">
      <c r="A125" s="149">
        <f>1</f>
        <v>1</v>
      </c>
      <c r="B125" s="131"/>
      <c r="C125" s="2"/>
      <c r="D125" s="2"/>
      <c r="E125" s="2"/>
      <c r="F125" s="2"/>
      <c r="G125" s="2"/>
      <c r="H125" s="2"/>
      <c r="I125" s="28"/>
      <c r="J125" s="2"/>
      <c r="K125" s="28"/>
      <c r="L125" s="2"/>
      <c r="M125" s="52"/>
      <c r="N125" s="2"/>
      <c r="O125" s="2"/>
      <c r="P125" s="36"/>
      <c r="Q125" s="36"/>
      <c r="R125" s="36"/>
      <c r="S125" s="36"/>
      <c r="T125" s="36"/>
      <c r="U125" s="36"/>
      <c r="V125" s="36"/>
      <c r="W125" s="36"/>
      <c r="X125" s="36"/>
      <c r="Y125" s="36"/>
      <c r="Z125" s="36"/>
      <c r="AA125" s="36"/>
      <c r="AB125" s="2"/>
    </row>
    <row r="126" spans="1:28" ht="3.9" customHeight="1" x14ac:dyDescent="0.25">
      <c r="A126" s="149">
        <f>1</f>
        <v>1</v>
      </c>
      <c r="B126" s="131"/>
      <c r="C126" s="2"/>
      <c r="D126" s="2"/>
      <c r="E126" s="2"/>
      <c r="F126" s="2"/>
      <c r="G126" s="2"/>
      <c r="H126" s="2"/>
      <c r="I126" s="28"/>
      <c r="J126" s="2"/>
      <c r="K126" s="28"/>
      <c r="L126" s="2"/>
      <c r="M126" s="52"/>
      <c r="N126" s="2"/>
      <c r="O126" s="2"/>
      <c r="P126" s="36"/>
      <c r="Q126" s="36"/>
      <c r="R126" s="36"/>
      <c r="S126" s="36"/>
      <c r="T126" s="36"/>
      <c r="U126" s="36"/>
      <c r="V126" s="36"/>
      <c r="W126" s="36"/>
      <c r="X126" s="36"/>
      <c r="Y126" s="36"/>
      <c r="Z126" s="36"/>
      <c r="AA126" s="36"/>
      <c r="AB126" s="2"/>
    </row>
    <row r="127" spans="1:28" s="5" customFormat="1" x14ac:dyDescent="0.25">
      <c r="A127" s="150">
        <f>1</f>
        <v>1</v>
      </c>
      <c r="B127" s="129" t="str">
        <f>структура!$J$12</f>
        <v>ОСНО</v>
      </c>
      <c r="C127" s="3"/>
      <c r="D127" s="3"/>
      <c r="E127" s="89" t="str">
        <f>KPI!$E$86</f>
        <v>налог на прибыль</v>
      </c>
      <c r="F127" s="89"/>
      <c r="G127" s="89" t="str">
        <f>IF($E127="","",INDEX(KPI!$G:$G,SUMIFS(KPI!$B:$B,KPI!$E:$E,$E127)))</f>
        <v>тыс.руб.</v>
      </c>
      <c r="H127" s="89"/>
      <c r="I127" s="90"/>
      <c r="J127" s="89"/>
      <c r="K127" s="90"/>
      <c r="L127" s="89"/>
      <c r="M127" s="92">
        <f>SUM($O127:$AB127)</f>
        <v>0</v>
      </c>
      <c r="N127" s="3"/>
      <c r="O127" s="3"/>
      <c r="P127" s="93">
        <f>IF(P$1="",0,(P$16-P$26-P$117)*операции!P$424)</f>
        <v>0</v>
      </c>
      <c r="Q127" s="93">
        <f>IF(Q$1="",0,(Q$16-Q$26-Q$117)*операции!Q$424)</f>
        <v>0</v>
      </c>
      <c r="R127" s="93">
        <f>IF(R$1="",0,(R$16-R$26-R$117)*операции!R$424)</f>
        <v>0</v>
      </c>
      <c r="S127" s="93">
        <f>IF(S$1="",0,(S$16-S$26-S$117)*операции!S$424)</f>
        <v>0</v>
      </c>
      <c r="T127" s="93">
        <f>IF(T$1="",0,(T$16-T$26-T$117)*операции!T$424)</f>
        <v>0</v>
      </c>
      <c r="U127" s="93">
        <f>IF(U$1="",0,(U$16-U$26-U$117)*операции!U$424)</f>
        <v>0</v>
      </c>
      <c r="V127" s="93">
        <f>IF(V$1="",0,(V$16-V$26-V$117)*операции!V$424)</f>
        <v>0</v>
      </c>
      <c r="W127" s="93">
        <f>IF(W$1="",0,(W$16-W$26-W$117)*операции!W$424)</f>
        <v>0</v>
      </c>
      <c r="X127" s="93">
        <f>IF(X$1="",0,(X$16-X$26-X$117)*операции!X$424)</f>
        <v>0</v>
      </c>
      <c r="Y127" s="93">
        <f>IF(Y$1="",0,(Y$16-Y$26-Y$117)*операции!Y$424)</f>
        <v>0</v>
      </c>
      <c r="Z127" s="93">
        <f>IF(Z$1="",0,(Z$16-Z$26-Z$117)*операции!Z$424)</f>
        <v>0</v>
      </c>
      <c r="AA127" s="93">
        <f>IF(AA$1="",0,(AA$16-AA$26-AA$117)*операции!AA$424)</f>
        <v>0</v>
      </c>
      <c r="AB127" s="3"/>
    </row>
    <row r="128" spans="1:28" s="5" customFormat="1" ht="3.9" customHeight="1" x14ac:dyDescent="0.25">
      <c r="A128" s="150">
        <f>1</f>
        <v>1</v>
      </c>
      <c r="B128" s="128"/>
      <c r="C128" s="3"/>
      <c r="D128" s="3"/>
      <c r="E128" s="3"/>
      <c r="F128" s="3"/>
      <c r="G128" s="3"/>
      <c r="H128" s="3"/>
      <c r="I128" s="28"/>
      <c r="J128" s="3"/>
      <c r="K128" s="28"/>
      <c r="L128" s="3"/>
      <c r="M128" s="55"/>
      <c r="N128" s="3"/>
      <c r="O128" s="3"/>
      <c r="P128" s="46"/>
      <c r="Q128" s="46"/>
      <c r="R128" s="46"/>
      <c r="S128" s="46"/>
      <c r="T128" s="46"/>
      <c r="U128" s="46"/>
      <c r="V128" s="46"/>
      <c r="W128" s="46"/>
      <c r="X128" s="46"/>
      <c r="Y128" s="46"/>
      <c r="Z128" s="46"/>
      <c r="AA128" s="46"/>
      <c r="AB128" s="3"/>
    </row>
    <row r="129" spans="1:28" s="5" customFormat="1" x14ac:dyDescent="0.25">
      <c r="A129" s="150">
        <f>1</f>
        <v>1</v>
      </c>
      <c r="B129" s="129" t="str">
        <f>структура!$J$13</f>
        <v>УСН(6%)</v>
      </c>
      <c r="C129" s="3"/>
      <c r="D129" s="3"/>
      <c r="E129" s="89" t="str">
        <f>KPI!$E$87</f>
        <v>налог УСН</v>
      </c>
      <c r="F129" s="89"/>
      <c r="G129" s="89" t="str">
        <f>IF($E129="","",INDEX(KPI!$G:$G,SUMIFS(KPI!$B:$B,KPI!$E:$E,$E129)))</f>
        <v>тыс.руб.</v>
      </c>
      <c r="H129" s="89"/>
      <c r="I129" s="90"/>
      <c r="J129" s="89"/>
      <c r="K129" s="90"/>
      <c r="L129" s="89"/>
      <c r="M129" s="92">
        <f>SUM($O129:$AB129)</f>
        <v>0</v>
      </c>
      <c r="N129" s="3"/>
      <c r="O129" s="3"/>
      <c r="P129" s="93">
        <f>IF(P$1="",0,IF(P$78&gt;операции!P$436*операции!P$427*P$18,операции!P$436*операции!P$427*P$18,(P$18-P$78)*операции!P$427))</f>
        <v>0</v>
      </c>
      <c r="Q129" s="93">
        <f>IF(Q$1="",0,IF(Q$78&gt;операции!Q$436*операции!Q$427*Q$18,операции!Q$436*операции!Q$427*Q$18,(Q$18-Q$78)*операции!Q$427))</f>
        <v>0</v>
      </c>
      <c r="R129" s="93">
        <f>IF(R$1="",0,IF(R$78&gt;операции!R$436*операции!R$427*R$18,операции!R$436*операции!R$427*R$18,(R$18-R$78)*операции!R$427))</f>
        <v>0</v>
      </c>
      <c r="S129" s="93">
        <f>IF(S$1="",0,IF(S$78&gt;операции!S$436*операции!S$427*S$18,операции!S$436*операции!S$427*S$18,(S$18-S$78)*операции!S$427))</f>
        <v>0</v>
      </c>
      <c r="T129" s="93">
        <f>IF(T$1="",0,IF(T$78&gt;операции!T$436*операции!T$427*T$18,операции!T$436*операции!T$427*T$18,(T$18-T$78)*операции!T$427))</f>
        <v>0</v>
      </c>
      <c r="U129" s="93">
        <f>IF(U$1="",0,IF(U$78&gt;операции!U$436*операции!U$427*U$18,операции!U$436*операции!U$427*U$18,(U$18-U$78)*операции!U$427))</f>
        <v>0</v>
      </c>
      <c r="V129" s="93">
        <f>IF(V$1="",0,IF(V$78&gt;операции!V$436*операции!V$427*V$18,операции!V$436*операции!V$427*V$18,(V$18-V$78)*операции!V$427))</f>
        <v>0</v>
      </c>
      <c r="W129" s="93">
        <f>IF(W$1="",0,IF(W$78&gt;операции!W$436*операции!W$427*W$18,операции!W$436*операции!W$427*W$18,(W$18-W$78)*операции!W$427))</f>
        <v>0</v>
      </c>
      <c r="X129" s="93">
        <f>IF(X$1="",0,IF(X$78&gt;операции!X$436*операции!X$427*X$18,операции!X$436*операции!X$427*X$18,(X$18-X$78)*операции!X$427))</f>
        <v>0</v>
      </c>
      <c r="Y129" s="93">
        <f>IF(Y$1="",0,IF(Y$78&gt;операции!Y$436*операции!Y$427*Y$18,операции!Y$436*операции!Y$427*Y$18,(Y$18-Y$78)*операции!Y$427))</f>
        <v>0</v>
      </c>
      <c r="Z129" s="93">
        <f>IF(Z$1="",0,IF(Z$78&gt;операции!Z$436*операции!Z$427*Z$18,операции!Z$436*операции!Z$427*Z$18,(Z$18-Z$78)*операции!Z$427))</f>
        <v>0</v>
      </c>
      <c r="AA129" s="93">
        <f>IF(AA$1="",0,IF(AA$78&gt;операции!AA$436*операции!AA$427*AA$18,операции!AA$436*операции!AA$427*AA$18,(AA$18-AA$78)*операции!AA$427))</f>
        <v>0</v>
      </c>
      <c r="AB129" s="3"/>
    </row>
    <row r="130" spans="1:28" s="5" customFormat="1" ht="3.9" customHeight="1" x14ac:dyDescent="0.25">
      <c r="A130" s="150">
        <f>1</f>
        <v>1</v>
      </c>
      <c r="B130" s="128"/>
      <c r="C130" s="3"/>
      <c r="D130" s="3"/>
      <c r="E130" s="3"/>
      <c r="F130" s="3"/>
      <c r="G130" s="3"/>
      <c r="H130" s="3"/>
      <c r="I130" s="28"/>
      <c r="J130" s="3"/>
      <c r="K130" s="28"/>
      <c r="L130" s="3"/>
      <c r="M130" s="55"/>
      <c r="N130" s="3"/>
      <c r="O130" s="3"/>
      <c r="P130" s="46"/>
      <c r="Q130" s="46"/>
      <c r="R130" s="46"/>
      <c r="S130" s="46"/>
      <c r="T130" s="46"/>
      <c r="U130" s="46"/>
      <c r="V130" s="46"/>
      <c r="W130" s="46"/>
      <c r="X130" s="46"/>
      <c r="Y130" s="46"/>
      <c r="Z130" s="46"/>
      <c r="AA130" s="46"/>
      <c r="AB130" s="3"/>
    </row>
    <row r="131" spans="1:28" s="5" customFormat="1" x14ac:dyDescent="0.25">
      <c r="A131" s="150">
        <f>1</f>
        <v>1</v>
      </c>
      <c r="B131" s="129" t="str">
        <f>структура!$J$14</f>
        <v>УСН(15%)</v>
      </c>
      <c r="C131" s="3"/>
      <c r="D131" s="3"/>
      <c r="E131" s="89" t="str">
        <f>KPI!$E$87</f>
        <v>налог УСН</v>
      </c>
      <c r="F131" s="89"/>
      <c r="G131" s="89" t="str">
        <f>IF($E131="","",INDEX(KPI!$G:$G,SUMIFS(KPI!$B:$B,KPI!$E:$E,$E131)))</f>
        <v>тыс.руб.</v>
      </c>
      <c r="H131" s="89"/>
      <c r="I131" s="90"/>
      <c r="J131" s="89"/>
      <c r="K131" s="90"/>
      <c r="L131" s="89"/>
      <c r="M131" s="92">
        <f>SUM($O131:$AB131)</f>
        <v>0</v>
      </c>
      <c r="N131" s="3"/>
      <c r="O131" s="3"/>
      <c r="P131" s="93">
        <f>IF(P$1="",0,IF((P$20-P$30)*операции!P$430&lt;операции!P$439*P$20,операции!P$439*P$20,(P$20-P$30)*операции!P$430))</f>
        <v>0</v>
      </c>
      <c r="Q131" s="93">
        <f>IF(Q$1="",0,IF((Q$20-Q$30)*операции!Q$430&lt;операции!Q$439*Q$20,операции!Q$439*Q$20,(Q$20-Q$30)*операции!Q$430))</f>
        <v>0</v>
      </c>
      <c r="R131" s="93">
        <f>IF(R$1="",0,IF((R$20-R$30)*операции!R$430&lt;операции!R$439*R$20,операции!R$439*R$20,(R$20-R$30)*операции!R$430))</f>
        <v>0</v>
      </c>
      <c r="S131" s="93">
        <f>IF(S$1="",0,IF((S$20-S$30)*операции!S$430&lt;операции!S$439*S$20,операции!S$439*S$20,(S$20-S$30)*операции!S$430))</f>
        <v>0</v>
      </c>
      <c r="T131" s="93">
        <f>IF(T$1="",0,IF((T$20-T$30)*операции!T$430&lt;операции!T$439*T$20,операции!T$439*T$20,(T$20-T$30)*операции!T$430))</f>
        <v>0</v>
      </c>
      <c r="U131" s="93">
        <f>IF(U$1="",0,IF((U$20-U$30)*операции!U$430&lt;операции!U$439*U$20,операции!U$439*U$20,(U$20-U$30)*операции!U$430))</f>
        <v>0</v>
      </c>
      <c r="V131" s="93">
        <f>IF(V$1="",0,IF((V$20-V$30)*операции!V$430&lt;операции!V$439*V$20,операции!V$439*V$20,(V$20-V$30)*операции!V$430))</f>
        <v>0</v>
      </c>
      <c r="W131" s="93">
        <f>IF(W$1="",0,IF((W$20-W$30)*операции!W$430&lt;операции!W$439*W$20,операции!W$439*W$20,(W$20-W$30)*операции!W$430))</f>
        <v>0</v>
      </c>
      <c r="X131" s="93">
        <f>IF(X$1="",0,IF((X$20-X$30)*операции!X$430&lt;операции!X$439*X$20,операции!X$439*X$20,(X$20-X$30)*операции!X$430))</f>
        <v>0</v>
      </c>
      <c r="Y131" s="93">
        <f>IF(Y$1="",0,IF((Y$20-Y$30)*операции!Y$430&lt;операции!Y$439*Y$20,операции!Y$439*Y$20,(Y$20-Y$30)*операции!Y$430))</f>
        <v>0</v>
      </c>
      <c r="Z131" s="93">
        <f>IF(Z$1="",0,IF((Z$20-Z$30)*операции!Z$430&lt;операции!Z$439*Z$20,операции!Z$439*Z$20,(Z$20-Z$30)*операции!Z$430))</f>
        <v>0</v>
      </c>
      <c r="AA131" s="93">
        <f>IF(AA$1="",0,IF((AA$20-AA$30)*операции!AA$430&lt;операции!AA$439*AA$20,операции!AA$439*AA$20,(AA$20-AA$30)*операции!AA$430))</f>
        <v>0</v>
      </c>
      <c r="AB131" s="3"/>
    </row>
    <row r="132" spans="1:28" s="5" customFormat="1" ht="3.9" customHeight="1" x14ac:dyDescent="0.25">
      <c r="A132" s="150">
        <f>1</f>
        <v>1</v>
      </c>
      <c r="B132" s="128"/>
      <c r="C132" s="3"/>
      <c r="D132" s="3"/>
      <c r="E132" s="3"/>
      <c r="F132" s="3"/>
      <c r="G132" s="3"/>
      <c r="H132" s="3"/>
      <c r="I132" s="28"/>
      <c r="J132" s="3"/>
      <c r="K132" s="28"/>
      <c r="L132" s="3"/>
      <c r="M132" s="55"/>
      <c r="N132" s="3"/>
      <c r="O132" s="3"/>
      <c r="P132" s="46"/>
      <c r="Q132" s="46"/>
      <c r="R132" s="46"/>
      <c r="S132" s="46"/>
      <c r="T132" s="46"/>
      <c r="U132" s="46"/>
      <c r="V132" s="46"/>
      <c r="W132" s="46"/>
      <c r="X132" s="46"/>
      <c r="Y132" s="46"/>
      <c r="Z132" s="46"/>
      <c r="AA132" s="46"/>
      <c r="AB132" s="3"/>
    </row>
    <row r="133" spans="1:28" s="5" customFormat="1" x14ac:dyDescent="0.25">
      <c r="A133" s="150">
        <f>1</f>
        <v>1</v>
      </c>
      <c r="B133" s="129" t="str">
        <f>структура!$J$15</f>
        <v>УСН(6%)-ИП</v>
      </c>
      <c r="C133" s="3"/>
      <c r="D133" s="3"/>
      <c r="E133" s="89" t="str">
        <f>KPI!$E$87</f>
        <v>налог УСН</v>
      </c>
      <c r="F133" s="89"/>
      <c r="G133" s="89" t="str">
        <f>IF($E133="","",INDEX(KPI!$G:$G,SUMIFS(KPI!$B:$B,KPI!$E:$E,$E133)))</f>
        <v>тыс.руб.</v>
      </c>
      <c r="H133" s="89"/>
      <c r="I133" s="90"/>
      <c r="J133" s="89"/>
      <c r="K133" s="90"/>
      <c r="L133" s="89"/>
      <c r="M133" s="92">
        <f>SUM($O133:$AB133)</f>
        <v>0</v>
      </c>
      <c r="N133" s="3"/>
      <c r="O133" s="3"/>
      <c r="P133" s="93">
        <f>IF(P$1="",0,IF(P$78&gt;операции!P$436*операции!P$433*P$18,операции!P$436*операции!P$433*P$18,(P$18-P$78)*операции!P$433))</f>
        <v>0</v>
      </c>
      <c r="Q133" s="93">
        <f>IF(Q$1="",0,IF(Q$78&gt;операции!Q$436*операции!Q$433*Q$18,операции!Q$436*операции!Q$433*Q$18,(Q$18-Q$78)*операции!Q$433))</f>
        <v>0</v>
      </c>
      <c r="R133" s="93">
        <f>IF(R$1="",0,IF(R$78&gt;операции!R$436*операции!R$433*R$18,операции!R$436*операции!R$433*R$18,(R$18-R$78)*операции!R$433))</f>
        <v>0</v>
      </c>
      <c r="S133" s="93">
        <f>IF(S$1="",0,IF(S$78&gt;операции!S$436*операции!S$433*S$18,операции!S$436*операции!S$433*S$18,(S$18-S$78)*операции!S$433))</f>
        <v>0</v>
      </c>
      <c r="T133" s="93">
        <f>IF(T$1="",0,IF(T$78&gt;операции!T$436*операции!T$433*T$18,операции!T$436*операции!T$433*T$18,(T$18-T$78)*операции!T$433))</f>
        <v>0</v>
      </c>
      <c r="U133" s="93">
        <f>IF(U$1="",0,IF(U$78&gt;операции!U$436*операции!U$433*U$18,операции!U$436*операции!U$433*U$18,(U$18-U$78)*операции!U$433))</f>
        <v>0</v>
      </c>
      <c r="V133" s="93">
        <f>IF(V$1="",0,IF(V$78&gt;операции!V$436*операции!V$433*V$18,операции!V$436*операции!V$433*V$18,(V$18-V$78)*операции!V$433))</f>
        <v>0</v>
      </c>
      <c r="W133" s="93">
        <f>IF(W$1="",0,IF(W$78&gt;операции!W$436*операции!W$433*W$18,операции!W$436*операции!W$433*W$18,(W$18-W$78)*операции!W$433))</f>
        <v>0</v>
      </c>
      <c r="X133" s="93">
        <f>IF(X$1="",0,IF(X$78&gt;операции!X$436*операции!X$433*X$18,операции!X$436*операции!X$433*X$18,(X$18-X$78)*операции!X$433))</f>
        <v>0</v>
      </c>
      <c r="Y133" s="93">
        <f>IF(Y$1="",0,IF(Y$78&gt;операции!Y$436*операции!Y$433*Y$18,операции!Y$436*операции!Y$433*Y$18,(Y$18-Y$78)*операции!Y$433))</f>
        <v>0</v>
      </c>
      <c r="Z133" s="93">
        <f>IF(Z$1="",0,IF(Z$78&gt;операции!Z$436*операции!Z$433*Z$18,операции!Z$436*операции!Z$433*Z$18,(Z$18-Z$78)*операции!Z$433))</f>
        <v>0</v>
      </c>
      <c r="AA133" s="93">
        <f>IF(AA$1="",0,IF(AA$78&gt;операции!AA$436*операции!AA$433*AA$18,операции!AA$436*операции!AA$433*AA$18,(AA$18-AA$78)*операции!AA$433))</f>
        <v>0</v>
      </c>
      <c r="AB133" s="3"/>
    </row>
    <row r="134" spans="1:28" ht="3.9" customHeight="1" x14ac:dyDescent="0.25">
      <c r="A134" s="149">
        <f>1</f>
        <v>1</v>
      </c>
      <c r="B134" s="131"/>
      <c r="C134" s="2"/>
      <c r="D134" s="2"/>
      <c r="E134" s="119"/>
      <c r="F134" s="2"/>
      <c r="G134" s="119"/>
      <c r="H134" s="2"/>
      <c r="I134" s="28"/>
      <c r="J134" s="2"/>
      <c r="K134" s="28"/>
      <c r="L134" s="2"/>
      <c r="M134" s="142"/>
      <c r="N134" s="2"/>
      <c r="O134" s="2"/>
      <c r="P134" s="36"/>
      <c r="Q134" s="36"/>
      <c r="R134" s="36"/>
      <c r="S134" s="36"/>
      <c r="T134" s="36"/>
      <c r="U134" s="36"/>
      <c r="V134" s="36"/>
      <c r="W134" s="36"/>
      <c r="X134" s="36"/>
      <c r="Y134" s="36"/>
      <c r="Z134" s="36"/>
      <c r="AA134" s="36"/>
      <c r="AB134" s="2"/>
    </row>
    <row r="135" spans="1:28" ht="8.1" customHeight="1" x14ac:dyDescent="0.25">
      <c r="A135" s="149">
        <f>1</f>
        <v>1</v>
      </c>
      <c r="B135" s="131"/>
      <c r="C135" s="2"/>
      <c r="D135" s="2"/>
      <c r="E135" s="2"/>
      <c r="F135" s="2"/>
      <c r="G135" s="2"/>
      <c r="H135" s="2"/>
      <c r="I135" s="28"/>
      <c r="J135" s="2"/>
      <c r="K135" s="28"/>
      <c r="L135" s="2"/>
      <c r="M135" s="52"/>
      <c r="N135" s="2"/>
      <c r="O135" s="2"/>
      <c r="P135" s="36"/>
      <c r="Q135" s="36"/>
      <c r="R135" s="36"/>
      <c r="S135" s="36"/>
      <c r="T135" s="36"/>
      <c r="U135" s="36"/>
      <c r="V135" s="36"/>
      <c r="W135" s="36"/>
      <c r="X135" s="36"/>
      <c r="Y135" s="36"/>
      <c r="Z135" s="36"/>
      <c r="AA135" s="36"/>
      <c r="AB135" s="2"/>
    </row>
    <row r="136" spans="1:28" ht="3.9" customHeight="1" x14ac:dyDescent="0.25">
      <c r="A136" s="149">
        <f>1</f>
        <v>1</v>
      </c>
      <c r="B136" s="131"/>
      <c r="C136" s="2"/>
      <c r="D136" s="2"/>
      <c r="E136" s="2"/>
      <c r="F136" s="2"/>
      <c r="G136" s="2"/>
      <c r="H136" s="2"/>
      <c r="I136" s="28"/>
      <c r="J136" s="2"/>
      <c r="K136" s="28"/>
      <c r="L136" s="2"/>
      <c r="M136" s="52"/>
      <c r="N136" s="2"/>
      <c r="O136" s="2"/>
      <c r="P136" s="36"/>
      <c r="Q136" s="36"/>
      <c r="R136" s="36"/>
      <c r="S136" s="36"/>
      <c r="T136" s="36"/>
      <c r="U136" s="36"/>
      <c r="V136" s="36"/>
      <c r="W136" s="36"/>
      <c r="X136" s="36"/>
      <c r="Y136" s="36"/>
      <c r="Z136" s="36"/>
      <c r="AA136" s="36"/>
      <c r="AB136" s="2"/>
    </row>
    <row r="137" spans="1:28" s="5" customFormat="1" x14ac:dyDescent="0.25">
      <c r="A137" s="150">
        <f>1</f>
        <v>1</v>
      </c>
      <c r="B137" s="129" t="str">
        <f>структура!$J$12</f>
        <v>ОСНО</v>
      </c>
      <c r="C137" s="3"/>
      <c r="D137" s="3"/>
      <c r="E137" s="89" t="str">
        <f>KPI!$E$88</f>
        <v>прибыль</v>
      </c>
      <c r="F137" s="89"/>
      <c r="G137" s="89" t="str">
        <f>IF($E137="","",INDEX(KPI!$G:$G,SUMIFS(KPI!$B:$B,KPI!$E:$E,$E137)))</f>
        <v>тыс.руб.</v>
      </c>
      <c r="H137" s="89"/>
      <c r="I137" s="90"/>
      <c r="J137" s="89"/>
      <c r="K137" s="90"/>
      <c r="L137" s="89"/>
      <c r="M137" s="92">
        <f>SUM($O137:$AB137)</f>
        <v>0</v>
      </c>
      <c r="N137" s="3"/>
      <c r="O137" s="3"/>
      <c r="P137" s="93">
        <f>IF(P$1="",0,P16-P26-P117-P127)</f>
        <v>0</v>
      </c>
      <c r="Q137" s="93">
        <f t="shared" ref="Q137:AA137" si="2">IF(Q$1="",0,Q16-Q26-Q117-Q127)</f>
        <v>0</v>
      </c>
      <c r="R137" s="93">
        <f t="shared" si="2"/>
        <v>0</v>
      </c>
      <c r="S137" s="93">
        <f t="shared" si="2"/>
        <v>0</v>
      </c>
      <c r="T137" s="93">
        <f t="shared" si="2"/>
        <v>0</v>
      </c>
      <c r="U137" s="93">
        <f t="shared" si="2"/>
        <v>0</v>
      </c>
      <c r="V137" s="93">
        <f t="shared" si="2"/>
        <v>0</v>
      </c>
      <c r="W137" s="93">
        <f t="shared" si="2"/>
        <v>0</v>
      </c>
      <c r="X137" s="93">
        <f t="shared" si="2"/>
        <v>0</v>
      </c>
      <c r="Y137" s="93">
        <f t="shared" si="2"/>
        <v>0</v>
      </c>
      <c r="Z137" s="93">
        <f t="shared" si="2"/>
        <v>0</v>
      </c>
      <c r="AA137" s="93">
        <f t="shared" si="2"/>
        <v>0</v>
      </c>
      <c r="AB137" s="3"/>
    </row>
    <row r="138" spans="1:28" s="5" customFormat="1" ht="3.9" customHeight="1" x14ac:dyDescent="0.25">
      <c r="A138" s="150">
        <f>1</f>
        <v>1</v>
      </c>
      <c r="B138" s="128"/>
      <c r="C138" s="3"/>
      <c r="D138" s="3"/>
      <c r="E138" s="3"/>
      <c r="F138" s="3"/>
      <c r="G138" s="3"/>
      <c r="H138" s="3"/>
      <c r="I138" s="28"/>
      <c r="J138" s="3"/>
      <c r="K138" s="28"/>
      <c r="L138" s="3"/>
      <c r="M138" s="55"/>
      <c r="N138" s="3"/>
      <c r="O138" s="3"/>
      <c r="P138" s="46"/>
      <c r="Q138" s="46"/>
      <c r="R138" s="46"/>
      <c r="S138" s="46"/>
      <c r="T138" s="46"/>
      <c r="U138" s="46"/>
      <c r="V138" s="46"/>
      <c r="W138" s="46"/>
      <c r="X138" s="46"/>
      <c r="Y138" s="46"/>
      <c r="Z138" s="46"/>
      <c r="AA138" s="46"/>
      <c r="AB138" s="3"/>
    </row>
    <row r="139" spans="1:28" s="5" customFormat="1" x14ac:dyDescent="0.25">
      <c r="A139" s="150">
        <f>1</f>
        <v>1</v>
      </c>
      <c r="B139" s="129" t="str">
        <f>структура!$J$13</f>
        <v>УСН(6%)</v>
      </c>
      <c r="C139" s="3"/>
      <c r="D139" s="3"/>
      <c r="E139" s="89" t="str">
        <f>E137</f>
        <v>прибыль</v>
      </c>
      <c r="F139" s="89"/>
      <c r="G139" s="89" t="str">
        <f>IF($E139="","",INDEX(KPI!$G:$G,SUMIFS(KPI!$B:$B,KPI!$E:$E,$E139)))</f>
        <v>тыс.руб.</v>
      </c>
      <c r="H139" s="89"/>
      <c r="I139" s="90"/>
      <c r="J139" s="89"/>
      <c r="K139" s="90"/>
      <c r="L139" s="89"/>
      <c r="M139" s="92">
        <f>SUM($O139:$AB139)</f>
        <v>0</v>
      </c>
      <c r="N139" s="3"/>
      <c r="O139" s="3"/>
      <c r="P139" s="93">
        <f>IF(P$1="",0,P18-P28-P119-P129)</f>
        <v>0</v>
      </c>
      <c r="Q139" s="93">
        <f t="shared" ref="Q139:AA139" si="3">IF(Q$1="",0,Q18-Q28-Q119-Q129)</f>
        <v>0</v>
      </c>
      <c r="R139" s="93">
        <f t="shared" si="3"/>
        <v>0</v>
      </c>
      <c r="S139" s="93">
        <f t="shared" si="3"/>
        <v>0</v>
      </c>
      <c r="T139" s="93">
        <f t="shared" si="3"/>
        <v>0</v>
      </c>
      <c r="U139" s="93">
        <f t="shared" si="3"/>
        <v>0</v>
      </c>
      <c r="V139" s="93">
        <f t="shared" si="3"/>
        <v>0</v>
      </c>
      <c r="W139" s="93">
        <f t="shared" si="3"/>
        <v>0</v>
      </c>
      <c r="X139" s="93">
        <f t="shared" si="3"/>
        <v>0</v>
      </c>
      <c r="Y139" s="93">
        <f t="shared" si="3"/>
        <v>0</v>
      </c>
      <c r="Z139" s="93">
        <f t="shared" si="3"/>
        <v>0</v>
      </c>
      <c r="AA139" s="93">
        <f t="shared" si="3"/>
        <v>0</v>
      </c>
      <c r="AB139" s="3"/>
    </row>
    <row r="140" spans="1:28" s="5" customFormat="1" ht="3.9" customHeight="1" x14ac:dyDescent="0.25">
      <c r="A140" s="150">
        <f>1</f>
        <v>1</v>
      </c>
      <c r="B140" s="128"/>
      <c r="C140" s="3"/>
      <c r="D140" s="3"/>
      <c r="E140" s="3"/>
      <c r="F140" s="3"/>
      <c r="G140" s="3"/>
      <c r="H140" s="3"/>
      <c r="I140" s="28"/>
      <c r="J140" s="3"/>
      <c r="K140" s="28"/>
      <c r="L140" s="3"/>
      <c r="M140" s="55"/>
      <c r="N140" s="3"/>
      <c r="O140" s="3"/>
      <c r="P140" s="46"/>
      <c r="Q140" s="46"/>
      <c r="R140" s="46"/>
      <c r="S140" s="46"/>
      <c r="T140" s="46"/>
      <c r="U140" s="46"/>
      <c r="V140" s="46"/>
      <c r="W140" s="46"/>
      <c r="X140" s="46"/>
      <c r="Y140" s="46"/>
      <c r="Z140" s="46"/>
      <c r="AA140" s="46"/>
      <c r="AB140" s="3"/>
    </row>
    <row r="141" spans="1:28" s="5" customFormat="1" x14ac:dyDescent="0.25">
      <c r="A141" s="150">
        <f>1</f>
        <v>1</v>
      </c>
      <c r="B141" s="129" t="str">
        <f>структура!$J$14</f>
        <v>УСН(15%)</v>
      </c>
      <c r="C141" s="3"/>
      <c r="D141" s="3"/>
      <c r="E141" s="89" t="str">
        <f>E137</f>
        <v>прибыль</v>
      </c>
      <c r="F141" s="89"/>
      <c r="G141" s="89" t="str">
        <f>IF($E141="","",INDEX(KPI!$G:$G,SUMIFS(KPI!$B:$B,KPI!$E:$E,$E141)))</f>
        <v>тыс.руб.</v>
      </c>
      <c r="H141" s="89"/>
      <c r="I141" s="90"/>
      <c r="J141" s="89"/>
      <c r="K141" s="90"/>
      <c r="L141" s="89"/>
      <c r="M141" s="92">
        <f>SUM($O141:$AB141)</f>
        <v>0</v>
      </c>
      <c r="N141" s="3"/>
      <c r="O141" s="3"/>
      <c r="P141" s="93">
        <f>IF(P$1="",0,P20-P30-P121-P131)</f>
        <v>0</v>
      </c>
      <c r="Q141" s="93">
        <f t="shared" ref="Q141:AA141" si="4">IF(Q$1="",0,Q20-Q30-Q121-Q131)</f>
        <v>0</v>
      </c>
      <c r="R141" s="93">
        <f t="shared" si="4"/>
        <v>0</v>
      </c>
      <c r="S141" s="93">
        <f t="shared" si="4"/>
        <v>0</v>
      </c>
      <c r="T141" s="93">
        <f t="shared" si="4"/>
        <v>0</v>
      </c>
      <c r="U141" s="93">
        <f t="shared" si="4"/>
        <v>0</v>
      </c>
      <c r="V141" s="93">
        <f t="shared" si="4"/>
        <v>0</v>
      </c>
      <c r="W141" s="93">
        <f t="shared" si="4"/>
        <v>0</v>
      </c>
      <c r="X141" s="93">
        <f t="shared" si="4"/>
        <v>0</v>
      </c>
      <c r="Y141" s="93">
        <f t="shared" si="4"/>
        <v>0</v>
      </c>
      <c r="Z141" s="93">
        <f t="shared" si="4"/>
        <v>0</v>
      </c>
      <c r="AA141" s="93">
        <f t="shared" si="4"/>
        <v>0</v>
      </c>
      <c r="AB141" s="3"/>
    </row>
    <row r="142" spans="1:28" s="5" customFormat="1" ht="3.9" customHeight="1" x14ac:dyDescent="0.25">
      <c r="A142" s="150">
        <f>1</f>
        <v>1</v>
      </c>
      <c r="B142" s="128"/>
      <c r="C142" s="3"/>
      <c r="D142" s="3"/>
      <c r="E142" s="3"/>
      <c r="F142" s="3"/>
      <c r="G142" s="3"/>
      <c r="H142" s="3"/>
      <c r="I142" s="28"/>
      <c r="J142" s="3"/>
      <c r="K142" s="28"/>
      <c r="L142" s="3"/>
      <c r="M142" s="55"/>
      <c r="N142" s="3"/>
      <c r="O142" s="3"/>
      <c r="P142" s="46"/>
      <c r="Q142" s="46"/>
      <c r="R142" s="46"/>
      <c r="S142" s="46"/>
      <c r="T142" s="46"/>
      <c r="U142" s="46"/>
      <c r="V142" s="46"/>
      <c r="W142" s="46"/>
      <c r="X142" s="46"/>
      <c r="Y142" s="46"/>
      <c r="Z142" s="46"/>
      <c r="AA142" s="46"/>
      <c r="AB142" s="3"/>
    </row>
    <row r="143" spans="1:28" s="5" customFormat="1" x14ac:dyDescent="0.25">
      <c r="A143" s="150">
        <f>1</f>
        <v>1</v>
      </c>
      <c r="B143" s="129" t="str">
        <f>структура!$J$15</f>
        <v>УСН(6%)-ИП</v>
      </c>
      <c r="C143" s="3"/>
      <c r="D143" s="3"/>
      <c r="E143" s="89" t="str">
        <f>E137</f>
        <v>прибыль</v>
      </c>
      <c r="F143" s="89"/>
      <c r="G143" s="89" t="str">
        <f>IF($E143="","",INDEX(KPI!$G:$G,SUMIFS(KPI!$B:$B,KPI!$E:$E,$E143)))</f>
        <v>тыс.руб.</v>
      </c>
      <c r="H143" s="89"/>
      <c r="I143" s="90"/>
      <c r="J143" s="89"/>
      <c r="K143" s="90"/>
      <c r="L143" s="89"/>
      <c r="M143" s="92">
        <f>SUM($O143:$AB143)</f>
        <v>0</v>
      </c>
      <c r="N143" s="3"/>
      <c r="O143" s="3"/>
      <c r="P143" s="93">
        <f>IF(P$1="",0,P22-P32-P123-P133)</f>
        <v>0</v>
      </c>
      <c r="Q143" s="93">
        <f t="shared" ref="Q143:AA143" si="5">IF(Q$1="",0,Q22-Q32-Q123-Q133)</f>
        <v>0</v>
      </c>
      <c r="R143" s="93">
        <f t="shared" si="5"/>
        <v>0</v>
      </c>
      <c r="S143" s="93">
        <f t="shared" si="5"/>
        <v>0</v>
      </c>
      <c r="T143" s="93">
        <f t="shared" si="5"/>
        <v>0</v>
      </c>
      <c r="U143" s="93">
        <f t="shared" si="5"/>
        <v>0</v>
      </c>
      <c r="V143" s="93">
        <f t="shared" si="5"/>
        <v>0</v>
      </c>
      <c r="W143" s="93">
        <f t="shared" si="5"/>
        <v>0</v>
      </c>
      <c r="X143" s="93">
        <f t="shared" si="5"/>
        <v>0</v>
      </c>
      <c r="Y143" s="93">
        <f t="shared" si="5"/>
        <v>0</v>
      </c>
      <c r="Z143" s="93">
        <f t="shared" si="5"/>
        <v>0</v>
      </c>
      <c r="AA143" s="93">
        <f t="shared" si="5"/>
        <v>0</v>
      </c>
      <c r="AB143" s="3"/>
    </row>
    <row r="144" spans="1:28" ht="3.9" customHeight="1" x14ac:dyDescent="0.25">
      <c r="A144" s="149">
        <f>1</f>
        <v>1</v>
      </c>
      <c r="B144" s="131"/>
      <c r="C144" s="2"/>
      <c r="D144" s="2"/>
      <c r="E144" s="117"/>
      <c r="F144" s="2"/>
      <c r="G144" s="117"/>
      <c r="H144" s="2"/>
      <c r="I144" s="28"/>
      <c r="J144" s="2"/>
      <c r="K144" s="28"/>
      <c r="L144" s="2"/>
      <c r="M144" s="138"/>
      <c r="N144" s="2"/>
      <c r="O144" s="2"/>
      <c r="P144" s="36"/>
      <c r="Q144" s="36"/>
      <c r="R144" s="36"/>
      <c r="S144" s="36"/>
      <c r="T144" s="36"/>
      <c r="U144" s="36"/>
      <c r="V144" s="36"/>
      <c r="W144" s="36"/>
      <c r="X144" s="36"/>
      <c r="Y144" s="36"/>
      <c r="Z144" s="36"/>
      <c r="AA144" s="36"/>
      <c r="AB144" s="2"/>
    </row>
    <row r="145" spans="1:28" ht="8.1" customHeight="1" x14ac:dyDescent="0.25">
      <c r="A145" s="149">
        <f>1</f>
        <v>1</v>
      </c>
      <c r="B145" s="131"/>
      <c r="C145" s="2"/>
      <c r="D145" s="2"/>
      <c r="E145" s="2"/>
      <c r="F145" s="2"/>
      <c r="G145" s="2"/>
      <c r="H145" s="2"/>
      <c r="I145" s="28"/>
      <c r="J145" s="2"/>
      <c r="K145" s="28"/>
      <c r="L145" s="2"/>
      <c r="M145" s="52"/>
      <c r="N145" s="2"/>
      <c r="O145" s="2"/>
      <c r="P145" s="36"/>
      <c r="Q145" s="36"/>
      <c r="R145" s="36"/>
      <c r="S145" s="36"/>
      <c r="T145" s="36"/>
      <c r="U145" s="36"/>
      <c r="V145" s="36"/>
      <c r="W145" s="36"/>
      <c r="X145" s="36"/>
      <c r="Y145" s="36"/>
      <c r="Z145" s="36"/>
      <c r="AA145" s="36"/>
      <c r="AB145" s="2"/>
    </row>
    <row r="146" spans="1:28" s="5" customFormat="1" x14ac:dyDescent="0.25">
      <c r="A146" s="150">
        <f>1</f>
        <v>1</v>
      </c>
      <c r="B146" s="131"/>
      <c r="C146" s="3"/>
      <c r="D146" s="3"/>
      <c r="E146" s="3"/>
      <c r="F146" s="3"/>
      <c r="G146" s="3"/>
      <c r="H146" s="3"/>
      <c r="I146" s="28"/>
      <c r="J146" s="3"/>
      <c r="K146" s="28"/>
      <c r="L146" s="3"/>
      <c r="M146" s="55"/>
      <c r="N146" s="3"/>
      <c r="O146" s="3"/>
      <c r="P146" s="46"/>
      <c r="Q146" s="46"/>
      <c r="R146" s="46"/>
      <c r="S146" s="46"/>
      <c r="T146" s="46"/>
      <c r="U146" s="46"/>
      <c r="V146" s="46"/>
      <c r="W146" s="46"/>
      <c r="X146" s="46"/>
      <c r="Y146" s="46"/>
      <c r="Z146" s="46"/>
      <c r="AA146" s="46"/>
      <c r="AB146" s="3"/>
    </row>
    <row r="147" spans="1:28" ht="3.9" customHeight="1" x14ac:dyDescent="0.25">
      <c r="A147" s="149">
        <f>1</f>
        <v>1</v>
      </c>
      <c r="B147" s="131"/>
      <c r="C147" s="2"/>
      <c r="D147" s="2"/>
      <c r="E147" s="2"/>
      <c r="F147" s="2"/>
      <c r="G147" s="2"/>
      <c r="H147" s="2"/>
      <c r="I147" s="28"/>
      <c r="J147" s="2"/>
      <c r="K147" s="28"/>
      <c r="L147" s="2"/>
      <c r="M147" s="52"/>
      <c r="N147" s="2"/>
      <c r="O147" s="2"/>
      <c r="P147" s="36"/>
      <c r="Q147" s="36"/>
      <c r="R147" s="36"/>
      <c r="S147" s="36"/>
      <c r="T147" s="36"/>
      <c r="U147" s="36"/>
      <c r="V147" s="36"/>
      <c r="W147" s="36"/>
      <c r="X147" s="36"/>
      <c r="Y147" s="36"/>
      <c r="Z147" s="36"/>
      <c r="AA147" s="36"/>
      <c r="AB147" s="2"/>
    </row>
    <row r="148" spans="1:28" s="5" customFormat="1" x14ac:dyDescent="0.25">
      <c r="A148" s="150">
        <f>1</f>
        <v>1</v>
      </c>
      <c r="B148" s="131"/>
      <c r="C148" s="3"/>
      <c r="D148" s="3"/>
      <c r="E148" s="181" t="s">
        <v>275</v>
      </c>
      <c r="F148" s="3"/>
      <c r="G148" s="3"/>
      <c r="H148" s="3"/>
      <c r="I148" s="28"/>
      <c r="J148" s="3"/>
      <c r="K148" s="28"/>
      <c r="L148" s="3"/>
      <c r="M148" s="55"/>
      <c r="N148" s="3"/>
      <c r="O148" s="3"/>
      <c r="P148" s="46"/>
      <c r="Q148" s="46"/>
      <c r="R148" s="46"/>
      <c r="S148" s="46"/>
      <c r="T148" s="46"/>
      <c r="U148" s="46"/>
      <c r="V148" s="46"/>
      <c r="W148" s="46"/>
      <c r="X148" s="46"/>
      <c r="Y148" s="46"/>
      <c r="Z148" s="46"/>
      <c r="AA148" s="46"/>
      <c r="AB148" s="3"/>
    </row>
    <row r="149" spans="1:28" ht="3.9" customHeight="1" x14ac:dyDescent="0.25">
      <c r="A149" s="149">
        <f>1</f>
        <v>1</v>
      </c>
      <c r="B149" s="131"/>
      <c r="C149" s="2"/>
      <c r="D149" s="2"/>
      <c r="E149" s="2"/>
      <c r="F149" s="2"/>
      <c r="G149" s="2"/>
      <c r="H149" s="2"/>
      <c r="I149" s="28"/>
      <c r="J149" s="2"/>
      <c r="K149" s="28"/>
      <c r="L149" s="2"/>
      <c r="M149" s="52"/>
      <c r="N149" s="2"/>
      <c r="O149" s="2"/>
      <c r="P149" s="36"/>
      <c r="Q149" s="36"/>
      <c r="R149" s="36"/>
      <c r="S149" s="36"/>
      <c r="T149" s="36"/>
      <c r="U149" s="36"/>
      <c r="V149" s="36"/>
      <c r="W149" s="36"/>
      <c r="X149" s="36"/>
      <c r="Y149" s="36"/>
      <c r="Z149" s="36"/>
      <c r="AA149" s="36"/>
      <c r="AB149" s="2"/>
    </row>
    <row r="150" spans="1:28" ht="8.1" customHeight="1" x14ac:dyDescent="0.25">
      <c r="A150" s="149">
        <f>1</f>
        <v>1</v>
      </c>
      <c r="B150" s="131"/>
      <c r="C150" s="2"/>
      <c r="D150" s="2"/>
      <c r="E150" s="2"/>
      <c r="F150" s="2"/>
      <c r="G150" s="2"/>
      <c r="H150" s="2"/>
      <c r="I150" s="28"/>
      <c r="J150" s="2"/>
      <c r="K150" s="28"/>
      <c r="L150" s="2"/>
      <c r="M150" s="52"/>
      <c r="N150" s="2"/>
      <c r="O150" s="2"/>
      <c r="P150" s="36"/>
      <c r="Q150" s="36"/>
      <c r="R150" s="36"/>
      <c r="S150" s="36"/>
      <c r="T150" s="36"/>
      <c r="U150" s="36"/>
      <c r="V150" s="36"/>
      <c r="W150" s="36"/>
      <c r="X150" s="36"/>
      <c r="Y150" s="36"/>
      <c r="Z150" s="36"/>
      <c r="AA150" s="36"/>
      <c r="AB150" s="2"/>
    </row>
    <row r="151" spans="1:28" ht="3.9" customHeight="1" x14ac:dyDescent="0.25">
      <c r="A151" s="149">
        <f>1</f>
        <v>1</v>
      </c>
      <c r="B151" s="131"/>
      <c r="C151" s="2"/>
      <c r="D151" s="2"/>
      <c r="E151" s="2"/>
      <c r="F151" s="2"/>
      <c r="G151" s="2"/>
      <c r="H151" s="2"/>
      <c r="I151" s="28"/>
      <c r="J151" s="2"/>
      <c r="K151" s="28"/>
      <c r="L151" s="2"/>
      <c r="M151" s="52"/>
      <c r="N151" s="2"/>
      <c r="O151" s="2"/>
      <c r="P151" s="36"/>
      <c r="Q151" s="36"/>
      <c r="R151" s="36"/>
      <c r="S151" s="36"/>
      <c r="T151" s="36"/>
      <c r="U151" s="36"/>
      <c r="V151" s="36"/>
      <c r="W151" s="36"/>
      <c r="X151" s="36"/>
      <c r="Y151" s="36"/>
      <c r="Z151" s="36"/>
      <c r="AA151" s="36"/>
      <c r="AB151" s="2"/>
    </row>
    <row r="152" spans="1:28" s="157" customFormat="1" x14ac:dyDescent="0.25">
      <c r="A152" s="150">
        <f>1</f>
        <v>1</v>
      </c>
      <c r="B152" s="156" t="str">
        <f>структура!$J$12</f>
        <v>ОСНО</v>
      </c>
      <c r="C152" s="155"/>
      <c r="D152" s="155"/>
      <c r="E152" s="220" t="str">
        <f>KPI!$E$97</f>
        <v>Возмещение НДС по кап/затратам</v>
      </c>
      <c r="F152" s="220"/>
      <c r="G152" s="220" t="str">
        <f>IF($E152="","",INDEX(KPI!$G:$G,SUMIFS(KPI!$B:$B,KPI!$E:$E,$E152)))</f>
        <v>тыс.руб.</v>
      </c>
      <c r="H152" s="220"/>
      <c r="I152" s="221"/>
      <c r="J152" s="220"/>
      <c r="K152" s="221"/>
      <c r="L152" s="220"/>
      <c r="M152" s="222">
        <f>SUM($O152:$AB152)</f>
        <v>0</v>
      </c>
      <c r="N152" s="155"/>
      <c r="O152" s="155"/>
      <c r="P152" s="223">
        <f>IF(P$1="",0,IF(1+операции!$P$421=0,0,операции!$P$421*(капитал!$M$102+капитал!$M$109)/(1+операции!$P$421)))</f>
        <v>0</v>
      </c>
      <c r="Q152" s="223"/>
      <c r="R152" s="223"/>
      <c r="S152" s="223"/>
      <c r="T152" s="223"/>
      <c r="U152" s="223"/>
      <c r="V152" s="223"/>
      <c r="W152" s="223"/>
      <c r="X152" s="223"/>
      <c r="Y152" s="223"/>
      <c r="Z152" s="223"/>
      <c r="AA152" s="223"/>
      <c r="AB152" s="155"/>
    </row>
    <row r="153" spans="1:28" ht="3.9" customHeight="1" x14ac:dyDescent="0.25">
      <c r="A153" s="149">
        <f>1</f>
        <v>1</v>
      </c>
      <c r="B153" s="131"/>
      <c r="C153" s="2"/>
      <c r="D153" s="2"/>
      <c r="E153" s="117"/>
      <c r="F153" s="2"/>
      <c r="G153" s="117"/>
      <c r="H153" s="2"/>
      <c r="I153" s="28"/>
      <c r="J153" s="2"/>
      <c r="K153" s="28"/>
      <c r="L153" s="2"/>
      <c r="M153" s="138"/>
      <c r="N153" s="2"/>
      <c r="O153" s="2"/>
      <c r="P153" s="36"/>
      <c r="Q153" s="36"/>
      <c r="R153" s="36"/>
      <c r="S153" s="36"/>
      <c r="T153" s="36"/>
      <c r="U153" s="36"/>
      <c r="V153" s="36"/>
      <c r="W153" s="36"/>
      <c r="X153" s="36"/>
      <c r="Y153" s="36"/>
      <c r="Z153" s="36"/>
      <c r="AA153" s="36"/>
      <c r="AB153" s="2"/>
    </row>
    <row r="154" spans="1:28" ht="3.9" customHeight="1" x14ac:dyDescent="0.25">
      <c r="A154" s="149">
        <f>1</f>
        <v>1</v>
      </c>
      <c r="B154" s="131"/>
      <c r="C154" s="2"/>
      <c r="D154" s="2"/>
      <c r="E154" s="2"/>
      <c r="F154" s="2"/>
      <c r="G154" s="2"/>
      <c r="H154" s="2"/>
      <c r="I154" s="28"/>
      <c r="J154" s="2"/>
      <c r="K154" s="28"/>
      <c r="L154" s="2"/>
      <c r="M154" s="52"/>
      <c r="N154" s="2"/>
      <c r="O154" s="2"/>
      <c r="P154" s="36"/>
      <c r="Q154" s="36"/>
      <c r="R154" s="36"/>
      <c r="S154" s="36"/>
      <c r="T154" s="36"/>
      <c r="U154" s="36"/>
      <c r="V154" s="36"/>
      <c r="W154" s="36"/>
      <c r="X154" s="36"/>
      <c r="Y154" s="36"/>
      <c r="Z154" s="36"/>
      <c r="AA154" s="36"/>
      <c r="AB154" s="2"/>
    </row>
    <row r="155" spans="1:28" s="5" customFormat="1" x14ac:dyDescent="0.25">
      <c r="A155" s="150">
        <f>1</f>
        <v>1</v>
      </c>
      <c r="B155" s="129" t="str">
        <f>структура!$J$12</f>
        <v>ОСНО</v>
      </c>
      <c r="C155" s="3"/>
      <c r="D155" s="3"/>
      <c r="E155" s="147" t="str">
        <f>KPI!$E$89</f>
        <v>приток денежных средств</v>
      </c>
      <c r="F155" s="147"/>
      <c r="G155" s="147" t="str">
        <f>IF($E155="","",INDEX(KPI!$G:$G,SUMIFS(KPI!$B:$B,KPI!$E:$E,$E155)))</f>
        <v>тыс.руб.</v>
      </c>
      <c r="H155" s="147"/>
      <c r="I155" s="170"/>
      <c r="J155" s="147"/>
      <c r="K155" s="170"/>
      <c r="L155" s="147"/>
      <c r="M155" s="171">
        <f>SUM($O155:$AB155)</f>
        <v>0</v>
      </c>
      <c r="N155" s="3"/>
      <c r="O155" s="3"/>
      <c r="P155" s="172">
        <f>IF(P$1="",0,P$16*(1+операции!P$421)+P152)</f>
        <v>0</v>
      </c>
      <c r="Q155" s="172">
        <f>IF(Q$1="",0,Q$16*(1+операции!Q$421))</f>
        <v>0</v>
      </c>
      <c r="R155" s="172">
        <f>IF(R$1="",0,R$16*(1+операции!R$421))</f>
        <v>0</v>
      </c>
      <c r="S155" s="172">
        <f>IF(S$1="",0,S$16*(1+операции!S$421))</f>
        <v>0</v>
      </c>
      <c r="T155" s="172">
        <f>IF(T$1="",0,T$16*(1+операции!T$421))</f>
        <v>0</v>
      </c>
      <c r="U155" s="172">
        <f>IF(U$1="",0,U$16*(1+операции!U$421))</f>
        <v>0</v>
      </c>
      <c r="V155" s="172">
        <f>IF(V$1="",0,V$16*(1+операции!V$421))</f>
        <v>0</v>
      </c>
      <c r="W155" s="172">
        <f>IF(W$1="",0,W$16*(1+операции!W$421))</f>
        <v>0</v>
      </c>
      <c r="X155" s="172">
        <f>IF(X$1="",0,X$16*(1+операции!X$421))</f>
        <v>0</v>
      </c>
      <c r="Y155" s="172">
        <f>IF(Y$1="",0,Y$16*(1+операции!Y$421))</f>
        <v>0</v>
      </c>
      <c r="Z155" s="172">
        <f>IF(Z$1="",0,Z$16*(1+операции!Z$421))</f>
        <v>0</v>
      </c>
      <c r="AA155" s="172">
        <f>IF(AA$1="",0,AA$16*(1+операции!AA$421))</f>
        <v>0</v>
      </c>
      <c r="AB155" s="3"/>
    </row>
    <row r="156" spans="1:28" s="5" customFormat="1" ht="3.9" customHeight="1" x14ac:dyDescent="0.25">
      <c r="A156" s="150">
        <f>1</f>
        <v>1</v>
      </c>
      <c r="B156" s="128"/>
      <c r="C156" s="3"/>
      <c r="D156" s="3"/>
      <c r="E156" s="3"/>
      <c r="F156" s="3"/>
      <c r="G156" s="3"/>
      <c r="H156" s="3"/>
      <c r="I156" s="28"/>
      <c r="J156" s="3"/>
      <c r="K156" s="28"/>
      <c r="L156" s="3"/>
      <c r="M156" s="55"/>
      <c r="N156" s="3"/>
      <c r="O156" s="3"/>
      <c r="P156" s="46"/>
      <c r="Q156" s="46"/>
      <c r="R156" s="46"/>
      <c r="S156" s="46"/>
      <c r="T156" s="46"/>
      <c r="U156" s="46"/>
      <c r="V156" s="46"/>
      <c r="W156" s="46"/>
      <c r="X156" s="46"/>
      <c r="Y156" s="46"/>
      <c r="Z156" s="46"/>
      <c r="AA156" s="46"/>
      <c r="AB156" s="3"/>
    </row>
    <row r="157" spans="1:28" s="5" customFormat="1" x14ac:dyDescent="0.25">
      <c r="A157" s="150">
        <f>1</f>
        <v>1</v>
      </c>
      <c r="B157" s="129" t="str">
        <f>структура!$J$13</f>
        <v>УСН(6%)</v>
      </c>
      <c r="C157" s="3"/>
      <c r="D157" s="3"/>
      <c r="E157" s="147" t="str">
        <f>E155</f>
        <v>приток денежных средств</v>
      </c>
      <c r="F157" s="147"/>
      <c r="G157" s="147" t="str">
        <f>IF($E157="","",INDEX(KPI!$G:$G,SUMIFS(KPI!$B:$B,KPI!$E:$E,$E157)))</f>
        <v>тыс.руб.</v>
      </c>
      <c r="H157" s="147"/>
      <c r="I157" s="170"/>
      <c r="J157" s="147"/>
      <c r="K157" s="170"/>
      <c r="L157" s="147"/>
      <c r="M157" s="171">
        <f>SUM($O157:$AB157)</f>
        <v>0</v>
      </c>
      <c r="N157" s="3"/>
      <c r="O157" s="3"/>
      <c r="P157" s="172">
        <f>IF(P$1="",0,P18)</f>
        <v>0</v>
      </c>
      <c r="Q157" s="172">
        <f t="shared" ref="Q157:AA157" si="6">IF(Q$1="",0,Q18)</f>
        <v>0</v>
      </c>
      <c r="R157" s="172">
        <f t="shared" si="6"/>
        <v>0</v>
      </c>
      <c r="S157" s="172">
        <f t="shared" si="6"/>
        <v>0</v>
      </c>
      <c r="T157" s="172">
        <f t="shared" si="6"/>
        <v>0</v>
      </c>
      <c r="U157" s="172">
        <f t="shared" si="6"/>
        <v>0</v>
      </c>
      <c r="V157" s="172">
        <f t="shared" si="6"/>
        <v>0</v>
      </c>
      <c r="W157" s="172">
        <f t="shared" si="6"/>
        <v>0</v>
      </c>
      <c r="X157" s="172">
        <f t="shared" si="6"/>
        <v>0</v>
      </c>
      <c r="Y157" s="172">
        <f t="shared" si="6"/>
        <v>0</v>
      </c>
      <c r="Z157" s="172">
        <f t="shared" si="6"/>
        <v>0</v>
      </c>
      <c r="AA157" s="172">
        <f t="shared" si="6"/>
        <v>0</v>
      </c>
      <c r="AB157" s="3"/>
    </row>
    <row r="158" spans="1:28" s="5" customFormat="1" ht="3.9" customHeight="1" x14ac:dyDescent="0.25">
      <c r="A158" s="150">
        <f>1</f>
        <v>1</v>
      </c>
      <c r="B158" s="128"/>
      <c r="C158" s="3"/>
      <c r="D158" s="3"/>
      <c r="E158" s="3"/>
      <c r="F158" s="3"/>
      <c r="G158" s="3"/>
      <c r="H158" s="3"/>
      <c r="I158" s="28"/>
      <c r="J158" s="3"/>
      <c r="K158" s="28"/>
      <c r="L158" s="3"/>
      <c r="M158" s="55"/>
      <c r="N158" s="3"/>
      <c r="O158" s="3"/>
      <c r="P158" s="46"/>
      <c r="Q158" s="46"/>
      <c r="R158" s="46"/>
      <c r="S158" s="46"/>
      <c r="T158" s="46"/>
      <c r="U158" s="46"/>
      <c r="V158" s="46"/>
      <c r="W158" s="46"/>
      <c r="X158" s="46"/>
      <c r="Y158" s="46"/>
      <c r="Z158" s="46"/>
      <c r="AA158" s="46"/>
      <c r="AB158" s="3"/>
    </row>
    <row r="159" spans="1:28" s="5" customFormat="1" x14ac:dyDescent="0.25">
      <c r="A159" s="150">
        <f>1</f>
        <v>1</v>
      </c>
      <c r="B159" s="129" t="str">
        <f>структура!$J$14</f>
        <v>УСН(15%)</v>
      </c>
      <c r="C159" s="3"/>
      <c r="D159" s="3"/>
      <c r="E159" s="147" t="str">
        <f>E155</f>
        <v>приток денежных средств</v>
      </c>
      <c r="F159" s="147"/>
      <c r="G159" s="147" t="str">
        <f>IF($E159="","",INDEX(KPI!$G:$G,SUMIFS(KPI!$B:$B,KPI!$E:$E,$E159)))</f>
        <v>тыс.руб.</v>
      </c>
      <c r="H159" s="147"/>
      <c r="I159" s="170"/>
      <c r="J159" s="147"/>
      <c r="K159" s="170"/>
      <c r="L159" s="147"/>
      <c r="M159" s="171">
        <f>SUM($O159:$AB159)</f>
        <v>0</v>
      </c>
      <c r="N159" s="3"/>
      <c r="O159" s="3"/>
      <c r="P159" s="172">
        <f>IF(P$1="",0,P20)</f>
        <v>0</v>
      </c>
      <c r="Q159" s="172">
        <f t="shared" ref="Q159:AA159" si="7">IF(Q$1="",0,Q20)</f>
        <v>0</v>
      </c>
      <c r="R159" s="172">
        <f t="shared" si="7"/>
        <v>0</v>
      </c>
      <c r="S159" s="172">
        <f t="shared" si="7"/>
        <v>0</v>
      </c>
      <c r="T159" s="172">
        <f t="shared" si="7"/>
        <v>0</v>
      </c>
      <c r="U159" s="172">
        <f t="shared" si="7"/>
        <v>0</v>
      </c>
      <c r="V159" s="172">
        <f t="shared" si="7"/>
        <v>0</v>
      </c>
      <c r="W159" s="172">
        <f t="shared" si="7"/>
        <v>0</v>
      </c>
      <c r="X159" s="172">
        <f t="shared" si="7"/>
        <v>0</v>
      </c>
      <c r="Y159" s="172">
        <f t="shared" si="7"/>
        <v>0</v>
      </c>
      <c r="Z159" s="172">
        <f t="shared" si="7"/>
        <v>0</v>
      </c>
      <c r="AA159" s="172">
        <f t="shared" si="7"/>
        <v>0</v>
      </c>
      <c r="AB159" s="3"/>
    </row>
    <row r="160" spans="1:28" s="5" customFormat="1" ht="3.9" customHeight="1" x14ac:dyDescent="0.25">
      <c r="A160" s="150">
        <f>1</f>
        <v>1</v>
      </c>
      <c r="B160" s="128"/>
      <c r="C160" s="3"/>
      <c r="D160" s="3"/>
      <c r="E160" s="3"/>
      <c r="F160" s="3"/>
      <c r="G160" s="3"/>
      <c r="H160" s="3"/>
      <c r="I160" s="28"/>
      <c r="J160" s="3"/>
      <c r="K160" s="28"/>
      <c r="L160" s="3"/>
      <c r="M160" s="55"/>
      <c r="N160" s="3"/>
      <c r="O160" s="3"/>
      <c r="P160" s="46"/>
      <c r="Q160" s="46"/>
      <c r="R160" s="46"/>
      <c r="S160" s="46"/>
      <c r="T160" s="46"/>
      <c r="U160" s="46"/>
      <c r="V160" s="46"/>
      <c r="W160" s="46"/>
      <c r="X160" s="46"/>
      <c r="Y160" s="46"/>
      <c r="Z160" s="46"/>
      <c r="AA160" s="46"/>
      <c r="AB160" s="3"/>
    </row>
    <row r="161" spans="1:28" s="5" customFormat="1" x14ac:dyDescent="0.25">
      <c r="A161" s="150">
        <f>1</f>
        <v>1</v>
      </c>
      <c r="B161" s="129" t="str">
        <f>структура!$J$15</f>
        <v>УСН(6%)-ИП</v>
      </c>
      <c r="C161" s="3"/>
      <c r="D161" s="3"/>
      <c r="E161" s="147" t="str">
        <f>E155</f>
        <v>приток денежных средств</v>
      </c>
      <c r="F161" s="147"/>
      <c r="G161" s="147" t="str">
        <f>IF($E161="","",INDEX(KPI!$G:$G,SUMIFS(KPI!$B:$B,KPI!$E:$E,$E161)))</f>
        <v>тыс.руб.</v>
      </c>
      <c r="H161" s="147"/>
      <c r="I161" s="170"/>
      <c r="J161" s="147"/>
      <c r="K161" s="170"/>
      <c r="L161" s="147"/>
      <c r="M161" s="171">
        <f>SUM($O161:$AB161)</f>
        <v>0</v>
      </c>
      <c r="N161" s="3"/>
      <c r="O161" s="3"/>
      <c r="P161" s="172">
        <f>IF(P$1="",0,P22)</f>
        <v>0</v>
      </c>
      <c r="Q161" s="172">
        <f t="shared" ref="Q161:AA161" si="8">IF(Q$1="",0,Q22)</f>
        <v>0</v>
      </c>
      <c r="R161" s="172">
        <f t="shared" si="8"/>
        <v>0</v>
      </c>
      <c r="S161" s="172">
        <f t="shared" si="8"/>
        <v>0</v>
      </c>
      <c r="T161" s="172">
        <f t="shared" si="8"/>
        <v>0</v>
      </c>
      <c r="U161" s="172">
        <f t="shared" si="8"/>
        <v>0</v>
      </c>
      <c r="V161" s="172">
        <f t="shared" si="8"/>
        <v>0</v>
      </c>
      <c r="W161" s="172">
        <f t="shared" si="8"/>
        <v>0</v>
      </c>
      <c r="X161" s="172">
        <f t="shared" si="8"/>
        <v>0</v>
      </c>
      <c r="Y161" s="172">
        <f t="shared" si="8"/>
        <v>0</v>
      </c>
      <c r="Z161" s="172">
        <f t="shared" si="8"/>
        <v>0</v>
      </c>
      <c r="AA161" s="172">
        <f t="shared" si="8"/>
        <v>0</v>
      </c>
      <c r="AB161" s="3"/>
    </row>
    <row r="162" spans="1:28" ht="3.9" customHeight="1" x14ac:dyDescent="0.25">
      <c r="A162" s="149">
        <f>1</f>
        <v>1</v>
      </c>
      <c r="B162" s="131"/>
      <c r="C162" s="2"/>
      <c r="D162" s="2"/>
      <c r="E162" s="117"/>
      <c r="F162" s="2"/>
      <c r="G162" s="117"/>
      <c r="H162" s="2"/>
      <c r="I162" s="28"/>
      <c r="J162" s="2"/>
      <c r="K162" s="28"/>
      <c r="L162" s="2"/>
      <c r="M162" s="138"/>
      <c r="N162" s="2"/>
      <c r="O162" s="2"/>
      <c r="P162" s="36"/>
      <c r="Q162" s="36"/>
      <c r="R162" s="36"/>
      <c r="S162" s="36"/>
      <c r="T162" s="36"/>
      <c r="U162" s="36"/>
      <c r="V162" s="36"/>
      <c r="W162" s="36"/>
      <c r="X162" s="36"/>
      <c r="Y162" s="36"/>
      <c r="Z162" s="36"/>
      <c r="AA162" s="36"/>
      <c r="AB162" s="2"/>
    </row>
    <row r="163" spans="1:28" ht="8.1" customHeight="1" x14ac:dyDescent="0.25">
      <c r="A163" s="149">
        <f>1</f>
        <v>1</v>
      </c>
      <c r="B163" s="131"/>
      <c r="C163" s="2"/>
      <c r="D163" s="2"/>
      <c r="E163" s="2"/>
      <c r="F163" s="2"/>
      <c r="G163" s="2"/>
      <c r="H163" s="2"/>
      <c r="I163" s="28"/>
      <c r="J163" s="2"/>
      <c r="K163" s="28"/>
      <c r="L163" s="2"/>
      <c r="M163" s="52"/>
      <c r="N163" s="2"/>
      <c r="O163" s="2"/>
      <c r="P163" s="36"/>
      <c r="Q163" s="36"/>
      <c r="R163" s="36"/>
      <c r="S163" s="36"/>
      <c r="T163" s="36"/>
      <c r="U163" s="36"/>
      <c r="V163" s="36"/>
      <c r="W163" s="36"/>
      <c r="X163" s="36"/>
      <c r="Y163" s="36"/>
      <c r="Z163" s="36"/>
      <c r="AA163" s="36"/>
      <c r="AB163" s="2"/>
    </row>
    <row r="164" spans="1:28" ht="3.9" customHeight="1" x14ac:dyDescent="0.25">
      <c r="A164" s="149">
        <f>1</f>
        <v>1</v>
      </c>
      <c r="B164" s="131"/>
      <c r="C164" s="2"/>
      <c r="D164" s="2"/>
      <c r="E164" s="2"/>
      <c r="F164" s="2"/>
      <c r="G164" s="2"/>
      <c r="H164" s="2"/>
      <c r="I164" s="28"/>
      <c r="J164" s="2"/>
      <c r="K164" s="28"/>
      <c r="L164" s="2"/>
      <c r="M164" s="52"/>
      <c r="N164" s="2"/>
      <c r="O164" s="2"/>
      <c r="P164" s="36"/>
      <c r="Q164" s="36"/>
      <c r="R164" s="36"/>
      <c r="S164" s="36"/>
      <c r="T164" s="36"/>
      <c r="U164" s="36"/>
      <c r="V164" s="36"/>
      <c r="W164" s="36"/>
      <c r="X164" s="36"/>
      <c r="Y164" s="36"/>
      <c r="Z164" s="36"/>
      <c r="AA164" s="36"/>
      <c r="AB164" s="2"/>
    </row>
    <row r="165" spans="1:28" s="5" customFormat="1" x14ac:dyDescent="0.25">
      <c r="A165" s="150">
        <f>1</f>
        <v>1</v>
      </c>
      <c r="B165" s="129" t="str">
        <f>структура!$J$12</f>
        <v>ОСНО</v>
      </c>
      <c r="C165" s="3"/>
      <c r="D165" s="3"/>
      <c r="E165" s="173" t="str">
        <f>KPI!$E$90</f>
        <v>отток денежных средств</v>
      </c>
      <c r="F165" s="173"/>
      <c r="G165" s="173" t="str">
        <f>IF($E165="","",INDEX(KPI!$G:$G,SUMIFS(KPI!$B:$B,KPI!$E:$E,$E165)))</f>
        <v>тыс.руб.</v>
      </c>
      <c r="H165" s="173"/>
      <c r="I165" s="174"/>
      <c r="J165" s="173"/>
      <c r="K165" s="174"/>
      <c r="L165" s="173"/>
      <c r="M165" s="175">
        <f>SUM($O165:$AB165)</f>
        <v>0</v>
      </c>
      <c r="N165" s="3"/>
      <c r="O165" s="3"/>
      <c r="P165" s="176">
        <f>IF(P$1="",0,операции!P$232+операции!P$265+операции!P$315+операции!P$335+операции!P$368+операции!P$386+операции!P$404)</f>
        <v>0</v>
      </c>
      <c r="Q165" s="176">
        <f>IF(Q$1="",0,операции!Q$232+операции!Q$265+операции!Q$315+операции!Q$335+операции!Q$368+операции!Q$386+операции!Q$404+P$16*операции!P$421-P$107+P$127)</f>
        <v>0</v>
      </c>
      <c r="R165" s="176">
        <f>IF(R$1="",0,операции!R$232+операции!R$265+операции!R$315+операции!R$335+операции!R$368+операции!R$386+операции!R$404+Q$16*операции!Q$421-Q$107+Q$127)</f>
        <v>0</v>
      </c>
      <c r="S165" s="176">
        <f>IF(S$1="",0,операции!S$232+операции!S$265+операции!S$315+операции!S$335+операции!S$368+операции!S$386+операции!S$404+R$16*операции!R$421-R$107+R$127)</f>
        <v>0</v>
      </c>
      <c r="T165" s="176">
        <f>IF(T$1="",0,операции!T$232+операции!T$265+операции!T$315+операции!T$335+операции!T$368+операции!T$386+операции!T$404+S$16*операции!S$421-S$107+S$127)</f>
        <v>0</v>
      </c>
      <c r="U165" s="176">
        <f>IF(U$1="",0,операции!U$232+операции!U$265+операции!U$315+операции!U$335+операции!U$368+операции!U$386+операции!U$404+T$16*операции!T$421-T$107+T$127)</f>
        <v>0</v>
      </c>
      <c r="V165" s="176">
        <f>IF(V$1="",0,операции!V$232+операции!V$265+операции!V$315+операции!V$335+операции!V$368+операции!V$386+операции!V$404+U$16*операции!U$421-U$107+U$127)</f>
        <v>0</v>
      </c>
      <c r="W165" s="176">
        <f>IF(W$1="",0,операции!W$232+операции!W$265+операции!W$315+операции!W$335+операции!W$368+операции!W$386+операции!W$404+V$16*операции!V$421-V$107+V$127)</f>
        <v>0</v>
      </c>
      <c r="X165" s="176">
        <f>IF(X$1="",0,операции!X$232+операции!X$265+операции!X$315+операции!X$335+операции!X$368+операции!X$386+операции!X$404+W$16*операции!W$421-W$107+W$127)</f>
        <v>0</v>
      </c>
      <c r="Y165" s="176">
        <f>IF(Y$1="",0,операции!Y$232+операции!Y$265+операции!Y$315+операции!Y$335+операции!Y$368+операции!Y$386+операции!Y$404+X$16*операции!X$421-X$107+X$127)</f>
        <v>0</v>
      </c>
      <c r="Z165" s="176">
        <f>IF(Z$1="",0,операции!Z$232+операции!Z$265+операции!Z$315+операции!Z$335+операции!Z$368+операции!Z$386+операции!Z$404+Y$16*операции!Y$421-Y$107+Y$127)</f>
        <v>0</v>
      </c>
      <c r="AA165" s="176">
        <f>IF(AA$1="",0,операции!AA$232+операции!AA$265+операции!AA$315+операции!AA$335+операции!AA$368+операции!AA$386+операции!AA$404+Z$16*операции!Z$421-Z$107+Z$127)</f>
        <v>0</v>
      </c>
      <c r="AB165" s="3"/>
    </row>
    <row r="166" spans="1:28" s="5" customFormat="1" ht="3.9" customHeight="1" x14ac:dyDescent="0.25">
      <c r="A166" s="150">
        <f>1</f>
        <v>1</v>
      </c>
      <c r="B166" s="128"/>
      <c r="C166" s="3"/>
      <c r="D166" s="3"/>
      <c r="E166" s="3"/>
      <c r="F166" s="3"/>
      <c r="G166" s="3"/>
      <c r="H166" s="3"/>
      <c r="I166" s="28"/>
      <c r="J166" s="3"/>
      <c r="K166" s="28"/>
      <c r="L166" s="3"/>
      <c r="M166" s="55"/>
      <c r="N166" s="3"/>
      <c r="O166" s="3"/>
      <c r="P166" s="46"/>
      <c r="Q166" s="46"/>
      <c r="R166" s="46"/>
      <c r="S166" s="46"/>
      <c r="T166" s="46"/>
      <c r="U166" s="46"/>
      <c r="V166" s="46"/>
      <c r="W166" s="46"/>
      <c r="X166" s="46"/>
      <c r="Y166" s="46"/>
      <c r="Z166" s="46"/>
      <c r="AA166" s="46"/>
      <c r="AB166" s="3"/>
    </row>
    <row r="167" spans="1:28" s="5" customFormat="1" x14ac:dyDescent="0.25">
      <c r="A167" s="150">
        <f>1</f>
        <v>1</v>
      </c>
      <c r="B167" s="129" t="str">
        <f>структура!$J$13</f>
        <v>УСН(6%)</v>
      </c>
      <c r="C167" s="3"/>
      <c r="D167" s="3"/>
      <c r="E167" s="173" t="str">
        <f>E165</f>
        <v>отток денежных средств</v>
      </c>
      <c r="F167" s="173"/>
      <c r="G167" s="173" t="str">
        <f>IF($E167="","",INDEX(KPI!$G:$G,SUMIFS(KPI!$B:$B,KPI!$E:$E,$E167)))</f>
        <v>тыс.руб.</v>
      </c>
      <c r="H167" s="173"/>
      <c r="I167" s="174"/>
      <c r="J167" s="173"/>
      <c r="K167" s="174"/>
      <c r="L167" s="173"/>
      <c r="M167" s="175">
        <f>SUM($O167:$AB167)</f>
        <v>0</v>
      </c>
      <c r="N167" s="3"/>
      <c r="O167" s="3"/>
      <c r="P167" s="176">
        <f>IF(P$1="",0,операции!P$232+операции!P$265+операции!P$315+операции!P$335+операции!P$368+операции!P$386+операции!P$404)</f>
        <v>0</v>
      </c>
      <c r="Q167" s="176">
        <f>IF(Q$1="",0,операции!Q$232+операции!Q$265+операции!Q$315+операции!Q$335+операции!Q$368+операции!Q$386+операции!Q$404+P$129)</f>
        <v>0</v>
      </c>
      <c r="R167" s="176">
        <f>IF(R$1="",0,операции!R$232+операции!R$265+операции!R$315+операции!R$335+операции!R$368+операции!R$386+операции!R$404+Q$129)</f>
        <v>0</v>
      </c>
      <c r="S167" s="176">
        <f>IF(S$1="",0,операции!S$232+операции!S$265+операции!S$315+операции!S$335+операции!S$368+операции!S$386+операции!S$404+R$129)</f>
        <v>0</v>
      </c>
      <c r="T167" s="176">
        <f>IF(T$1="",0,операции!T$232+операции!T$265+операции!T$315+операции!T$335+операции!T$368+операции!T$386+операции!T$404+S$129)</f>
        <v>0</v>
      </c>
      <c r="U167" s="176">
        <f>IF(U$1="",0,операции!U$232+операции!U$265+операции!U$315+операции!U$335+операции!U$368+операции!U$386+операции!U$404+T$129)</f>
        <v>0</v>
      </c>
      <c r="V167" s="176">
        <f>IF(V$1="",0,операции!V$232+операции!V$265+операции!V$315+операции!V$335+операции!V$368+операции!V$386+операции!V$404+U$129)</f>
        <v>0</v>
      </c>
      <c r="W167" s="176">
        <f>IF(W$1="",0,операции!W$232+операции!W$265+операции!W$315+операции!W$335+операции!W$368+операции!W$386+операции!W$404+V$129)</f>
        <v>0</v>
      </c>
      <c r="X167" s="176">
        <f>IF(X$1="",0,операции!X$232+операции!X$265+операции!X$315+операции!X$335+операции!X$368+операции!X$386+операции!X$404+W$129)</f>
        <v>0</v>
      </c>
      <c r="Y167" s="176">
        <f>IF(Y$1="",0,операции!Y$232+операции!Y$265+операции!Y$315+операции!Y$335+операции!Y$368+операции!Y$386+операции!Y$404+X$129)</f>
        <v>0</v>
      </c>
      <c r="Z167" s="176">
        <f>IF(Z$1="",0,операции!Z$232+операции!Z$265+операции!Z$315+операции!Z$335+операции!Z$368+операции!Z$386+операции!Z$404+Y$129)</f>
        <v>0</v>
      </c>
      <c r="AA167" s="176">
        <f>IF(AA$1="",0,операции!AA$232+операции!AA$265+операции!AA$315+операции!AA$335+операции!AA$368+операции!AA$386+операции!AA$404+Z$129)</f>
        <v>0</v>
      </c>
      <c r="AB167" s="3"/>
    </row>
    <row r="168" spans="1:28" s="5" customFormat="1" ht="3.9" customHeight="1" x14ac:dyDescent="0.25">
      <c r="A168" s="150">
        <f>1</f>
        <v>1</v>
      </c>
      <c r="B168" s="128"/>
      <c r="C168" s="3"/>
      <c r="D168" s="3"/>
      <c r="E168" s="3"/>
      <c r="F168" s="3"/>
      <c r="G168" s="3"/>
      <c r="H168" s="3"/>
      <c r="I168" s="28"/>
      <c r="J168" s="3"/>
      <c r="K168" s="28"/>
      <c r="L168" s="3"/>
      <c r="M168" s="55"/>
      <c r="N168" s="3"/>
      <c r="O168" s="3"/>
      <c r="P168" s="46"/>
      <c r="Q168" s="46"/>
      <c r="R168" s="46"/>
      <c r="S168" s="46"/>
      <c r="T168" s="46"/>
      <c r="U168" s="46"/>
      <c r="V168" s="46"/>
      <c r="W168" s="46"/>
      <c r="X168" s="46"/>
      <c r="Y168" s="46"/>
      <c r="Z168" s="46"/>
      <c r="AA168" s="46"/>
      <c r="AB168" s="3"/>
    </row>
    <row r="169" spans="1:28" s="5" customFormat="1" x14ac:dyDescent="0.25">
      <c r="A169" s="150">
        <f>1</f>
        <v>1</v>
      </c>
      <c r="B169" s="129" t="str">
        <f>структура!$J$14</f>
        <v>УСН(15%)</v>
      </c>
      <c r="C169" s="3"/>
      <c r="D169" s="3"/>
      <c r="E169" s="173" t="str">
        <f>E165</f>
        <v>отток денежных средств</v>
      </c>
      <c r="F169" s="173"/>
      <c r="G169" s="173" t="str">
        <f>IF($E169="","",INDEX(KPI!$G:$G,SUMIFS(KPI!$B:$B,KPI!$E:$E,$E169)))</f>
        <v>тыс.руб.</v>
      </c>
      <c r="H169" s="173"/>
      <c r="I169" s="174"/>
      <c r="J169" s="173"/>
      <c r="K169" s="174"/>
      <c r="L169" s="173"/>
      <c r="M169" s="175">
        <f>SUM($O169:$AB169)</f>
        <v>0</v>
      </c>
      <c r="N169" s="3"/>
      <c r="O169" s="3"/>
      <c r="P169" s="176">
        <f>IF(P$1="",0,операции!P$232+операции!P$265+операции!P$315+операции!P$335+операции!P$368+операции!P$386+операции!P$404)</f>
        <v>0</v>
      </c>
      <c r="Q169" s="176">
        <f>IF(Q$1="",0,операции!Q$232+операции!Q$265+операции!Q$315+операции!Q$335+операции!Q$368+операции!Q$386+операции!Q$404+P$131)</f>
        <v>0</v>
      </c>
      <c r="R169" s="176">
        <f>IF(R$1="",0,операции!R$232+операции!R$265+операции!R$315+операции!R$335+операции!R$368+операции!R$386+операции!R$404+Q$131)</f>
        <v>0</v>
      </c>
      <c r="S169" s="176">
        <f>IF(S$1="",0,операции!S$232+операции!S$265+операции!S$315+операции!S$335+операции!S$368+операции!S$386+операции!S$404+R$131)</f>
        <v>0</v>
      </c>
      <c r="T169" s="176">
        <f>IF(T$1="",0,операции!T$232+операции!T$265+операции!T$315+операции!T$335+операции!T$368+операции!T$386+операции!T$404+S$131)</f>
        <v>0</v>
      </c>
      <c r="U169" s="176">
        <f>IF(U$1="",0,операции!U$232+операции!U$265+операции!U$315+операции!U$335+операции!U$368+операции!U$386+операции!U$404+T$131)</f>
        <v>0</v>
      </c>
      <c r="V169" s="176">
        <f>IF(V$1="",0,операции!V$232+операции!V$265+операции!V$315+операции!V$335+операции!V$368+операции!V$386+операции!V$404+U$131)</f>
        <v>0</v>
      </c>
      <c r="W169" s="176">
        <f>IF(W$1="",0,операции!W$232+операции!W$265+операции!W$315+операции!W$335+операции!W$368+операции!W$386+операции!W$404+V$131)</f>
        <v>0</v>
      </c>
      <c r="X169" s="176">
        <f>IF(X$1="",0,операции!X$232+операции!X$265+операции!X$315+операции!X$335+операции!X$368+операции!X$386+операции!X$404+W$131)</f>
        <v>0</v>
      </c>
      <c r="Y169" s="176">
        <f>IF(Y$1="",0,операции!Y$232+операции!Y$265+операции!Y$315+операции!Y$335+операции!Y$368+операции!Y$386+операции!Y$404+X$131)</f>
        <v>0</v>
      </c>
      <c r="Z169" s="176">
        <f>IF(Z$1="",0,операции!Z$232+операции!Z$265+операции!Z$315+операции!Z$335+операции!Z$368+операции!Z$386+операции!Z$404+Y$131)</f>
        <v>0</v>
      </c>
      <c r="AA169" s="176">
        <f>IF(AA$1="",0,операции!AA$232+операции!AA$265+операции!AA$315+операции!AA$335+операции!AA$368+операции!AA$386+операции!AA$404+Z$131)</f>
        <v>0</v>
      </c>
      <c r="AB169" s="3"/>
    </row>
    <row r="170" spans="1:28" s="5" customFormat="1" ht="3.9" customHeight="1" x14ac:dyDescent="0.25">
      <c r="A170" s="150">
        <f>1</f>
        <v>1</v>
      </c>
      <c r="B170" s="128"/>
      <c r="C170" s="3"/>
      <c r="D170" s="3"/>
      <c r="E170" s="3"/>
      <c r="F170" s="3"/>
      <c r="G170" s="3"/>
      <c r="H170" s="3"/>
      <c r="I170" s="28"/>
      <c r="J170" s="3"/>
      <c r="K170" s="28"/>
      <c r="L170" s="3"/>
      <c r="M170" s="55"/>
      <c r="N170" s="3"/>
      <c r="O170" s="3"/>
      <c r="P170" s="46"/>
      <c r="Q170" s="46"/>
      <c r="R170" s="46"/>
      <c r="S170" s="46"/>
      <c r="T170" s="46"/>
      <c r="U170" s="46"/>
      <c r="V170" s="46"/>
      <c r="W170" s="46"/>
      <c r="X170" s="46"/>
      <c r="Y170" s="46"/>
      <c r="Z170" s="46"/>
      <c r="AA170" s="46"/>
      <c r="AB170" s="3"/>
    </row>
    <row r="171" spans="1:28" s="5" customFormat="1" x14ac:dyDescent="0.25">
      <c r="A171" s="150">
        <f>1</f>
        <v>1</v>
      </c>
      <c r="B171" s="129" t="str">
        <f>структура!$J$15</f>
        <v>УСН(6%)-ИП</v>
      </c>
      <c r="C171" s="3"/>
      <c r="D171" s="3"/>
      <c r="E171" s="173" t="str">
        <f>E165</f>
        <v>отток денежных средств</v>
      </c>
      <c r="F171" s="173"/>
      <c r="G171" s="173" t="str">
        <f>IF($E171="","",INDEX(KPI!$G:$G,SUMIFS(KPI!$B:$B,KPI!$E:$E,$E171)))</f>
        <v>тыс.руб.</v>
      </c>
      <c r="H171" s="173"/>
      <c r="I171" s="174"/>
      <c r="J171" s="173"/>
      <c r="K171" s="174"/>
      <c r="L171" s="173"/>
      <c r="M171" s="175">
        <f>SUM($O171:$AB171)</f>
        <v>0</v>
      </c>
      <c r="N171" s="3"/>
      <c r="O171" s="3"/>
      <c r="P171" s="176">
        <f>IF(P$1="",0,операции!P$232+операции!P$265+операции!P$315+операции!P$335+операции!P$368+операции!P$386+операции!P$404)</f>
        <v>0</v>
      </c>
      <c r="Q171" s="176">
        <f>IF(Q$1="",0,операции!Q$232+операции!Q$265+операции!Q$315+операции!Q$335+операции!Q$368+операции!Q$386+операции!Q$404+P$133)</f>
        <v>0</v>
      </c>
      <c r="R171" s="176">
        <f>IF(R$1="",0,операции!R$232+операции!R$265+операции!R$315+операции!R$335+операции!R$368+операции!R$386+операции!R$404+Q$133)</f>
        <v>0</v>
      </c>
      <c r="S171" s="176">
        <f>IF(S$1="",0,операции!S$232+операции!S$265+операции!S$315+операции!S$335+операции!S$368+операции!S$386+операции!S$404+R$133)</f>
        <v>0</v>
      </c>
      <c r="T171" s="176">
        <f>IF(T$1="",0,операции!T$232+операции!T$265+операции!T$315+операции!T$335+операции!T$368+операции!T$386+операции!T$404+S$133)</f>
        <v>0</v>
      </c>
      <c r="U171" s="176">
        <f>IF(U$1="",0,операции!U$232+операции!U$265+операции!U$315+операции!U$335+операции!U$368+операции!U$386+операции!U$404+T$133)</f>
        <v>0</v>
      </c>
      <c r="V171" s="176">
        <f>IF(V$1="",0,операции!V$232+операции!V$265+операции!V$315+операции!V$335+операции!V$368+операции!V$386+операции!V$404+U$133)</f>
        <v>0</v>
      </c>
      <c r="W171" s="176">
        <f>IF(W$1="",0,операции!W$232+операции!W$265+операции!W$315+операции!W$335+операции!W$368+операции!W$386+операции!W$404+V$133)</f>
        <v>0</v>
      </c>
      <c r="X171" s="176">
        <f>IF(X$1="",0,операции!X$232+операции!X$265+операции!X$315+операции!X$335+операции!X$368+операции!X$386+операции!X$404+W$133)</f>
        <v>0</v>
      </c>
      <c r="Y171" s="176">
        <f>IF(Y$1="",0,операции!Y$232+операции!Y$265+операции!Y$315+операции!Y$335+операции!Y$368+операции!Y$386+операции!Y$404+X$133)</f>
        <v>0</v>
      </c>
      <c r="Z171" s="176">
        <f>IF(Z$1="",0,операции!Z$232+операции!Z$265+операции!Z$315+операции!Z$335+операции!Z$368+операции!Z$386+операции!Z$404+Y$133)</f>
        <v>0</v>
      </c>
      <c r="AA171" s="176">
        <f>IF(AA$1="",0,операции!AA$232+операции!AA$265+операции!AA$315+операции!AA$335+операции!AA$368+операции!AA$386+операции!AA$404+Z$133)</f>
        <v>0</v>
      </c>
      <c r="AB171" s="3"/>
    </row>
    <row r="172" spans="1:28" ht="3.9" customHeight="1" x14ac:dyDescent="0.25">
      <c r="A172" s="149">
        <f>1</f>
        <v>1</v>
      </c>
      <c r="B172" s="131"/>
      <c r="C172" s="2"/>
      <c r="D172" s="2"/>
      <c r="E172" s="118"/>
      <c r="F172" s="2"/>
      <c r="G172" s="118"/>
      <c r="H172" s="2"/>
      <c r="I172" s="28"/>
      <c r="J172" s="2"/>
      <c r="K172" s="28"/>
      <c r="L172" s="2"/>
      <c r="M172" s="139"/>
      <c r="N172" s="2"/>
      <c r="O172" s="2"/>
      <c r="P172" s="36"/>
      <c r="Q172" s="36"/>
      <c r="R172" s="36"/>
      <c r="S172" s="36"/>
      <c r="T172" s="36"/>
      <c r="U172" s="36"/>
      <c r="V172" s="36"/>
      <c r="W172" s="36"/>
      <c r="X172" s="36"/>
      <c r="Y172" s="36"/>
      <c r="Z172" s="36"/>
      <c r="AA172" s="36"/>
      <c r="AB172" s="2"/>
    </row>
    <row r="173" spans="1:28" ht="8.1" customHeight="1" x14ac:dyDescent="0.25">
      <c r="A173" s="149">
        <f>1</f>
        <v>1</v>
      </c>
      <c r="B173" s="131"/>
      <c r="C173" s="2"/>
      <c r="D173" s="2"/>
      <c r="E173" s="2"/>
      <c r="F173" s="2"/>
      <c r="G173" s="2"/>
      <c r="H173" s="2"/>
      <c r="I173" s="28"/>
      <c r="J173" s="2"/>
      <c r="K173" s="28"/>
      <c r="L173" s="2"/>
      <c r="M173" s="52"/>
      <c r="N173" s="2"/>
      <c r="O173" s="2"/>
      <c r="P173" s="36"/>
      <c r="Q173" s="36"/>
      <c r="R173" s="36"/>
      <c r="S173" s="36"/>
      <c r="T173" s="36"/>
      <c r="U173" s="36"/>
      <c r="V173" s="36"/>
      <c r="W173" s="36"/>
      <c r="X173" s="36"/>
      <c r="Y173" s="36"/>
      <c r="Z173" s="36"/>
      <c r="AA173" s="36"/>
      <c r="AB173" s="2"/>
    </row>
    <row r="174" spans="1:28" ht="3.9" customHeight="1" x14ac:dyDescent="0.25">
      <c r="A174" s="149">
        <f>1</f>
        <v>1</v>
      </c>
      <c r="B174" s="131"/>
      <c r="C174" s="2"/>
      <c r="D174" s="2"/>
      <c r="E174" s="2"/>
      <c r="F174" s="2"/>
      <c r="G174" s="2"/>
      <c r="H174" s="2"/>
      <c r="I174" s="28"/>
      <c r="J174" s="2"/>
      <c r="K174" s="28"/>
      <c r="L174" s="2"/>
      <c r="M174" s="52"/>
      <c r="N174" s="2"/>
      <c r="O174" s="2"/>
      <c r="P174" s="36"/>
      <c r="Q174" s="36"/>
      <c r="R174" s="36"/>
      <c r="S174" s="36"/>
      <c r="T174" s="36"/>
      <c r="U174" s="36"/>
      <c r="V174" s="36"/>
      <c r="W174" s="36"/>
      <c r="X174" s="36"/>
      <c r="Y174" s="36"/>
      <c r="Z174" s="36"/>
      <c r="AA174" s="36"/>
      <c r="AB174" s="2"/>
    </row>
    <row r="175" spans="1:28" s="5" customFormat="1" x14ac:dyDescent="0.25">
      <c r="A175" s="150">
        <f>1</f>
        <v>1</v>
      </c>
      <c r="B175" s="129" t="str">
        <f>структура!$J$12</f>
        <v>ОСНО</v>
      </c>
      <c r="C175" s="3"/>
      <c r="D175" s="3"/>
      <c r="E175" s="146" t="str">
        <f>KPI!$E$91</f>
        <v>финансовый поток (CF)</v>
      </c>
      <c r="F175" s="146"/>
      <c r="G175" s="146" t="str">
        <f>IF($E175="","",INDEX(KPI!$G:$G,SUMIFS(KPI!$B:$B,KPI!$E:$E,$E175)))</f>
        <v>тыс.руб.</v>
      </c>
      <c r="H175" s="146"/>
      <c r="I175" s="177"/>
      <c r="J175" s="146"/>
      <c r="K175" s="177"/>
      <c r="L175" s="146"/>
      <c r="M175" s="178">
        <f>SUM($O175:$AB175)</f>
        <v>0</v>
      </c>
      <c r="N175" s="3"/>
      <c r="O175" s="3"/>
      <c r="P175" s="179">
        <f>IF(P$1="",0,P155-P165)</f>
        <v>0</v>
      </c>
      <c r="Q175" s="179">
        <f>IF(Q$1="",0,Q155-Q165)</f>
        <v>0</v>
      </c>
      <c r="R175" s="179">
        <f t="shared" ref="R175:AA175" si="9">IF(R$1="",0,R155-R165)</f>
        <v>0</v>
      </c>
      <c r="S175" s="179">
        <f t="shared" si="9"/>
        <v>0</v>
      </c>
      <c r="T175" s="179">
        <f t="shared" si="9"/>
        <v>0</v>
      </c>
      <c r="U175" s="179">
        <f t="shared" si="9"/>
        <v>0</v>
      </c>
      <c r="V175" s="179">
        <f t="shared" si="9"/>
        <v>0</v>
      </c>
      <c r="W175" s="179">
        <f t="shared" si="9"/>
        <v>0</v>
      </c>
      <c r="X175" s="179">
        <f t="shared" si="9"/>
        <v>0</v>
      </c>
      <c r="Y175" s="179">
        <f t="shared" si="9"/>
        <v>0</v>
      </c>
      <c r="Z175" s="179">
        <f t="shared" si="9"/>
        <v>0</v>
      </c>
      <c r="AA175" s="179">
        <f t="shared" si="9"/>
        <v>0</v>
      </c>
      <c r="AB175" s="3"/>
    </row>
    <row r="176" spans="1:28" s="5" customFormat="1" ht="3.9" customHeight="1" x14ac:dyDescent="0.25">
      <c r="A176" s="150">
        <f>1</f>
        <v>1</v>
      </c>
      <c r="B176" s="128"/>
      <c r="C176" s="3"/>
      <c r="D176" s="3"/>
      <c r="E176" s="3"/>
      <c r="F176" s="3"/>
      <c r="G176" s="3"/>
      <c r="H176" s="3"/>
      <c r="I176" s="28"/>
      <c r="J176" s="3"/>
      <c r="K176" s="28"/>
      <c r="L176" s="3"/>
      <c r="M176" s="55"/>
      <c r="N176" s="3"/>
      <c r="O176" s="3"/>
      <c r="P176" s="46"/>
      <c r="Q176" s="46"/>
      <c r="R176" s="46"/>
      <c r="S176" s="46"/>
      <c r="T176" s="46"/>
      <c r="U176" s="46"/>
      <c r="V176" s="46"/>
      <c r="W176" s="46"/>
      <c r="X176" s="46"/>
      <c r="Y176" s="46"/>
      <c r="Z176" s="46"/>
      <c r="AA176" s="46"/>
      <c r="AB176" s="3"/>
    </row>
    <row r="177" spans="1:28" s="5" customFormat="1" x14ac:dyDescent="0.25">
      <c r="A177" s="150">
        <f>1</f>
        <v>1</v>
      </c>
      <c r="B177" s="129" t="str">
        <f>структура!$J$13</f>
        <v>УСН(6%)</v>
      </c>
      <c r="C177" s="3"/>
      <c r="D177" s="3"/>
      <c r="E177" s="146" t="str">
        <f>E175</f>
        <v>финансовый поток (CF)</v>
      </c>
      <c r="F177" s="146"/>
      <c r="G177" s="146" t="str">
        <f>IF($E177="","",INDEX(KPI!$G:$G,SUMIFS(KPI!$B:$B,KPI!$E:$E,$E177)))</f>
        <v>тыс.руб.</v>
      </c>
      <c r="H177" s="146"/>
      <c r="I177" s="177"/>
      <c r="J177" s="146"/>
      <c r="K177" s="177"/>
      <c r="L177" s="146"/>
      <c r="M177" s="178">
        <f>SUM($O177:$AB177)</f>
        <v>0</v>
      </c>
      <c r="N177" s="3"/>
      <c r="O177" s="3"/>
      <c r="P177" s="179">
        <f>IF(P$1="",0,P157-P167)</f>
        <v>0</v>
      </c>
      <c r="Q177" s="179">
        <f>IF(Q$1="",0,Q157-Q167)</f>
        <v>0</v>
      </c>
      <c r="R177" s="179">
        <f t="shared" ref="R177:AA177" si="10">IF(R$1="",0,R157-R167)</f>
        <v>0</v>
      </c>
      <c r="S177" s="179">
        <f t="shared" si="10"/>
        <v>0</v>
      </c>
      <c r="T177" s="179">
        <f t="shared" si="10"/>
        <v>0</v>
      </c>
      <c r="U177" s="179">
        <f t="shared" si="10"/>
        <v>0</v>
      </c>
      <c r="V177" s="179">
        <f t="shared" si="10"/>
        <v>0</v>
      </c>
      <c r="W177" s="179">
        <f t="shared" si="10"/>
        <v>0</v>
      </c>
      <c r="X177" s="179">
        <f t="shared" si="10"/>
        <v>0</v>
      </c>
      <c r="Y177" s="179">
        <f t="shared" si="10"/>
        <v>0</v>
      </c>
      <c r="Z177" s="179">
        <f t="shared" si="10"/>
        <v>0</v>
      </c>
      <c r="AA177" s="179">
        <f t="shared" si="10"/>
        <v>0</v>
      </c>
      <c r="AB177" s="3"/>
    </row>
    <row r="178" spans="1:28" s="5" customFormat="1" ht="3.9" customHeight="1" x14ac:dyDescent="0.25">
      <c r="A178" s="150">
        <f>1</f>
        <v>1</v>
      </c>
      <c r="B178" s="128"/>
      <c r="C178" s="3"/>
      <c r="D178" s="3"/>
      <c r="E178" s="3"/>
      <c r="F178" s="3"/>
      <c r="G178" s="3"/>
      <c r="H178" s="3"/>
      <c r="I178" s="28"/>
      <c r="J178" s="3"/>
      <c r="K178" s="28"/>
      <c r="L178" s="3"/>
      <c r="M178" s="55"/>
      <c r="N178" s="3"/>
      <c r="O178" s="3"/>
      <c r="P178" s="46"/>
      <c r="Q178" s="46"/>
      <c r="R178" s="46"/>
      <c r="S178" s="46"/>
      <c r="T178" s="46"/>
      <c r="U178" s="46"/>
      <c r="V178" s="46"/>
      <c r="W178" s="46"/>
      <c r="X178" s="46"/>
      <c r="Y178" s="46"/>
      <c r="Z178" s="46"/>
      <c r="AA178" s="46"/>
      <c r="AB178" s="3"/>
    </row>
    <row r="179" spans="1:28" s="5" customFormat="1" x14ac:dyDescent="0.25">
      <c r="A179" s="150">
        <f>1</f>
        <v>1</v>
      </c>
      <c r="B179" s="129" t="str">
        <f>структура!$J$14</f>
        <v>УСН(15%)</v>
      </c>
      <c r="C179" s="3"/>
      <c r="D179" s="3"/>
      <c r="E179" s="146" t="str">
        <f>E175</f>
        <v>финансовый поток (CF)</v>
      </c>
      <c r="F179" s="146"/>
      <c r="G179" s="146" t="str">
        <f>IF($E179="","",INDEX(KPI!$G:$G,SUMIFS(KPI!$B:$B,KPI!$E:$E,$E179)))</f>
        <v>тыс.руб.</v>
      </c>
      <c r="H179" s="146"/>
      <c r="I179" s="177"/>
      <c r="J179" s="146"/>
      <c r="K179" s="177"/>
      <c r="L179" s="146"/>
      <c r="M179" s="178">
        <f>SUM($O179:$AB179)</f>
        <v>0</v>
      </c>
      <c r="N179" s="3"/>
      <c r="O179" s="3"/>
      <c r="P179" s="179">
        <f>IF(P$1="",0,P159-P169)</f>
        <v>0</v>
      </c>
      <c r="Q179" s="179">
        <f t="shared" ref="Q179:AA179" si="11">IF(Q$1="",0,Q159-Q169)</f>
        <v>0</v>
      </c>
      <c r="R179" s="179">
        <f t="shared" si="11"/>
        <v>0</v>
      </c>
      <c r="S179" s="179">
        <f t="shared" si="11"/>
        <v>0</v>
      </c>
      <c r="T179" s="179">
        <f t="shared" si="11"/>
        <v>0</v>
      </c>
      <c r="U179" s="179">
        <f t="shared" si="11"/>
        <v>0</v>
      </c>
      <c r="V179" s="179">
        <f t="shared" si="11"/>
        <v>0</v>
      </c>
      <c r="W179" s="179">
        <f t="shared" si="11"/>
        <v>0</v>
      </c>
      <c r="X179" s="179">
        <f t="shared" si="11"/>
        <v>0</v>
      </c>
      <c r="Y179" s="179">
        <f t="shared" si="11"/>
        <v>0</v>
      </c>
      <c r="Z179" s="179">
        <f t="shared" si="11"/>
        <v>0</v>
      </c>
      <c r="AA179" s="179">
        <f t="shared" si="11"/>
        <v>0</v>
      </c>
      <c r="AB179" s="3"/>
    </row>
    <row r="180" spans="1:28" s="5" customFormat="1" ht="3.9" customHeight="1" x14ac:dyDescent="0.25">
      <c r="A180" s="150">
        <f>1</f>
        <v>1</v>
      </c>
      <c r="B180" s="128"/>
      <c r="C180" s="3"/>
      <c r="D180" s="3"/>
      <c r="E180" s="3"/>
      <c r="F180" s="3"/>
      <c r="G180" s="3"/>
      <c r="H180" s="3"/>
      <c r="I180" s="28"/>
      <c r="J180" s="3"/>
      <c r="K180" s="28"/>
      <c r="L180" s="3"/>
      <c r="M180" s="55"/>
      <c r="N180" s="3"/>
      <c r="O180" s="3"/>
      <c r="P180" s="46"/>
      <c r="Q180" s="46"/>
      <c r="R180" s="46"/>
      <c r="S180" s="46"/>
      <c r="T180" s="46"/>
      <c r="U180" s="46"/>
      <c r="V180" s="46"/>
      <c r="W180" s="46"/>
      <c r="X180" s="46"/>
      <c r="Y180" s="46"/>
      <c r="Z180" s="46"/>
      <c r="AA180" s="46"/>
      <c r="AB180" s="3"/>
    </row>
    <row r="181" spans="1:28" s="5" customFormat="1" x14ac:dyDescent="0.25">
      <c r="A181" s="150">
        <f>1</f>
        <v>1</v>
      </c>
      <c r="B181" s="129" t="str">
        <f>структура!$J$15</f>
        <v>УСН(6%)-ИП</v>
      </c>
      <c r="C181" s="3"/>
      <c r="D181" s="3"/>
      <c r="E181" s="146" t="str">
        <f>E175</f>
        <v>финансовый поток (CF)</v>
      </c>
      <c r="F181" s="146"/>
      <c r="G181" s="146" t="str">
        <f>IF($E181="","",INDEX(KPI!$G:$G,SUMIFS(KPI!$B:$B,KPI!$E:$E,$E181)))</f>
        <v>тыс.руб.</v>
      </c>
      <c r="H181" s="146"/>
      <c r="I181" s="177"/>
      <c r="J181" s="146"/>
      <c r="K181" s="177"/>
      <c r="L181" s="146"/>
      <c r="M181" s="178">
        <f>SUM($O181:$AB181)</f>
        <v>0</v>
      </c>
      <c r="N181" s="3"/>
      <c r="O181" s="3"/>
      <c r="P181" s="179">
        <f>IF(P$1="",0,P161-P171)</f>
        <v>0</v>
      </c>
      <c r="Q181" s="179">
        <f t="shared" ref="Q181:AA181" si="12">IF(Q$1="",0,Q161-Q171)</f>
        <v>0</v>
      </c>
      <c r="R181" s="179">
        <f t="shared" si="12"/>
        <v>0</v>
      </c>
      <c r="S181" s="179">
        <f t="shared" si="12"/>
        <v>0</v>
      </c>
      <c r="T181" s="179">
        <f t="shared" si="12"/>
        <v>0</v>
      </c>
      <c r="U181" s="179">
        <f t="shared" si="12"/>
        <v>0</v>
      </c>
      <c r="V181" s="179">
        <f t="shared" si="12"/>
        <v>0</v>
      </c>
      <c r="W181" s="179">
        <f t="shared" si="12"/>
        <v>0</v>
      </c>
      <c r="X181" s="179">
        <f t="shared" si="12"/>
        <v>0</v>
      </c>
      <c r="Y181" s="179">
        <f t="shared" si="12"/>
        <v>0</v>
      </c>
      <c r="Z181" s="179">
        <f t="shared" si="12"/>
        <v>0</v>
      </c>
      <c r="AA181" s="179">
        <f t="shared" si="12"/>
        <v>0</v>
      </c>
      <c r="AB181" s="3"/>
    </row>
    <row r="182" spans="1:28" ht="3.9" customHeight="1" x14ac:dyDescent="0.25">
      <c r="A182" s="149">
        <f>1</f>
        <v>1</v>
      </c>
      <c r="B182" s="131"/>
      <c r="C182" s="2"/>
      <c r="D182" s="2"/>
      <c r="E182" s="119"/>
      <c r="F182" s="2"/>
      <c r="G182" s="119"/>
      <c r="H182" s="2"/>
      <c r="I182" s="28"/>
      <c r="J182" s="2"/>
      <c r="K182" s="28"/>
      <c r="L182" s="2"/>
      <c r="M182" s="142"/>
      <c r="N182" s="2"/>
      <c r="O182" s="2"/>
      <c r="P182" s="36"/>
      <c r="Q182" s="36"/>
      <c r="R182" s="36"/>
      <c r="S182" s="36"/>
      <c r="T182" s="36"/>
      <c r="U182" s="36"/>
      <c r="V182" s="36"/>
      <c r="W182" s="36"/>
      <c r="X182" s="36"/>
      <c r="Y182" s="36"/>
      <c r="Z182" s="36"/>
      <c r="AA182" s="36"/>
      <c r="AB182" s="2"/>
    </row>
    <row r="183" spans="1:28" ht="8.1" customHeight="1" x14ac:dyDescent="0.25">
      <c r="A183" s="149">
        <f>1</f>
        <v>1</v>
      </c>
      <c r="B183" s="131"/>
      <c r="C183" s="2"/>
      <c r="D183" s="2"/>
      <c r="E183" s="2"/>
      <c r="F183" s="2"/>
      <c r="G183" s="2"/>
      <c r="H183" s="2"/>
      <c r="I183" s="28"/>
      <c r="J183" s="2"/>
      <c r="K183" s="28"/>
      <c r="L183" s="2"/>
      <c r="M183" s="52"/>
      <c r="N183" s="2"/>
      <c r="O183" s="2"/>
      <c r="P183" s="36"/>
      <c r="Q183" s="36"/>
      <c r="R183" s="36"/>
      <c r="S183" s="36"/>
      <c r="T183" s="36"/>
      <c r="U183" s="36"/>
      <c r="V183" s="36"/>
      <c r="W183" s="36"/>
      <c r="X183" s="36"/>
      <c r="Y183" s="36"/>
      <c r="Z183" s="36"/>
      <c r="AA183" s="36"/>
      <c r="AB183" s="2"/>
    </row>
    <row r="184" spans="1:28" s="5" customFormat="1" x14ac:dyDescent="0.25">
      <c r="A184" s="150">
        <f>1</f>
        <v>1</v>
      </c>
      <c r="B184" s="131"/>
      <c r="C184" s="3"/>
      <c r="D184" s="3"/>
      <c r="E184" s="3"/>
      <c r="F184" s="3"/>
      <c r="G184" s="3"/>
      <c r="H184" s="3"/>
      <c r="I184" s="28"/>
      <c r="J184" s="3"/>
      <c r="K184" s="28"/>
      <c r="L184" s="3"/>
      <c r="M184" s="55"/>
      <c r="N184" s="3"/>
      <c r="O184" s="3"/>
      <c r="P184" s="46"/>
      <c r="Q184" s="46"/>
      <c r="R184" s="46"/>
      <c r="S184" s="46"/>
      <c r="T184" s="46"/>
      <c r="U184" s="46"/>
      <c r="V184" s="46"/>
      <c r="W184" s="46"/>
      <c r="X184" s="46"/>
      <c r="Y184" s="46"/>
      <c r="Z184" s="46"/>
      <c r="AA184" s="46"/>
      <c r="AB184" s="3"/>
    </row>
    <row r="185" spans="1:28" ht="3.9" customHeight="1" x14ac:dyDescent="0.25">
      <c r="A185" s="149">
        <f>1</f>
        <v>1</v>
      </c>
      <c r="B185" s="131"/>
      <c r="C185" s="2"/>
      <c r="D185" s="2"/>
      <c r="E185" s="2"/>
      <c r="F185" s="2"/>
      <c r="G185" s="2"/>
      <c r="H185" s="2"/>
      <c r="I185" s="28"/>
      <c r="J185" s="2"/>
      <c r="K185" s="28"/>
      <c r="L185" s="2"/>
      <c r="M185" s="52"/>
      <c r="N185" s="2"/>
      <c r="O185" s="2"/>
      <c r="P185" s="36"/>
      <c r="Q185" s="36"/>
      <c r="R185" s="36"/>
      <c r="S185" s="36"/>
      <c r="T185" s="36"/>
      <c r="U185" s="36"/>
      <c r="V185" s="36"/>
      <c r="W185" s="36"/>
      <c r="X185" s="36"/>
      <c r="Y185" s="36"/>
      <c r="Z185" s="36"/>
      <c r="AA185" s="36"/>
      <c r="AB185" s="2"/>
    </row>
    <row r="186" spans="1:28" s="5" customFormat="1" x14ac:dyDescent="0.25">
      <c r="A186" s="150">
        <f>1</f>
        <v>1</v>
      </c>
      <c r="B186" s="131"/>
      <c r="C186" s="3"/>
      <c r="D186" s="3"/>
      <c r="E186" s="181" t="s">
        <v>286</v>
      </c>
      <c r="F186" s="3"/>
      <c r="G186" s="3"/>
      <c r="H186" s="3"/>
      <c r="I186" s="28"/>
      <c r="J186" s="3"/>
      <c r="K186" s="28"/>
      <c r="L186" s="3"/>
      <c r="M186" s="55"/>
      <c r="N186" s="3"/>
      <c r="O186" s="3"/>
      <c r="P186" s="46"/>
      <c r="Q186" s="46"/>
      <c r="R186" s="46"/>
      <c r="S186" s="46"/>
      <c r="T186" s="46"/>
      <c r="U186" s="46"/>
      <c r="V186" s="46"/>
      <c r="W186" s="46"/>
      <c r="X186" s="46"/>
      <c r="Y186" s="46"/>
      <c r="Z186" s="46"/>
      <c r="AA186" s="46"/>
      <c r="AB186" s="3"/>
    </row>
    <row r="187" spans="1:28" ht="3.9" customHeight="1" x14ac:dyDescent="0.25">
      <c r="A187" s="149">
        <f>1</f>
        <v>1</v>
      </c>
      <c r="B187" s="131"/>
      <c r="C187" s="2"/>
      <c r="D187" s="2"/>
      <c r="E187" s="2"/>
      <c r="F187" s="2"/>
      <c r="G187" s="2"/>
      <c r="H187" s="2"/>
      <c r="I187" s="28"/>
      <c r="J187" s="2"/>
      <c r="K187" s="28"/>
      <c r="L187" s="2"/>
      <c r="M187" s="52"/>
      <c r="N187" s="2"/>
      <c r="O187" s="2"/>
      <c r="P187" s="36"/>
      <c r="Q187" s="36"/>
      <c r="R187" s="36"/>
      <c r="S187" s="36"/>
      <c r="T187" s="36"/>
      <c r="U187" s="36"/>
      <c r="V187" s="36"/>
      <c r="W187" s="36"/>
      <c r="X187" s="36"/>
      <c r="Y187" s="36"/>
      <c r="Z187" s="36"/>
      <c r="AA187" s="36"/>
      <c r="AB187" s="2"/>
    </row>
    <row r="188" spans="1:28" ht="8.1" customHeight="1" x14ac:dyDescent="0.25">
      <c r="A188" s="149">
        <f>1</f>
        <v>1</v>
      </c>
      <c r="B188" s="131"/>
      <c r="C188" s="2"/>
      <c r="D188" s="2"/>
      <c r="E188" s="2"/>
      <c r="F188" s="2"/>
      <c r="G188" s="2"/>
      <c r="H188" s="2"/>
      <c r="I188" s="28"/>
      <c r="J188" s="2"/>
      <c r="K188" s="28"/>
      <c r="L188" s="2"/>
      <c r="M188" s="52"/>
      <c r="N188" s="2"/>
      <c r="O188" s="2"/>
      <c r="P188" s="36"/>
      <c r="Q188" s="36"/>
      <c r="R188" s="36"/>
      <c r="S188" s="36"/>
      <c r="T188" s="36"/>
      <c r="U188" s="36"/>
      <c r="V188" s="36"/>
      <c r="W188" s="36"/>
      <c r="X188" s="36"/>
      <c r="Y188" s="36"/>
      <c r="Z188" s="36"/>
      <c r="AA188" s="36"/>
      <c r="AB188" s="2"/>
    </row>
    <row r="189" spans="1:28" ht="3.9" customHeight="1" thickBot="1" x14ac:dyDescent="0.3">
      <c r="A189" s="149">
        <f>1</f>
        <v>1</v>
      </c>
      <c r="B189" s="131"/>
      <c r="C189" s="2"/>
      <c r="D189" s="2"/>
      <c r="E189" s="2"/>
      <c r="F189" s="2"/>
      <c r="G189" s="2"/>
      <c r="H189" s="2"/>
      <c r="I189" s="28"/>
      <c r="J189" s="2"/>
      <c r="K189" s="28"/>
      <c r="L189" s="2"/>
      <c r="M189" s="52"/>
      <c r="N189" s="2"/>
      <c r="O189" s="2"/>
      <c r="P189" s="36"/>
      <c r="Q189" s="36"/>
      <c r="R189" s="36"/>
      <c r="S189" s="36"/>
      <c r="T189" s="36"/>
      <c r="U189" s="36"/>
      <c r="V189" s="36"/>
      <c r="W189" s="36"/>
      <c r="X189" s="36"/>
      <c r="Y189" s="36"/>
      <c r="Z189" s="36"/>
      <c r="AA189" s="36"/>
      <c r="AB189" s="2"/>
    </row>
    <row r="190" spans="1:28" s="5" customFormat="1" ht="12.6" thickBot="1" x14ac:dyDescent="0.3">
      <c r="A190" s="150">
        <f>1</f>
        <v>1</v>
      </c>
      <c r="B190" s="129"/>
      <c r="C190" s="3"/>
      <c r="D190" s="3"/>
      <c r="E190" s="183" t="str">
        <f>KPI!$E$98</f>
        <v>Инвестиционные вложения</v>
      </c>
      <c r="F190" s="183"/>
      <c r="G190" s="183" t="str">
        <f>IF($E190="","",INDEX(KPI!$G:$G,SUMIFS(KPI!$B:$B,KPI!$E:$E,$E190)))</f>
        <v>тыс.руб.</v>
      </c>
      <c r="H190" s="183"/>
      <c r="I190" s="184"/>
      <c r="J190" s="183"/>
      <c r="K190" s="184"/>
      <c r="L190" s="183"/>
      <c r="M190" s="186">
        <f>капитал!$J$20+капитал!$M$102+капитал!$M$109</f>
        <v>0</v>
      </c>
      <c r="N190" s="3"/>
      <c r="O190" s="3"/>
      <c r="P190" s="46"/>
      <c r="Q190" s="46"/>
      <c r="R190" s="46"/>
      <c r="S190" s="46"/>
      <c r="T190" s="46"/>
      <c r="U190" s="46"/>
      <c r="V190" s="46"/>
      <c r="W190" s="46"/>
      <c r="X190" s="46"/>
      <c r="Y190" s="46"/>
      <c r="Z190" s="46"/>
      <c r="AA190" s="46"/>
      <c r="AB190" s="3"/>
    </row>
    <row r="191" spans="1:28" ht="3.9" customHeight="1" x14ac:dyDescent="0.25">
      <c r="A191" s="149">
        <f>1</f>
        <v>1</v>
      </c>
      <c r="B191" s="131"/>
      <c r="C191" s="2"/>
      <c r="D191" s="2"/>
      <c r="E191" s="140"/>
      <c r="F191" s="2"/>
      <c r="G191" s="140"/>
      <c r="H191" s="2"/>
      <c r="I191" s="28"/>
      <c r="J191" s="2"/>
      <c r="K191" s="28"/>
      <c r="L191" s="2"/>
      <c r="M191" s="141"/>
      <c r="N191" s="2"/>
      <c r="O191" s="2"/>
      <c r="P191" s="36"/>
      <c r="Q191" s="36"/>
      <c r="R191" s="36"/>
      <c r="S191" s="36"/>
      <c r="T191" s="36"/>
      <c r="U191" s="36"/>
      <c r="V191" s="36"/>
      <c r="W191" s="36"/>
      <c r="X191" s="36"/>
      <c r="Y191" s="36"/>
      <c r="Z191" s="36"/>
      <c r="AA191" s="36"/>
      <c r="AB191" s="2"/>
    </row>
    <row r="192" spans="1:28" ht="3.9" customHeight="1" x14ac:dyDescent="0.25">
      <c r="A192" s="149">
        <f>1</f>
        <v>1</v>
      </c>
      <c r="B192" s="131"/>
      <c r="C192" s="2"/>
      <c r="D192" s="2"/>
      <c r="E192" s="2"/>
      <c r="F192" s="2"/>
      <c r="G192" s="2"/>
      <c r="H192" s="2"/>
      <c r="I192" s="28"/>
      <c r="J192" s="2"/>
      <c r="K192" s="28"/>
      <c r="L192" s="2"/>
      <c r="M192" s="52"/>
      <c r="N192" s="2"/>
      <c r="O192" s="2"/>
      <c r="P192" s="36"/>
      <c r="Q192" s="36"/>
      <c r="R192" s="36"/>
      <c r="S192" s="36"/>
      <c r="T192" s="36"/>
      <c r="U192" s="36"/>
      <c r="V192" s="36"/>
      <c r="W192" s="36"/>
      <c r="X192" s="36"/>
      <c r="Y192" s="36"/>
      <c r="Z192" s="36"/>
      <c r="AA192" s="36"/>
      <c r="AB192" s="2"/>
    </row>
    <row r="193" spans="1:28" s="5" customFormat="1" x14ac:dyDescent="0.25">
      <c r="A193" s="150">
        <f>1</f>
        <v>1</v>
      </c>
      <c r="B193" s="129"/>
      <c r="C193" s="3"/>
      <c r="D193" s="3"/>
      <c r="E193" s="3" t="str">
        <f>KPI!$E$99</f>
        <v>Коэффициент дисконтиования</v>
      </c>
      <c r="F193" s="3"/>
      <c r="G193" s="3" t="str">
        <f>IF($E193="","",INDEX(KPI!$G:$G,SUMIFS(KPI!$B:$B,KPI!$E:$E,$E193)))</f>
        <v>%</v>
      </c>
      <c r="H193" s="3"/>
      <c r="I193" s="28"/>
      <c r="J193" s="3"/>
      <c r="K193" s="28"/>
      <c r="L193" s="3"/>
      <c r="M193" s="55"/>
      <c r="N193" s="3"/>
      <c r="O193" s="3"/>
      <c r="P193" s="185">
        <f>IF(P$1="",0,(1+операции!P$445))</f>
        <v>1</v>
      </c>
      <c r="Q193" s="185">
        <f>IF(Q$1="",0,P193*(1+операции!Q$445))</f>
        <v>0</v>
      </c>
      <c r="R193" s="185">
        <f>IF(R$1="",0,Q193*(1+операции!R$445))</f>
        <v>0</v>
      </c>
      <c r="S193" s="185">
        <f>IF(S$1="",0,R193*(1+операции!S$445))</f>
        <v>0</v>
      </c>
      <c r="T193" s="185">
        <f>IF(T$1="",0,S193*(1+операции!T$445))</f>
        <v>0</v>
      </c>
      <c r="U193" s="185">
        <f>IF(U$1="",0,T193*(1+операции!U$445))</f>
        <v>0</v>
      </c>
      <c r="V193" s="185">
        <f>IF(V$1="",0,U193*(1+операции!V$445))</f>
        <v>0</v>
      </c>
      <c r="W193" s="185">
        <f>IF(W$1="",0,V193*(1+операции!W$445))</f>
        <v>0</v>
      </c>
      <c r="X193" s="185">
        <f>IF(X$1="",0,W193*(1+операции!X$445))</f>
        <v>0</v>
      </c>
      <c r="Y193" s="185">
        <f>IF(Y$1="",0,X193*(1+операции!Y$445))</f>
        <v>0</v>
      </c>
      <c r="Z193" s="185">
        <f>IF(Z$1="",0,Y193*(1+операции!Z$445))</f>
        <v>0</v>
      </c>
      <c r="AA193" s="185">
        <f>IF(AA$1="",0,Z193*(1+операции!AA$445))</f>
        <v>0</v>
      </c>
      <c r="AB193" s="3"/>
    </row>
    <row r="194" spans="1:28" s="5" customFormat="1" ht="3.9" customHeight="1" x14ac:dyDescent="0.25">
      <c r="A194" s="150">
        <f>1</f>
        <v>1</v>
      </c>
      <c r="B194" s="128"/>
      <c r="C194" s="3"/>
      <c r="D194" s="3"/>
      <c r="E194" s="3"/>
      <c r="F194" s="3"/>
      <c r="G194" s="3"/>
      <c r="H194" s="3"/>
      <c r="I194" s="28"/>
      <c r="J194" s="3"/>
      <c r="K194" s="28"/>
      <c r="L194" s="3"/>
      <c r="M194" s="55"/>
      <c r="N194" s="3"/>
      <c r="O194" s="3"/>
      <c r="P194" s="46"/>
      <c r="Q194" s="46"/>
      <c r="R194" s="46"/>
      <c r="S194" s="46"/>
      <c r="T194" s="46"/>
      <c r="U194" s="46"/>
      <c r="V194" s="46"/>
      <c r="W194" s="46"/>
      <c r="X194" s="46"/>
      <c r="Y194" s="46"/>
      <c r="Z194" s="46"/>
      <c r="AA194" s="46"/>
      <c r="AB194" s="3"/>
    </row>
    <row r="195" spans="1:28" ht="3.9" customHeight="1" x14ac:dyDescent="0.25">
      <c r="A195" s="149">
        <f>1</f>
        <v>1</v>
      </c>
      <c r="B195" s="131"/>
      <c r="C195" s="2"/>
      <c r="D195" s="2"/>
      <c r="E195" s="2"/>
      <c r="F195" s="2"/>
      <c r="G195" s="2"/>
      <c r="H195" s="2"/>
      <c r="I195" s="28"/>
      <c r="J195" s="2"/>
      <c r="K195" s="28"/>
      <c r="L195" s="2"/>
      <c r="M195" s="52"/>
      <c r="N195" s="2"/>
      <c r="O195" s="2"/>
      <c r="P195" s="36"/>
      <c r="Q195" s="36"/>
      <c r="R195" s="36"/>
      <c r="S195" s="36"/>
      <c r="T195" s="36"/>
      <c r="U195" s="36"/>
      <c r="V195" s="36"/>
      <c r="W195" s="36"/>
      <c r="X195" s="36"/>
      <c r="Y195" s="36"/>
      <c r="Z195" s="36"/>
      <c r="AA195" s="36"/>
      <c r="AB195" s="2"/>
    </row>
    <row r="196" spans="1:28" s="5" customFormat="1" x14ac:dyDescent="0.25">
      <c r="A196" s="150">
        <f>1</f>
        <v>1</v>
      </c>
      <c r="B196" s="129" t="str">
        <f>структура!$J$12</f>
        <v>ОСНО</v>
      </c>
      <c r="C196" s="3"/>
      <c r="D196" s="3"/>
      <c r="E196" s="146" t="str">
        <f>KPI!$E$100</f>
        <v>NPV(CF)</v>
      </c>
      <c r="F196" s="146"/>
      <c r="G196" s="146" t="str">
        <f>IF($E196="","",INDEX(KPI!$G:$G,SUMIFS(KPI!$B:$B,KPI!$E:$E,$E196)))</f>
        <v>тыс.руб.</v>
      </c>
      <c r="H196" s="146"/>
      <c r="I196" s="177"/>
      <c r="J196" s="146"/>
      <c r="K196" s="177"/>
      <c r="L196" s="146"/>
      <c r="M196" s="178">
        <f>SUM($O196:$AB196)</f>
        <v>0</v>
      </c>
      <c r="N196" s="3"/>
      <c r="O196" s="3"/>
      <c r="P196" s="179">
        <f>IF(P$1="",0,IF(P$193=0,0,P175/P$193))</f>
        <v>0</v>
      </c>
      <c r="Q196" s="179">
        <f t="shared" ref="Q196:AA196" si="13">IF(Q$1="",0,IF(Q$193=0,0,Q175/Q$193))</f>
        <v>0</v>
      </c>
      <c r="R196" s="179">
        <f t="shared" si="13"/>
        <v>0</v>
      </c>
      <c r="S196" s="179">
        <f t="shared" si="13"/>
        <v>0</v>
      </c>
      <c r="T196" s="179">
        <f t="shared" si="13"/>
        <v>0</v>
      </c>
      <c r="U196" s="179">
        <f t="shared" si="13"/>
        <v>0</v>
      </c>
      <c r="V196" s="179">
        <f t="shared" si="13"/>
        <v>0</v>
      </c>
      <c r="W196" s="179">
        <f t="shared" si="13"/>
        <v>0</v>
      </c>
      <c r="X196" s="179">
        <f t="shared" si="13"/>
        <v>0</v>
      </c>
      <c r="Y196" s="179">
        <f t="shared" si="13"/>
        <v>0</v>
      </c>
      <c r="Z196" s="179">
        <f t="shared" si="13"/>
        <v>0</v>
      </c>
      <c r="AA196" s="179">
        <f t="shared" si="13"/>
        <v>0</v>
      </c>
      <c r="AB196" s="3"/>
    </row>
    <row r="197" spans="1:28" s="5" customFormat="1" ht="3.9" customHeight="1" x14ac:dyDescent="0.25">
      <c r="A197" s="150">
        <f>1</f>
        <v>1</v>
      </c>
      <c r="B197" s="128"/>
      <c r="C197" s="3"/>
      <c r="D197" s="3"/>
      <c r="E197" s="3"/>
      <c r="F197" s="3"/>
      <c r="G197" s="3"/>
      <c r="H197" s="3"/>
      <c r="I197" s="28"/>
      <c r="J197" s="3"/>
      <c r="K197" s="28"/>
      <c r="L197" s="3"/>
      <c r="M197" s="55"/>
      <c r="N197" s="3"/>
      <c r="O197" s="3"/>
      <c r="P197" s="46"/>
      <c r="Q197" s="46"/>
      <c r="R197" s="46"/>
      <c r="S197" s="46"/>
      <c r="T197" s="46"/>
      <c r="U197" s="46"/>
      <c r="V197" s="46"/>
      <c r="W197" s="46"/>
      <c r="X197" s="46"/>
      <c r="Y197" s="46"/>
      <c r="Z197" s="46"/>
      <c r="AA197" s="46"/>
      <c r="AB197" s="3"/>
    </row>
    <row r="198" spans="1:28" s="5" customFormat="1" x14ac:dyDescent="0.25">
      <c r="A198" s="150">
        <f>1</f>
        <v>1</v>
      </c>
      <c r="B198" s="129" t="str">
        <f>структура!$J$13</f>
        <v>УСН(6%)</v>
      </c>
      <c r="C198" s="3"/>
      <c r="D198" s="3"/>
      <c r="E198" s="146" t="str">
        <f>E196</f>
        <v>NPV(CF)</v>
      </c>
      <c r="F198" s="146"/>
      <c r="G198" s="146" t="str">
        <f>IF($E198="","",INDEX(KPI!$G:$G,SUMIFS(KPI!$B:$B,KPI!$E:$E,$E198)))</f>
        <v>тыс.руб.</v>
      </c>
      <c r="H198" s="146"/>
      <c r="I198" s="177"/>
      <c r="J198" s="146"/>
      <c r="K198" s="177"/>
      <c r="L198" s="146"/>
      <c r="M198" s="178">
        <f>SUM($O198:$AB198)</f>
        <v>0</v>
      </c>
      <c r="N198" s="3"/>
      <c r="O198" s="3"/>
      <c r="P198" s="179">
        <f>IF(P$1="",0,IF(P$193=0,0,P177/P$193))</f>
        <v>0</v>
      </c>
      <c r="Q198" s="179">
        <f t="shared" ref="Q198:AA198" si="14">IF(Q$1="",0,IF(Q$193=0,0,Q177/Q$193))</f>
        <v>0</v>
      </c>
      <c r="R198" s="179">
        <f t="shared" si="14"/>
        <v>0</v>
      </c>
      <c r="S198" s="179">
        <f t="shared" si="14"/>
        <v>0</v>
      </c>
      <c r="T198" s="179">
        <f t="shared" si="14"/>
        <v>0</v>
      </c>
      <c r="U198" s="179">
        <f t="shared" si="14"/>
        <v>0</v>
      </c>
      <c r="V198" s="179">
        <f t="shared" si="14"/>
        <v>0</v>
      </c>
      <c r="W198" s="179">
        <f t="shared" si="14"/>
        <v>0</v>
      </c>
      <c r="X198" s="179">
        <f t="shared" si="14"/>
        <v>0</v>
      </c>
      <c r="Y198" s="179">
        <f t="shared" si="14"/>
        <v>0</v>
      </c>
      <c r="Z198" s="179">
        <f t="shared" si="14"/>
        <v>0</v>
      </c>
      <c r="AA198" s="179">
        <f t="shared" si="14"/>
        <v>0</v>
      </c>
      <c r="AB198" s="3"/>
    </row>
    <row r="199" spans="1:28" s="5" customFormat="1" ht="3.9" customHeight="1" x14ac:dyDescent="0.25">
      <c r="A199" s="150">
        <f>1</f>
        <v>1</v>
      </c>
      <c r="B199" s="128"/>
      <c r="C199" s="3"/>
      <c r="D199" s="3"/>
      <c r="E199" s="3"/>
      <c r="F199" s="3"/>
      <c r="G199" s="3"/>
      <c r="H199" s="3"/>
      <c r="I199" s="28"/>
      <c r="J199" s="3"/>
      <c r="K199" s="28"/>
      <c r="L199" s="3"/>
      <c r="M199" s="55"/>
      <c r="N199" s="3"/>
      <c r="O199" s="3"/>
      <c r="P199" s="46"/>
      <c r="Q199" s="46"/>
      <c r="R199" s="46"/>
      <c r="S199" s="46"/>
      <c r="T199" s="46"/>
      <c r="U199" s="46"/>
      <c r="V199" s="46"/>
      <c r="W199" s="46"/>
      <c r="X199" s="46"/>
      <c r="Y199" s="46"/>
      <c r="Z199" s="46"/>
      <c r="AA199" s="46"/>
      <c r="AB199" s="3"/>
    </row>
    <row r="200" spans="1:28" s="5" customFormat="1" x14ac:dyDescent="0.25">
      <c r="A200" s="150">
        <f>1</f>
        <v>1</v>
      </c>
      <c r="B200" s="129" t="str">
        <f>структура!$J$14</f>
        <v>УСН(15%)</v>
      </c>
      <c r="C200" s="3"/>
      <c r="D200" s="3"/>
      <c r="E200" s="146" t="str">
        <f>E196</f>
        <v>NPV(CF)</v>
      </c>
      <c r="F200" s="146"/>
      <c r="G200" s="146" t="str">
        <f>IF($E200="","",INDEX(KPI!$G:$G,SUMIFS(KPI!$B:$B,KPI!$E:$E,$E200)))</f>
        <v>тыс.руб.</v>
      </c>
      <c r="H200" s="146"/>
      <c r="I200" s="177"/>
      <c r="J200" s="146"/>
      <c r="K200" s="177"/>
      <c r="L200" s="146"/>
      <c r="M200" s="178">
        <f>SUM($O200:$AB200)</f>
        <v>0</v>
      </c>
      <c r="N200" s="3"/>
      <c r="O200" s="3"/>
      <c r="P200" s="179">
        <f>IF(P$1="",0,IF(P$193=0,0,P179/P$193))</f>
        <v>0</v>
      </c>
      <c r="Q200" s="179">
        <f t="shared" ref="Q200:AA200" si="15">IF(Q$1="",0,IF(Q$193=0,0,Q179/Q$193))</f>
        <v>0</v>
      </c>
      <c r="R200" s="179">
        <f t="shared" si="15"/>
        <v>0</v>
      </c>
      <c r="S200" s="179">
        <f t="shared" si="15"/>
        <v>0</v>
      </c>
      <c r="T200" s="179">
        <f t="shared" si="15"/>
        <v>0</v>
      </c>
      <c r="U200" s="179">
        <f t="shared" si="15"/>
        <v>0</v>
      </c>
      <c r="V200" s="179">
        <f t="shared" si="15"/>
        <v>0</v>
      </c>
      <c r="W200" s="179">
        <f t="shared" si="15"/>
        <v>0</v>
      </c>
      <c r="X200" s="179">
        <f t="shared" si="15"/>
        <v>0</v>
      </c>
      <c r="Y200" s="179">
        <f t="shared" si="15"/>
        <v>0</v>
      </c>
      <c r="Z200" s="179">
        <f t="shared" si="15"/>
        <v>0</v>
      </c>
      <c r="AA200" s="179">
        <f t="shared" si="15"/>
        <v>0</v>
      </c>
      <c r="AB200" s="3"/>
    </row>
    <row r="201" spans="1:28" s="5" customFormat="1" ht="3.9" customHeight="1" x14ac:dyDescent="0.25">
      <c r="A201" s="150">
        <f>1</f>
        <v>1</v>
      </c>
      <c r="B201" s="128"/>
      <c r="C201" s="3"/>
      <c r="D201" s="3"/>
      <c r="E201" s="3"/>
      <c r="F201" s="3"/>
      <c r="G201" s="3"/>
      <c r="H201" s="3"/>
      <c r="I201" s="28"/>
      <c r="J201" s="3"/>
      <c r="K201" s="28"/>
      <c r="L201" s="3"/>
      <c r="M201" s="55"/>
      <c r="N201" s="3"/>
      <c r="O201" s="3"/>
      <c r="P201" s="46"/>
      <c r="Q201" s="46"/>
      <c r="R201" s="46"/>
      <c r="S201" s="46"/>
      <c r="T201" s="46"/>
      <c r="U201" s="46"/>
      <c r="V201" s="46"/>
      <c r="W201" s="46"/>
      <c r="X201" s="46"/>
      <c r="Y201" s="46"/>
      <c r="Z201" s="46"/>
      <c r="AA201" s="46"/>
      <c r="AB201" s="3"/>
    </row>
    <row r="202" spans="1:28" s="5" customFormat="1" x14ac:dyDescent="0.25">
      <c r="A202" s="150">
        <f>1</f>
        <v>1</v>
      </c>
      <c r="B202" s="129" t="str">
        <f>структура!$J$15</f>
        <v>УСН(6%)-ИП</v>
      </c>
      <c r="C202" s="3"/>
      <c r="D202" s="3"/>
      <c r="E202" s="146" t="str">
        <f>E196</f>
        <v>NPV(CF)</v>
      </c>
      <c r="F202" s="146"/>
      <c r="G202" s="146" t="str">
        <f>IF($E202="","",INDEX(KPI!$G:$G,SUMIFS(KPI!$B:$B,KPI!$E:$E,$E202)))</f>
        <v>тыс.руб.</v>
      </c>
      <c r="H202" s="146"/>
      <c r="I202" s="177"/>
      <c r="J202" s="146"/>
      <c r="K202" s="177"/>
      <c r="L202" s="146"/>
      <c r="M202" s="178">
        <f>SUM($O202:$AB202)</f>
        <v>0</v>
      </c>
      <c r="N202" s="3"/>
      <c r="O202" s="3"/>
      <c r="P202" s="179">
        <f>IF(P$1="",0,IF(P$193=0,0,P181/P$193))</f>
        <v>0</v>
      </c>
      <c r="Q202" s="179">
        <f t="shared" ref="Q202:AA202" si="16">IF(Q$1="",0,IF(Q$193=0,0,Q181/Q$193))</f>
        <v>0</v>
      </c>
      <c r="R202" s="179">
        <f t="shared" si="16"/>
        <v>0</v>
      </c>
      <c r="S202" s="179">
        <f t="shared" si="16"/>
        <v>0</v>
      </c>
      <c r="T202" s="179">
        <f t="shared" si="16"/>
        <v>0</v>
      </c>
      <c r="U202" s="179">
        <f t="shared" si="16"/>
        <v>0</v>
      </c>
      <c r="V202" s="179">
        <f t="shared" si="16"/>
        <v>0</v>
      </c>
      <c r="W202" s="179">
        <f t="shared" si="16"/>
        <v>0</v>
      </c>
      <c r="X202" s="179">
        <f t="shared" si="16"/>
        <v>0</v>
      </c>
      <c r="Y202" s="179">
        <f t="shared" si="16"/>
        <v>0</v>
      </c>
      <c r="Z202" s="179">
        <f t="shared" si="16"/>
        <v>0</v>
      </c>
      <c r="AA202" s="179">
        <f t="shared" si="16"/>
        <v>0</v>
      </c>
      <c r="AB202" s="3"/>
    </row>
    <row r="203" spans="1:28" ht="3.9" customHeight="1" x14ac:dyDescent="0.25">
      <c r="A203" s="149">
        <f>1</f>
        <v>1</v>
      </c>
      <c r="B203" s="131"/>
      <c r="C203" s="2"/>
      <c r="D203" s="2"/>
      <c r="E203" s="119"/>
      <c r="F203" s="2"/>
      <c r="G203" s="119"/>
      <c r="H203" s="2"/>
      <c r="I203" s="28"/>
      <c r="J203" s="2"/>
      <c r="K203" s="28"/>
      <c r="L203" s="2"/>
      <c r="M203" s="142"/>
      <c r="N203" s="2"/>
      <c r="O203" s="2"/>
      <c r="P203" s="36"/>
      <c r="Q203" s="36"/>
      <c r="R203" s="36"/>
      <c r="S203" s="36"/>
      <c r="T203" s="36"/>
      <c r="U203" s="36"/>
      <c r="V203" s="36"/>
      <c r="W203" s="36"/>
      <c r="X203" s="36"/>
      <c r="Y203" s="36"/>
      <c r="Z203" s="36"/>
      <c r="AA203" s="36"/>
      <c r="AB203" s="2"/>
    </row>
    <row r="204" spans="1:28" ht="8.1" customHeight="1" x14ac:dyDescent="0.25">
      <c r="A204" s="149">
        <f>1</f>
        <v>1</v>
      </c>
      <c r="B204" s="131"/>
      <c r="C204" s="2"/>
      <c r="D204" s="2"/>
      <c r="E204" s="2"/>
      <c r="F204" s="2"/>
      <c r="G204" s="2"/>
      <c r="H204" s="2"/>
      <c r="I204" s="28"/>
      <c r="J204" s="2"/>
      <c r="K204" s="28"/>
      <c r="L204" s="2"/>
      <c r="M204" s="52"/>
      <c r="N204" s="2"/>
      <c r="O204" s="2"/>
      <c r="P204" s="36"/>
      <c r="Q204" s="36"/>
      <c r="R204" s="36"/>
      <c r="S204" s="36"/>
      <c r="T204" s="36"/>
      <c r="U204" s="36"/>
      <c r="V204" s="36"/>
      <c r="W204" s="36"/>
      <c r="X204" s="36"/>
      <c r="Y204" s="36"/>
      <c r="Z204" s="36"/>
      <c r="AA204" s="36"/>
      <c r="AB204" s="2"/>
    </row>
    <row r="205" spans="1:28" ht="3.9" customHeight="1" x14ac:dyDescent="0.25">
      <c r="A205" s="149">
        <f>1</f>
        <v>1</v>
      </c>
      <c r="B205" s="131"/>
      <c r="C205" s="2"/>
      <c r="D205" s="2"/>
      <c r="E205" s="2"/>
      <c r="F205" s="2"/>
      <c r="G205" s="2"/>
      <c r="H205" s="2"/>
      <c r="I205" s="28"/>
      <c r="J205" s="2"/>
      <c r="K205" s="28"/>
      <c r="L205" s="2"/>
      <c r="M205" s="52"/>
      <c r="N205" s="2"/>
      <c r="O205" s="2"/>
      <c r="P205" s="36"/>
      <c r="Q205" s="36"/>
      <c r="R205" s="36"/>
      <c r="S205" s="36"/>
      <c r="T205" s="36"/>
      <c r="U205" s="36"/>
      <c r="V205" s="36"/>
      <c r="W205" s="36"/>
      <c r="X205" s="36"/>
      <c r="Y205" s="36"/>
      <c r="Z205" s="36"/>
      <c r="AA205" s="36"/>
      <c r="AB205" s="2"/>
    </row>
    <row r="206" spans="1:28" s="5" customFormat="1" x14ac:dyDescent="0.25">
      <c r="A206" s="150">
        <f>1</f>
        <v>1</v>
      </c>
      <c r="B206" s="129" t="str">
        <f>структура!$J$12</f>
        <v>ОСНО</v>
      </c>
      <c r="C206" s="3"/>
      <c r="D206" s="3"/>
      <c r="E206" s="147" t="str">
        <f>KPI!$E$101</f>
        <v>NPV(CF)-Inv</v>
      </c>
      <c r="F206" s="147"/>
      <c r="G206" s="147" t="str">
        <f>IF($E206="","",INDEX(KPI!$G:$G,SUMIFS(KPI!$B:$B,KPI!$E:$E,$E206)))</f>
        <v>тыс.руб.</v>
      </c>
      <c r="H206" s="147"/>
      <c r="I206" s="170"/>
      <c r="J206" s="147"/>
      <c r="K206" s="170"/>
      <c r="L206" s="147"/>
      <c r="M206" s="171">
        <f>M196-M$190</f>
        <v>0</v>
      </c>
      <c r="N206" s="3"/>
      <c r="O206" s="3"/>
      <c r="P206" s="46"/>
      <c r="Q206" s="46"/>
      <c r="R206" s="46"/>
      <c r="S206" s="46"/>
      <c r="T206" s="46"/>
      <c r="U206" s="46"/>
      <c r="V206" s="46"/>
      <c r="W206" s="46"/>
      <c r="X206" s="46"/>
      <c r="Y206" s="46"/>
      <c r="Z206" s="46"/>
      <c r="AA206" s="46"/>
      <c r="AB206" s="3"/>
    </row>
    <row r="207" spans="1:28" s="5" customFormat="1" ht="3.9" customHeight="1" x14ac:dyDescent="0.25">
      <c r="A207" s="150">
        <f>1</f>
        <v>1</v>
      </c>
      <c r="B207" s="128"/>
      <c r="C207" s="3"/>
      <c r="D207" s="3"/>
      <c r="E207" s="3"/>
      <c r="F207" s="3"/>
      <c r="G207" s="3"/>
      <c r="H207" s="3"/>
      <c r="I207" s="28"/>
      <c r="J207" s="3"/>
      <c r="K207" s="28"/>
      <c r="L207" s="3"/>
      <c r="M207" s="55"/>
      <c r="N207" s="3"/>
      <c r="O207" s="3"/>
      <c r="P207" s="46"/>
      <c r="Q207" s="46"/>
      <c r="R207" s="46"/>
      <c r="S207" s="46"/>
      <c r="T207" s="46"/>
      <c r="U207" s="46"/>
      <c r="V207" s="46"/>
      <c r="W207" s="46"/>
      <c r="X207" s="46"/>
      <c r="Y207" s="46"/>
      <c r="Z207" s="46"/>
      <c r="AA207" s="46"/>
      <c r="AB207" s="3"/>
    </row>
    <row r="208" spans="1:28" s="5" customFormat="1" x14ac:dyDescent="0.25">
      <c r="A208" s="150">
        <f>1</f>
        <v>1</v>
      </c>
      <c r="B208" s="129" t="str">
        <f>структура!$J$13</f>
        <v>УСН(6%)</v>
      </c>
      <c r="C208" s="3"/>
      <c r="D208" s="3"/>
      <c r="E208" s="147" t="str">
        <f>E206</f>
        <v>NPV(CF)-Inv</v>
      </c>
      <c r="F208" s="147"/>
      <c r="G208" s="147" t="str">
        <f>IF($E208="","",INDEX(KPI!$G:$G,SUMIFS(KPI!$B:$B,KPI!$E:$E,$E208)))</f>
        <v>тыс.руб.</v>
      </c>
      <c r="H208" s="147"/>
      <c r="I208" s="170"/>
      <c r="J208" s="147"/>
      <c r="K208" s="170"/>
      <c r="L208" s="147"/>
      <c r="M208" s="171">
        <f>M198-M$190</f>
        <v>0</v>
      </c>
      <c r="N208" s="3"/>
      <c r="O208" s="3"/>
      <c r="P208" s="46"/>
      <c r="Q208" s="46"/>
      <c r="R208" s="46"/>
      <c r="S208" s="46"/>
      <c r="T208" s="46"/>
      <c r="U208" s="46"/>
      <c r="V208" s="46"/>
      <c r="W208" s="46"/>
      <c r="X208" s="46"/>
      <c r="Y208" s="46"/>
      <c r="Z208" s="46"/>
      <c r="AA208" s="46"/>
      <c r="AB208" s="3"/>
    </row>
    <row r="209" spans="1:28" s="5" customFormat="1" ht="3.9" customHeight="1" x14ac:dyDescent="0.25">
      <c r="A209" s="150">
        <f>1</f>
        <v>1</v>
      </c>
      <c r="B209" s="128"/>
      <c r="C209" s="3"/>
      <c r="D209" s="3"/>
      <c r="E209" s="3"/>
      <c r="F209" s="3"/>
      <c r="G209" s="3"/>
      <c r="H209" s="3"/>
      <c r="I209" s="28"/>
      <c r="J209" s="3"/>
      <c r="K209" s="28"/>
      <c r="L209" s="3"/>
      <c r="M209" s="55"/>
      <c r="N209" s="3"/>
      <c r="O209" s="3"/>
      <c r="P209" s="46"/>
      <c r="Q209" s="46"/>
      <c r="R209" s="46"/>
      <c r="S209" s="46"/>
      <c r="T209" s="46"/>
      <c r="U209" s="46"/>
      <c r="V209" s="46"/>
      <c r="W209" s="46"/>
      <c r="X209" s="46"/>
      <c r="Y209" s="46"/>
      <c r="Z209" s="46"/>
      <c r="AA209" s="46"/>
      <c r="AB209" s="3"/>
    </row>
    <row r="210" spans="1:28" s="5" customFormat="1" x14ac:dyDescent="0.25">
      <c r="A210" s="150">
        <f>1</f>
        <v>1</v>
      </c>
      <c r="B210" s="129" t="str">
        <f>структура!$J$14</f>
        <v>УСН(15%)</v>
      </c>
      <c r="C210" s="3"/>
      <c r="D210" s="3"/>
      <c r="E210" s="147" t="str">
        <f>E206</f>
        <v>NPV(CF)-Inv</v>
      </c>
      <c r="F210" s="147"/>
      <c r="G210" s="147" t="str">
        <f>IF($E210="","",INDEX(KPI!$G:$G,SUMIFS(KPI!$B:$B,KPI!$E:$E,$E210)))</f>
        <v>тыс.руб.</v>
      </c>
      <c r="H210" s="147"/>
      <c r="I210" s="170"/>
      <c r="J210" s="147"/>
      <c r="K210" s="170"/>
      <c r="L210" s="147"/>
      <c r="M210" s="171">
        <f>M200-M$190</f>
        <v>0</v>
      </c>
      <c r="N210" s="3"/>
      <c r="O210" s="3"/>
      <c r="P210" s="46"/>
      <c r="Q210" s="46"/>
      <c r="R210" s="46"/>
      <c r="S210" s="46"/>
      <c r="T210" s="46"/>
      <c r="U210" s="46"/>
      <c r="V210" s="46"/>
      <c r="W210" s="46"/>
      <c r="X210" s="46"/>
      <c r="Y210" s="46"/>
      <c r="Z210" s="46"/>
      <c r="AA210" s="46"/>
      <c r="AB210" s="3"/>
    </row>
    <row r="211" spans="1:28" s="5" customFormat="1" ht="3.9" customHeight="1" x14ac:dyDescent="0.25">
      <c r="A211" s="150">
        <f>1</f>
        <v>1</v>
      </c>
      <c r="B211" s="128"/>
      <c r="C211" s="3"/>
      <c r="D211" s="3"/>
      <c r="E211" s="3"/>
      <c r="F211" s="3"/>
      <c r="G211" s="3"/>
      <c r="H211" s="3"/>
      <c r="I211" s="28"/>
      <c r="J211" s="3"/>
      <c r="K211" s="28"/>
      <c r="L211" s="3"/>
      <c r="M211" s="55"/>
      <c r="N211" s="3"/>
      <c r="O211" s="3"/>
      <c r="P211" s="46"/>
      <c r="Q211" s="46"/>
      <c r="R211" s="46"/>
      <c r="S211" s="46"/>
      <c r="T211" s="46"/>
      <c r="U211" s="46"/>
      <c r="V211" s="46"/>
      <c r="W211" s="46"/>
      <c r="X211" s="46"/>
      <c r="Y211" s="46"/>
      <c r="Z211" s="46"/>
      <c r="AA211" s="46"/>
      <c r="AB211" s="3"/>
    </row>
    <row r="212" spans="1:28" s="5" customFormat="1" x14ac:dyDescent="0.25">
      <c r="A212" s="150">
        <f>1</f>
        <v>1</v>
      </c>
      <c r="B212" s="129" t="str">
        <f>структура!$J$15</f>
        <v>УСН(6%)-ИП</v>
      </c>
      <c r="C212" s="3"/>
      <c r="D212" s="3"/>
      <c r="E212" s="147" t="str">
        <f>E206</f>
        <v>NPV(CF)-Inv</v>
      </c>
      <c r="F212" s="147"/>
      <c r="G212" s="147" t="str">
        <f>IF($E212="","",INDEX(KPI!$G:$G,SUMIFS(KPI!$B:$B,KPI!$E:$E,$E212)))</f>
        <v>тыс.руб.</v>
      </c>
      <c r="H212" s="147"/>
      <c r="I212" s="170"/>
      <c r="J212" s="147"/>
      <c r="K212" s="170"/>
      <c r="L212" s="147"/>
      <c r="M212" s="171">
        <f>M202-M$190</f>
        <v>0</v>
      </c>
      <c r="N212" s="3"/>
      <c r="O212" s="3"/>
      <c r="P212" s="46"/>
      <c r="Q212" s="46"/>
      <c r="R212" s="46"/>
      <c r="S212" s="46"/>
      <c r="T212" s="46"/>
      <c r="U212" s="46"/>
      <c r="V212" s="46"/>
      <c r="W212" s="46"/>
      <c r="X212" s="46"/>
      <c r="Y212" s="46"/>
      <c r="Z212" s="46"/>
      <c r="AA212" s="46"/>
      <c r="AB212" s="3"/>
    </row>
    <row r="213" spans="1:28" ht="3.9" customHeight="1" x14ac:dyDescent="0.25">
      <c r="A213" s="149">
        <f>1</f>
        <v>1</v>
      </c>
      <c r="B213" s="131"/>
      <c r="C213" s="2"/>
      <c r="D213" s="2"/>
      <c r="E213" s="117"/>
      <c r="F213" s="2"/>
      <c r="G213" s="117"/>
      <c r="H213" s="2"/>
      <c r="I213" s="28"/>
      <c r="J213" s="2"/>
      <c r="K213" s="28"/>
      <c r="L213" s="2"/>
      <c r="M213" s="138"/>
      <c r="N213" s="2"/>
      <c r="O213" s="2"/>
      <c r="P213" s="36"/>
      <c r="Q213" s="36"/>
      <c r="R213" s="36"/>
      <c r="S213" s="36"/>
      <c r="T213" s="36"/>
      <c r="U213" s="36"/>
      <c r="V213" s="36"/>
      <c r="W213" s="36"/>
      <c r="X213" s="36"/>
      <c r="Y213" s="36"/>
      <c r="Z213" s="36"/>
      <c r="AA213" s="36"/>
      <c r="AB213" s="2"/>
    </row>
    <row r="214" spans="1:28" ht="8.1" customHeight="1" x14ac:dyDescent="0.25">
      <c r="A214" s="149">
        <f>1</f>
        <v>1</v>
      </c>
      <c r="B214" s="131"/>
      <c r="C214" s="2"/>
      <c r="D214" s="2"/>
      <c r="E214" s="2"/>
      <c r="F214" s="2"/>
      <c r="G214" s="2"/>
      <c r="H214" s="2"/>
      <c r="I214" s="28"/>
      <c r="J214" s="2"/>
      <c r="K214" s="28"/>
      <c r="L214" s="2"/>
      <c r="M214" s="52"/>
      <c r="N214" s="2"/>
      <c r="O214" s="2"/>
      <c r="P214" s="36"/>
      <c r="Q214" s="36"/>
      <c r="R214" s="36"/>
      <c r="S214" s="36"/>
      <c r="T214" s="36"/>
      <c r="U214" s="36"/>
      <c r="V214" s="36"/>
      <c r="W214" s="36"/>
      <c r="X214" s="36"/>
      <c r="Y214" s="36"/>
      <c r="Z214" s="36"/>
      <c r="AA214" s="36"/>
      <c r="AB214" s="2"/>
    </row>
    <row r="215" spans="1:28" ht="3.9" customHeight="1" x14ac:dyDescent="0.25">
      <c r="A215" s="149">
        <f>1</f>
        <v>1</v>
      </c>
      <c r="B215" s="131"/>
      <c r="C215" s="2"/>
      <c r="D215" s="2"/>
      <c r="E215" s="2"/>
      <c r="F215" s="2"/>
      <c r="G215" s="2"/>
      <c r="H215" s="2"/>
      <c r="I215" s="28"/>
      <c r="J215" s="2"/>
      <c r="K215" s="28"/>
      <c r="L215" s="2"/>
      <c r="M215" s="52"/>
      <c r="N215" s="2"/>
      <c r="O215" s="2"/>
      <c r="P215" s="36"/>
      <c r="Q215" s="36"/>
      <c r="R215" s="36"/>
      <c r="S215" s="36"/>
      <c r="T215" s="36"/>
      <c r="U215" s="36"/>
      <c r="V215" s="36"/>
      <c r="W215" s="36"/>
      <c r="X215" s="36"/>
      <c r="Y215" s="36"/>
      <c r="Z215" s="36"/>
      <c r="AA215" s="36"/>
      <c r="AB215" s="2"/>
    </row>
    <row r="216" spans="1:28" s="5" customFormat="1" x14ac:dyDescent="0.25">
      <c r="A216" s="150">
        <f>1</f>
        <v>1</v>
      </c>
      <c r="B216" s="129" t="str">
        <f>структура!$J$12</f>
        <v>ОСНО</v>
      </c>
      <c r="C216" s="3"/>
      <c r="D216" s="3"/>
      <c r="E216" s="147" t="str">
        <f>KPI!$E$102</f>
        <v>PI</v>
      </c>
      <c r="F216" s="147"/>
      <c r="G216" s="147" t="str">
        <f>IF($E216="","",INDEX(KPI!$G:$G,SUMIFS(KPI!$B:$B,KPI!$E:$E,$E216)))</f>
        <v>разы</v>
      </c>
      <c r="H216" s="147"/>
      <c r="I216" s="170"/>
      <c r="J216" s="147"/>
      <c r="K216" s="170"/>
      <c r="L216" s="147"/>
      <c r="M216" s="187">
        <f>IF(M$190=0,0,M196/M$190)</f>
        <v>0</v>
      </c>
      <c r="N216" s="3"/>
      <c r="O216" s="3"/>
      <c r="P216" s="46"/>
      <c r="Q216" s="46"/>
      <c r="R216" s="46"/>
      <c r="S216" s="46"/>
      <c r="T216" s="46"/>
      <c r="U216" s="46"/>
      <c r="V216" s="46"/>
      <c r="W216" s="46"/>
      <c r="X216" s="46"/>
      <c r="Y216" s="46"/>
      <c r="Z216" s="46"/>
      <c r="AA216" s="46"/>
      <c r="AB216" s="3"/>
    </row>
    <row r="217" spans="1:28" s="5" customFormat="1" ht="3.9" customHeight="1" x14ac:dyDescent="0.25">
      <c r="A217" s="150">
        <f>1</f>
        <v>1</v>
      </c>
      <c r="B217" s="128"/>
      <c r="C217" s="3"/>
      <c r="D217" s="3"/>
      <c r="E217" s="3"/>
      <c r="F217" s="3"/>
      <c r="G217" s="3"/>
      <c r="H217" s="3"/>
      <c r="I217" s="28"/>
      <c r="J217" s="3"/>
      <c r="K217" s="28"/>
      <c r="L217" s="3"/>
      <c r="M217" s="55"/>
      <c r="N217" s="3"/>
      <c r="O217" s="3"/>
      <c r="P217" s="46"/>
      <c r="Q217" s="46"/>
      <c r="R217" s="46"/>
      <c r="S217" s="46"/>
      <c r="T217" s="46"/>
      <c r="U217" s="46"/>
      <c r="V217" s="46"/>
      <c r="W217" s="46"/>
      <c r="X217" s="46"/>
      <c r="Y217" s="46"/>
      <c r="Z217" s="46"/>
      <c r="AA217" s="46"/>
      <c r="AB217" s="3"/>
    </row>
    <row r="218" spans="1:28" s="5" customFormat="1" x14ac:dyDescent="0.25">
      <c r="A218" s="150">
        <f>1</f>
        <v>1</v>
      </c>
      <c r="B218" s="129" t="str">
        <f>структура!$J$13</f>
        <v>УСН(6%)</v>
      </c>
      <c r="C218" s="3"/>
      <c r="D218" s="3"/>
      <c r="E218" s="147" t="str">
        <f>E216</f>
        <v>PI</v>
      </c>
      <c r="F218" s="147"/>
      <c r="G218" s="147" t="str">
        <f>IF($E218="","",INDEX(KPI!$G:$G,SUMIFS(KPI!$B:$B,KPI!$E:$E,$E218)))</f>
        <v>разы</v>
      </c>
      <c r="H218" s="147"/>
      <c r="I218" s="170"/>
      <c r="J218" s="147"/>
      <c r="K218" s="170"/>
      <c r="L218" s="147"/>
      <c r="M218" s="187">
        <f>IF(M$190=0,0,M198/M$190)</f>
        <v>0</v>
      </c>
      <c r="N218" s="3"/>
      <c r="O218" s="3"/>
      <c r="P218" s="46"/>
      <c r="Q218" s="46"/>
      <c r="R218" s="46"/>
      <c r="S218" s="46"/>
      <c r="T218" s="46"/>
      <c r="U218" s="46"/>
      <c r="V218" s="46"/>
      <c r="W218" s="46"/>
      <c r="X218" s="46"/>
      <c r="Y218" s="46"/>
      <c r="Z218" s="46"/>
      <c r="AA218" s="46"/>
      <c r="AB218" s="3"/>
    </row>
    <row r="219" spans="1:28" s="5" customFormat="1" ht="3.9" customHeight="1" x14ac:dyDescent="0.25">
      <c r="A219" s="150">
        <f>1</f>
        <v>1</v>
      </c>
      <c r="B219" s="128"/>
      <c r="C219" s="3"/>
      <c r="D219" s="3"/>
      <c r="E219" s="3"/>
      <c r="F219" s="3"/>
      <c r="G219" s="3"/>
      <c r="H219" s="3"/>
      <c r="I219" s="28"/>
      <c r="J219" s="3"/>
      <c r="K219" s="28"/>
      <c r="L219" s="3"/>
      <c r="M219" s="55"/>
      <c r="N219" s="3"/>
      <c r="O219" s="3"/>
      <c r="P219" s="46"/>
      <c r="Q219" s="46"/>
      <c r="R219" s="46"/>
      <c r="S219" s="46"/>
      <c r="T219" s="46"/>
      <c r="U219" s="46"/>
      <c r="V219" s="46"/>
      <c r="W219" s="46"/>
      <c r="X219" s="46"/>
      <c r="Y219" s="46"/>
      <c r="Z219" s="46"/>
      <c r="AA219" s="46"/>
      <c r="AB219" s="3"/>
    </row>
    <row r="220" spans="1:28" s="5" customFormat="1" x14ac:dyDescent="0.25">
      <c r="A220" s="150">
        <f>1</f>
        <v>1</v>
      </c>
      <c r="B220" s="129" t="str">
        <f>структура!$J$14</f>
        <v>УСН(15%)</v>
      </c>
      <c r="C220" s="3"/>
      <c r="D220" s="3"/>
      <c r="E220" s="147" t="str">
        <f>E216</f>
        <v>PI</v>
      </c>
      <c r="F220" s="147"/>
      <c r="G220" s="147" t="str">
        <f>IF($E220="","",INDEX(KPI!$G:$G,SUMIFS(KPI!$B:$B,KPI!$E:$E,$E220)))</f>
        <v>разы</v>
      </c>
      <c r="H220" s="147"/>
      <c r="I220" s="170"/>
      <c r="J220" s="147"/>
      <c r="K220" s="170"/>
      <c r="L220" s="147"/>
      <c r="M220" s="187">
        <f>IF(M$190=0,0,M200/M$190)</f>
        <v>0</v>
      </c>
      <c r="N220" s="3"/>
      <c r="O220" s="3"/>
      <c r="P220" s="46"/>
      <c r="Q220" s="46"/>
      <c r="R220" s="46"/>
      <c r="S220" s="46"/>
      <c r="T220" s="46"/>
      <c r="U220" s="46"/>
      <c r="V220" s="46"/>
      <c r="W220" s="46"/>
      <c r="X220" s="46"/>
      <c r="Y220" s="46"/>
      <c r="Z220" s="46"/>
      <c r="AA220" s="46"/>
      <c r="AB220" s="3"/>
    </row>
    <row r="221" spans="1:28" s="5" customFormat="1" ht="3.9" customHeight="1" x14ac:dyDescent="0.25">
      <c r="A221" s="150">
        <f>1</f>
        <v>1</v>
      </c>
      <c r="B221" s="128"/>
      <c r="C221" s="3"/>
      <c r="D221" s="3"/>
      <c r="E221" s="3"/>
      <c r="F221" s="3"/>
      <c r="G221" s="3"/>
      <c r="H221" s="3"/>
      <c r="I221" s="28"/>
      <c r="J221" s="3"/>
      <c r="K221" s="28"/>
      <c r="L221" s="3"/>
      <c r="M221" s="55"/>
      <c r="N221" s="3"/>
      <c r="O221" s="3"/>
      <c r="P221" s="46"/>
      <c r="Q221" s="46"/>
      <c r="R221" s="46"/>
      <c r="S221" s="46"/>
      <c r="T221" s="46"/>
      <c r="U221" s="46"/>
      <c r="V221" s="46"/>
      <c r="W221" s="46"/>
      <c r="X221" s="46"/>
      <c r="Y221" s="46"/>
      <c r="Z221" s="46"/>
      <c r="AA221" s="46"/>
      <c r="AB221" s="3"/>
    </row>
    <row r="222" spans="1:28" s="5" customFormat="1" x14ac:dyDescent="0.25">
      <c r="A222" s="150">
        <f>1</f>
        <v>1</v>
      </c>
      <c r="B222" s="129" t="str">
        <f>структура!$J$15</f>
        <v>УСН(6%)-ИП</v>
      </c>
      <c r="C222" s="3"/>
      <c r="D222" s="3"/>
      <c r="E222" s="147" t="str">
        <f>E216</f>
        <v>PI</v>
      </c>
      <c r="F222" s="147"/>
      <c r="G222" s="147" t="str">
        <f>IF($E222="","",INDEX(KPI!$G:$G,SUMIFS(KPI!$B:$B,KPI!$E:$E,$E222)))</f>
        <v>разы</v>
      </c>
      <c r="H222" s="147"/>
      <c r="I222" s="170"/>
      <c r="J222" s="147"/>
      <c r="K222" s="170"/>
      <c r="L222" s="147"/>
      <c r="M222" s="187">
        <f>IF(M$190=0,0,M202/M$190)</f>
        <v>0</v>
      </c>
      <c r="N222" s="3"/>
      <c r="O222" s="3"/>
      <c r="P222" s="46"/>
      <c r="Q222" s="46"/>
      <c r="R222" s="46"/>
      <c r="S222" s="46"/>
      <c r="T222" s="46"/>
      <c r="U222" s="46"/>
      <c r="V222" s="46"/>
      <c r="W222" s="46"/>
      <c r="X222" s="46"/>
      <c r="Y222" s="46"/>
      <c r="Z222" s="46"/>
      <c r="AA222" s="46"/>
      <c r="AB222" s="3"/>
    </row>
    <row r="223" spans="1:28" ht="3.9" customHeight="1" x14ac:dyDescent="0.25">
      <c r="A223" s="149">
        <f>1</f>
        <v>1</v>
      </c>
      <c r="B223" s="131"/>
      <c r="C223" s="2"/>
      <c r="D223" s="2"/>
      <c r="E223" s="117"/>
      <c r="F223" s="2"/>
      <c r="G223" s="117"/>
      <c r="H223" s="2"/>
      <c r="I223" s="28"/>
      <c r="J223" s="2"/>
      <c r="K223" s="28"/>
      <c r="L223" s="2"/>
      <c r="M223" s="138"/>
      <c r="N223" s="2"/>
      <c r="O223" s="2"/>
      <c r="P223" s="36"/>
      <c r="Q223" s="36"/>
      <c r="R223" s="36"/>
      <c r="S223" s="36"/>
      <c r="T223" s="36"/>
      <c r="U223" s="36"/>
      <c r="V223" s="36"/>
      <c r="W223" s="36"/>
      <c r="X223" s="36"/>
      <c r="Y223" s="36"/>
      <c r="Z223" s="36"/>
      <c r="AA223" s="36"/>
      <c r="AB223" s="2"/>
    </row>
    <row r="224" spans="1:28" ht="8.1" customHeight="1" x14ac:dyDescent="0.25">
      <c r="A224" s="149">
        <f>1</f>
        <v>1</v>
      </c>
      <c r="B224" s="131"/>
      <c r="C224" s="2"/>
      <c r="D224" s="2"/>
      <c r="E224" s="2"/>
      <c r="F224" s="2"/>
      <c r="G224" s="2"/>
      <c r="H224" s="2"/>
      <c r="I224" s="28"/>
      <c r="J224" s="2"/>
      <c r="K224" s="28"/>
      <c r="L224" s="2"/>
      <c r="M224" s="52"/>
      <c r="N224" s="2"/>
      <c r="O224" s="2"/>
      <c r="P224" s="36"/>
      <c r="Q224" s="36"/>
      <c r="R224" s="36"/>
      <c r="S224" s="36"/>
      <c r="T224" s="36"/>
      <c r="U224" s="36"/>
      <c r="V224" s="36"/>
      <c r="W224" s="36"/>
      <c r="X224" s="36"/>
      <c r="Y224" s="36"/>
      <c r="Z224" s="36"/>
      <c r="AA224" s="36"/>
      <c r="AB224" s="2"/>
    </row>
    <row r="225" spans="1:28" ht="3.9" customHeight="1" x14ac:dyDescent="0.25">
      <c r="A225" s="149">
        <f>1</f>
        <v>1</v>
      </c>
      <c r="B225" s="131"/>
      <c r="C225" s="2"/>
      <c r="D225" s="2"/>
      <c r="E225" s="2"/>
      <c r="F225" s="2"/>
      <c r="G225" s="2"/>
      <c r="H225" s="2"/>
      <c r="I225" s="28"/>
      <c r="J225" s="2"/>
      <c r="K225" s="28"/>
      <c r="L225" s="2"/>
      <c r="M225" s="52"/>
      <c r="N225" s="2"/>
      <c r="O225" s="2"/>
      <c r="P225" s="36"/>
      <c r="Q225" s="36"/>
      <c r="R225" s="36"/>
      <c r="S225" s="36"/>
      <c r="T225" s="36"/>
      <c r="U225" s="36"/>
      <c r="V225" s="36"/>
      <c r="W225" s="36"/>
      <c r="X225" s="36"/>
      <c r="Y225" s="36"/>
      <c r="Z225" s="36"/>
      <c r="AA225" s="36"/>
      <c r="AB225" s="2"/>
    </row>
    <row r="226" spans="1:28" s="5" customFormat="1" x14ac:dyDescent="0.25">
      <c r="A226" s="150">
        <f>1</f>
        <v>1</v>
      </c>
      <c r="B226" s="129" t="str">
        <f>структура!$J$12</f>
        <v>ОСНО</v>
      </c>
      <c r="C226" s="3"/>
      <c r="D226" s="3"/>
      <c r="E226" s="147" t="str">
        <f>KPI!$E$103</f>
        <v>ROI</v>
      </c>
      <c r="F226" s="147"/>
      <c r="G226" s="147" t="str">
        <f>IF($E226="","",INDEX(KPI!$G:$G,SUMIFS(KPI!$B:$B,KPI!$E:$E,$E226)))</f>
        <v>%</v>
      </c>
      <c r="H226" s="147"/>
      <c r="I226" s="170"/>
      <c r="J226" s="147"/>
      <c r="K226" s="170"/>
      <c r="L226" s="147"/>
      <c r="M226" s="188">
        <f>IF(M$190=0,0,M206/M$190)</f>
        <v>0</v>
      </c>
      <c r="N226" s="3"/>
      <c r="O226" s="3"/>
      <c r="P226" s="46"/>
      <c r="Q226" s="46"/>
      <c r="R226" s="46"/>
      <c r="S226" s="46"/>
      <c r="T226" s="46"/>
      <c r="U226" s="46"/>
      <c r="V226" s="46"/>
      <c r="W226" s="46"/>
      <c r="X226" s="46"/>
      <c r="Y226" s="46"/>
      <c r="Z226" s="46"/>
      <c r="AA226" s="46"/>
      <c r="AB226" s="3"/>
    </row>
    <row r="227" spans="1:28" s="5" customFormat="1" ht="3.9" customHeight="1" x14ac:dyDescent="0.25">
      <c r="A227" s="150">
        <f>1</f>
        <v>1</v>
      </c>
      <c r="B227" s="128"/>
      <c r="C227" s="3"/>
      <c r="D227" s="3"/>
      <c r="E227" s="3"/>
      <c r="F227" s="3"/>
      <c r="G227" s="3"/>
      <c r="H227" s="3"/>
      <c r="I227" s="28"/>
      <c r="J227" s="3"/>
      <c r="K227" s="28"/>
      <c r="L227" s="3"/>
      <c r="M227" s="55"/>
      <c r="N227" s="3"/>
      <c r="O227" s="3"/>
      <c r="P227" s="46"/>
      <c r="Q227" s="46"/>
      <c r="R227" s="46"/>
      <c r="S227" s="46"/>
      <c r="T227" s="46"/>
      <c r="U227" s="46"/>
      <c r="V227" s="46"/>
      <c r="W227" s="46"/>
      <c r="X227" s="46"/>
      <c r="Y227" s="46"/>
      <c r="Z227" s="46"/>
      <c r="AA227" s="46"/>
      <c r="AB227" s="3"/>
    </row>
    <row r="228" spans="1:28" s="5" customFormat="1" x14ac:dyDescent="0.25">
      <c r="A228" s="150">
        <f>1</f>
        <v>1</v>
      </c>
      <c r="B228" s="129" t="str">
        <f>структура!$J$13</f>
        <v>УСН(6%)</v>
      </c>
      <c r="C228" s="3"/>
      <c r="D228" s="3"/>
      <c r="E228" s="147" t="str">
        <f>E226</f>
        <v>ROI</v>
      </c>
      <c r="F228" s="147"/>
      <c r="G228" s="147" t="str">
        <f>IF($E228="","",INDEX(KPI!$G:$G,SUMIFS(KPI!$B:$B,KPI!$E:$E,$E228)))</f>
        <v>%</v>
      </c>
      <c r="H228" s="147"/>
      <c r="I228" s="170"/>
      <c r="J228" s="147"/>
      <c r="K228" s="170"/>
      <c r="L228" s="147"/>
      <c r="M228" s="188">
        <f>IF(M$190=0,0,M208/M$190)</f>
        <v>0</v>
      </c>
      <c r="N228" s="3"/>
      <c r="O228" s="3"/>
      <c r="P228" s="46"/>
      <c r="Q228" s="46"/>
      <c r="R228" s="46"/>
      <c r="S228" s="46"/>
      <c r="T228" s="46"/>
      <c r="U228" s="46"/>
      <c r="V228" s="46"/>
      <c r="W228" s="46"/>
      <c r="X228" s="46"/>
      <c r="Y228" s="46"/>
      <c r="Z228" s="46"/>
      <c r="AA228" s="46"/>
      <c r="AB228" s="3"/>
    </row>
    <row r="229" spans="1:28" s="5" customFormat="1" ht="3.9" customHeight="1" x14ac:dyDescent="0.25">
      <c r="A229" s="150">
        <f>1</f>
        <v>1</v>
      </c>
      <c r="B229" s="128"/>
      <c r="C229" s="3"/>
      <c r="D229" s="3"/>
      <c r="E229" s="3"/>
      <c r="F229" s="3"/>
      <c r="G229" s="3"/>
      <c r="H229" s="3"/>
      <c r="I229" s="28"/>
      <c r="J229" s="3"/>
      <c r="K229" s="28"/>
      <c r="L229" s="3"/>
      <c r="M229" s="55"/>
      <c r="N229" s="3"/>
      <c r="O229" s="3"/>
      <c r="P229" s="46"/>
      <c r="Q229" s="46"/>
      <c r="R229" s="46"/>
      <c r="S229" s="46"/>
      <c r="T229" s="46"/>
      <c r="U229" s="46"/>
      <c r="V229" s="46"/>
      <c r="W229" s="46"/>
      <c r="X229" s="46"/>
      <c r="Y229" s="46"/>
      <c r="Z229" s="46"/>
      <c r="AA229" s="46"/>
      <c r="AB229" s="3"/>
    </row>
    <row r="230" spans="1:28" s="5" customFormat="1" x14ac:dyDescent="0.25">
      <c r="A230" s="150">
        <f>1</f>
        <v>1</v>
      </c>
      <c r="B230" s="129" t="str">
        <f>структура!$J$14</f>
        <v>УСН(15%)</v>
      </c>
      <c r="C230" s="3"/>
      <c r="D230" s="3"/>
      <c r="E230" s="147" t="str">
        <f>E226</f>
        <v>ROI</v>
      </c>
      <c r="F230" s="147"/>
      <c r="G230" s="147" t="str">
        <f>IF($E230="","",INDEX(KPI!$G:$G,SUMIFS(KPI!$B:$B,KPI!$E:$E,$E230)))</f>
        <v>%</v>
      </c>
      <c r="H230" s="147"/>
      <c r="I230" s="170"/>
      <c r="J230" s="147"/>
      <c r="K230" s="170"/>
      <c r="L230" s="147"/>
      <c r="M230" s="188">
        <f>IF(M$190=0,0,M210/M$190)</f>
        <v>0</v>
      </c>
      <c r="N230" s="3"/>
      <c r="O230" s="3"/>
      <c r="P230" s="46"/>
      <c r="Q230" s="46"/>
      <c r="R230" s="46"/>
      <c r="S230" s="46"/>
      <c r="T230" s="46"/>
      <c r="U230" s="46"/>
      <c r="V230" s="46"/>
      <c r="W230" s="46"/>
      <c r="X230" s="46"/>
      <c r="Y230" s="46"/>
      <c r="Z230" s="46"/>
      <c r="AA230" s="46"/>
      <c r="AB230" s="3"/>
    </row>
    <row r="231" spans="1:28" s="5" customFormat="1" ht="3.9" customHeight="1" x14ac:dyDescent="0.25">
      <c r="A231" s="150">
        <f>1</f>
        <v>1</v>
      </c>
      <c r="B231" s="128"/>
      <c r="C231" s="3"/>
      <c r="D231" s="3"/>
      <c r="E231" s="3"/>
      <c r="F231" s="3"/>
      <c r="G231" s="3"/>
      <c r="H231" s="3"/>
      <c r="I231" s="28"/>
      <c r="J231" s="3"/>
      <c r="K231" s="28"/>
      <c r="L231" s="3"/>
      <c r="M231" s="55"/>
      <c r="N231" s="3"/>
      <c r="O231" s="3"/>
      <c r="P231" s="46"/>
      <c r="Q231" s="46"/>
      <c r="R231" s="46"/>
      <c r="S231" s="46"/>
      <c r="T231" s="46"/>
      <c r="U231" s="46"/>
      <c r="V231" s="46"/>
      <c r="W231" s="46"/>
      <c r="X231" s="46"/>
      <c r="Y231" s="46"/>
      <c r="Z231" s="46"/>
      <c r="AA231" s="46"/>
      <c r="AB231" s="3"/>
    </row>
    <row r="232" spans="1:28" s="5" customFormat="1" x14ac:dyDescent="0.25">
      <c r="A232" s="150">
        <f>1</f>
        <v>1</v>
      </c>
      <c r="B232" s="129" t="str">
        <f>структура!$J$15</f>
        <v>УСН(6%)-ИП</v>
      </c>
      <c r="C232" s="3"/>
      <c r="D232" s="3"/>
      <c r="E232" s="147" t="str">
        <f>E226</f>
        <v>ROI</v>
      </c>
      <c r="F232" s="147"/>
      <c r="G232" s="147" t="str">
        <f>IF($E232="","",INDEX(KPI!$G:$G,SUMIFS(KPI!$B:$B,KPI!$E:$E,$E232)))</f>
        <v>%</v>
      </c>
      <c r="H232" s="147"/>
      <c r="I232" s="170"/>
      <c r="J232" s="147"/>
      <c r="K232" s="170"/>
      <c r="L232" s="147"/>
      <c r="M232" s="188">
        <f>IF(M$190=0,0,M212/M$190)</f>
        <v>0</v>
      </c>
      <c r="N232" s="3"/>
      <c r="O232" s="3"/>
      <c r="P232" s="46"/>
      <c r="Q232" s="46"/>
      <c r="R232" s="46"/>
      <c r="S232" s="46"/>
      <c r="T232" s="46"/>
      <c r="U232" s="46"/>
      <c r="V232" s="46"/>
      <c r="W232" s="46"/>
      <c r="X232" s="46"/>
      <c r="Y232" s="46"/>
      <c r="Z232" s="46"/>
      <c r="AA232" s="46"/>
      <c r="AB232" s="3"/>
    </row>
    <row r="233" spans="1:28" ht="3.9" customHeight="1" x14ac:dyDescent="0.25">
      <c r="A233" s="149">
        <f>1</f>
        <v>1</v>
      </c>
      <c r="B233" s="131"/>
      <c r="C233" s="2"/>
      <c r="D233" s="2"/>
      <c r="E233" s="117"/>
      <c r="F233" s="2"/>
      <c r="G233" s="117"/>
      <c r="H233" s="2"/>
      <c r="I233" s="28"/>
      <c r="J233" s="2"/>
      <c r="K233" s="28"/>
      <c r="L233" s="2"/>
      <c r="M233" s="138"/>
      <c r="N233" s="2"/>
      <c r="O233" s="2"/>
      <c r="P233" s="36"/>
      <c r="Q233" s="36"/>
      <c r="R233" s="36"/>
      <c r="S233" s="36"/>
      <c r="T233" s="36"/>
      <c r="U233" s="36"/>
      <c r="V233" s="36"/>
      <c r="W233" s="36"/>
      <c r="X233" s="36"/>
      <c r="Y233" s="36"/>
      <c r="Z233" s="36"/>
      <c r="AA233" s="36"/>
      <c r="AB233" s="2"/>
    </row>
    <row r="234" spans="1:28" ht="8.1" customHeight="1" x14ac:dyDescent="0.25">
      <c r="A234" s="149">
        <f>1</f>
        <v>1</v>
      </c>
      <c r="B234" s="131"/>
      <c r="C234" s="2"/>
      <c r="D234" s="2"/>
      <c r="E234" s="2"/>
      <c r="F234" s="2"/>
      <c r="G234" s="2"/>
      <c r="H234" s="2"/>
      <c r="I234" s="28"/>
      <c r="J234" s="2"/>
      <c r="K234" s="28"/>
      <c r="L234" s="2"/>
      <c r="M234" s="52"/>
      <c r="N234" s="2"/>
      <c r="O234" s="2"/>
      <c r="P234" s="36"/>
      <c r="Q234" s="36"/>
      <c r="R234" s="36"/>
      <c r="S234" s="36"/>
      <c r="T234" s="36"/>
      <c r="U234" s="36"/>
      <c r="V234" s="36"/>
      <c r="W234" s="36"/>
      <c r="X234" s="36"/>
      <c r="Y234" s="36"/>
      <c r="Z234" s="36"/>
      <c r="AA234" s="36"/>
      <c r="AB234" s="2"/>
    </row>
    <row r="235" spans="1:28" ht="3.9" customHeight="1" x14ac:dyDescent="0.25">
      <c r="A235" s="149">
        <f>1</f>
        <v>1</v>
      </c>
      <c r="B235" s="131"/>
      <c r="C235" s="2"/>
      <c r="D235" s="2"/>
      <c r="E235" s="2"/>
      <c r="F235" s="2"/>
      <c r="G235" s="2"/>
      <c r="H235" s="2"/>
      <c r="I235" s="28"/>
      <c r="J235" s="2"/>
      <c r="K235" s="28"/>
      <c r="L235" s="2"/>
      <c r="M235" s="52"/>
      <c r="N235" s="2"/>
      <c r="O235" s="2"/>
      <c r="P235" s="193">
        <f>IF(AND(P236&lt;&gt;0,Q236=0),P$1,0)</f>
        <v>0</v>
      </c>
      <c r="Q235" s="193">
        <f t="shared" ref="Q235:AA235" si="17">IF(AND(Q236&lt;&gt;0,R236=0),Q$1,0)</f>
        <v>0</v>
      </c>
      <c r="R235" s="193">
        <f t="shared" si="17"/>
        <v>0</v>
      </c>
      <c r="S235" s="193">
        <f t="shared" si="17"/>
        <v>0</v>
      </c>
      <c r="T235" s="193">
        <f t="shared" si="17"/>
        <v>0</v>
      </c>
      <c r="U235" s="193">
        <f t="shared" si="17"/>
        <v>0</v>
      </c>
      <c r="V235" s="193">
        <f t="shared" si="17"/>
        <v>0</v>
      </c>
      <c r="W235" s="193">
        <f t="shared" si="17"/>
        <v>0</v>
      </c>
      <c r="X235" s="193">
        <f t="shared" si="17"/>
        <v>0</v>
      </c>
      <c r="Y235" s="193">
        <f t="shared" si="17"/>
        <v>0</v>
      </c>
      <c r="Z235" s="193">
        <f t="shared" si="17"/>
        <v>0</v>
      </c>
      <c r="AA235" s="193">
        <f t="shared" si="17"/>
        <v>0</v>
      </c>
      <c r="AB235" s="2"/>
    </row>
    <row r="236" spans="1:28" s="157" customFormat="1" x14ac:dyDescent="0.25">
      <c r="A236" s="155">
        <f>1</f>
        <v>1</v>
      </c>
      <c r="B236" s="156" t="str">
        <f>структура!$J$12</f>
        <v>ОСНО</v>
      </c>
      <c r="C236" s="155"/>
      <c r="D236" s="155"/>
      <c r="E236" s="189" t="str">
        <f>KPI!$E$104</f>
        <v>График возврата инвестиций (приведенный)</v>
      </c>
      <c r="F236" s="189"/>
      <c r="G236" s="189" t="str">
        <f>IF($E236="","",INDEX(KPI!$G:$G,SUMIFS(KPI!$B:$B,KPI!$E:$E,$E236)))</f>
        <v>тыс.руб.</v>
      </c>
      <c r="H236" s="189"/>
      <c r="I236" s="190"/>
      <c r="J236" s="189"/>
      <c r="K236" s="190"/>
      <c r="L236" s="189"/>
      <c r="M236" s="191">
        <f>SUM($O236:$AB236)</f>
        <v>0</v>
      </c>
      <c r="N236" s="155"/>
      <c r="O236" s="155"/>
      <c r="P236" s="192">
        <f>IF(P$1="",0,IF($M206&lt;0,0,IF(SUM($O236:O236)=$M$190,0,IF(SUM($O196:P196)&lt;=$M$190,P196,$M$190-SUM($O196:O196)))))</f>
        <v>0</v>
      </c>
      <c r="Q236" s="192">
        <f>IF(Q$1="",0,IF($M206&lt;0,0,IF(SUM($O236:P236)=$M$190,0,IF(SUM($O196:Q196)&lt;=$M$190,Q196,$M$190-SUM($O196:P196)))))</f>
        <v>0</v>
      </c>
      <c r="R236" s="192">
        <f>IF(R$1="",0,IF($M206&lt;0,0,IF(SUM($O236:Q236)=$M$190,0,IF(SUM($O196:R196)&lt;=$M$190,R196,$M$190-SUM($O196:Q196)))))</f>
        <v>0</v>
      </c>
      <c r="S236" s="192">
        <f>IF(S$1="",0,IF($M206&lt;0,0,IF(SUM($O236:R236)=$M$190,0,IF(SUM($O196:S196)&lt;=$M$190,S196,$M$190-SUM($O196:R196)))))</f>
        <v>0</v>
      </c>
      <c r="T236" s="192">
        <f>IF(T$1="",0,IF($M206&lt;0,0,IF(SUM($O236:S236)=$M$190,0,IF(SUM($O196:T196)&lt;=$M$190,T196,$M$190-SUM($O196:S196)))))</f>
        <v>0</v>
      </c>
      <c r="U236" s="192">
        <f>IF(U$1="",0,IF($M206&lt;0,0,IF(SUM($O236:T236)=$M$190,0,IF(SUM($O196:U196)&lt;=$M$190,U196,$M$190-SUM($O196:T196)))))</f>
        <v>0</v>
      </c>
      <c r="V236" s="192">
        <f>IF(V$1="",0,IF($M206&lt;0,0,IF(SUM($O236:U236)=$M$190,0,IF(SUM($O196:V196)&lt;=$M$190,V196,$M$190-SUM($O196:U196)))))</f>
        <v>0</v>
      </c>
      <c r="W236" s="192">
        <f>IF(W$1="",0,IF($M206&lt;0,0,IF(SUM($O236:V236)=$M$190,0,IF(SUM($O196:W196)&lt;=$M$190,W196,$M$190-SUM($O196:V196)))))</f>
        <v>0</v>
      </c>
      <c r="X236" s="192">
        <f>IF(X$1="",0,IF($M206&lt;0,0,IF(SUM($O236:W236)=$M$190,0,IF(SUM($O196:X196)&lt;=$M$190,X196,$M$190-SUM($O196:W196)))))</f>
        <v>0</v>
      </c>
      <c r="Y236" s="192">
        <f>IF(Y$1="",0,IF($M206&lt;0,0,IF(SUM($O236:X236)=$M$190,0,IF(SUM($O196:Y196)&lt;=$M$190,Y196,$M$190-SUM($O196:X196)))))</f>
        <v>0</v>
      </c>
      <c r="Z236" s="192">
        <f>IF(Z$1="",0,IF($M206&lt;0,0,IF(SUM($O236:Y236)=$M$190,0,IF(SUM($O196:Z196)&lt;=$M$190,Z196,$M$190-SUM($O196:Y196)))))</f>
        <v>0</v>
      </c>
      <c r="AA236" s="192">
        <f>IF(AA$1="",0,IF($M206&lt;0,0,IF(SUM($O236:Z236)=$M$190,0,IF(SUM($O196:AA196)&lt;=$M$190,AA196,$M$190-SUM($O196:Z196)))))</f>
        <v>0</v>
      </c>
      <c r="AB236" s="155"/>
    </row>
    <row r="237" spans="1:28" s="5" customFormat="1" ht="3.9" customHeight="1" x14ac:dyDescent="0.25">
      <c r="A237" s="150">
        <f>1</f>
        <v>1</v>
      </c>
      <c r="B237" s="128"/>
      <c r="C237" s="3"/>
      <c r="D237" s="3"/>
      <c r="E237" s="3"/>
      <c r="F237" s="3"/>
      <c r="G237" s="3"/>
      <c r="H237" s="3"/>
      <c r="I237" s="28"/>
      <c r="J237" s="3"/>
      <c r="K237" s="28"/>
      <c r="L237" s="3"/>
      <c r="M237" s="55"/>
      <c r="N237" s="3"/>
      <c r="O237" s="3"/>
      <c r="P237" s="193">
        <f>IF(AND(P238&lt;&gt;0,Q238=0),P$1,0)</f>
        <v>0</v>
      </c>
      <c r="Q237" s="193">
        <f t="shared" ref="Q237" si="18">IF(AND(Q238&lt;&gt;0,R238=0),Q$1,0)</f>
        <v>0</v>
      </c>
      <c r="R237" s="193">
        <f t="shared" ref="R237" si="19">IF(AND(R238&lt;&gt;0,S238=0),R$1,0)</f>
        <v>0</v>
      </c>
      <c r="S237" s="193">
        <f t="shared" ref="S237" si="20">IF(AND(S238&lt;&gt;0,T238=0),S$1,0)</f>
        <v>0</v>
      </c>
      <c r="T237" s="193">
        <f t="shared" ref="T237" si="21">IF(AND(T238&lt;&gt;0,U238=0),T$1,0)</f>
        <v>0</v>
      </c>
      <c r="U237" s="193">
        <f t="shared" ref="U237" si="22">IF(AND(U238&lt;&gt;0,V238=0),U$1,0)</f>
        <v>0</v>
      </c>
      <c r="V237" s="193">
        <f t="shared" ref="V237" si="23">IF(AND(V238&lt;&gt;0,W238=0),V$1,0)</f>
        <v>0</v>
      </c>
      <c r="W237" s="193">
        <f t="shared" ref="W237" si="24">IF(AND(W238&lt;&gt;0,X238=0),W$1,0)</f>
        <v>0</v>
      </c>
      <c r="X237" s="193">
        <f t="shared" ref="X237" si="25">IF(AND(X238&lt;&gt;0,Y238=0),X$1,0)</f>
        <v>0</v>
      </c>
      <c r="Y237" s="193">
        <f t="shared" ref="Y237" si="26">IF(AND(Y238&lt;&gt;0,Z238=0),Y$1,0)</f>
        <v>0</v>
      </c>
      <c r="Z237" s="193">
        <f t="shared" ref="Z237" si="27">IF(AND(Z238&lt;&gt;0,AA238=0),Z$1,0)</f>
        <v>0</v>
      </c>
      <c r="AA237" s="193">
        <f t="shared" ref="AA237" si="28">IF(AND(AA238&lt;&gt;0,AB238=0),AA$1,0)</f>
        <v>0</v>
      </c>
      <c r="AB237" s="3"/>
    </row>
    <row r="238" spans="1:28" s="157" customFormat="1" x14ac:dyDescent="0.25">
      <c r="A238" s="155">
        <f>1</f>
        <v>1</v>
      </c>
      <c r="B238" s="156" t="str">
        <f>структура!$J$13</f>
        <v>УСН(6%)</v>
      </c>
      <c r="C238" s="155"/>
      <c r="D238" s="155"/>
      <c r="E238" s="189" t="str">
        <f>E236</f>
        <v>График возврата инвестиций (приведенный)</v>
      </c>
      <c r="F238" s="189"/>
      <c r="G238" s="189" t="str">
        <f>IF($E238="","",INDEX(KPI!$G:$G,SUMIFS(KPI!$B:$B,KPI!$E:$E,$E238)))</f>
        <v>тыс.руб.</v>
      </c>
      <c r="H238" s="189"/>
      <c r="I238" s="190"/>
      <c r="J238" s="189"/>
      <c r="K238" s="190"/>
      <c r="L238" s="189"/>
      <c r="M238" s="191">
        <f>SUM($O238:$AB238)</f>
        <v>0</v>
      </c>
      <c r="N238" s="155"/>
      <c r="O238" s="155"/>
      <c r="P238" s="192">
        <f>IF(P$1="",0,IF($M208&lt;0,0,IF(SUM($O238:O238)=$M$190,0,IF(SUM($O198:P198)&lt;=$M$190,P198,$M$190-SUM($O198:O198)))))</f>
        <v>0</v>
      </c>
      <c r="Q238" s="192">
        <f>IF(Q$1="",0,IF($M208&lt;0,0,IF(SUM($O238:P238)=$M$190,0,IF(SUM($O198:Q198)&lt;=$M$190,Q198,$M$190-SUM($O198:P198)))))</f>
        <v>0</v>
      </c>
      <c r="R238" s="192">
        <f>IF(R$1="",0,IF($M208&lt;0,0,IF(SUM($O238:Q238)=$M$190,0,IF(SUM($O198:R198)&lt;=$M$190,R198,$M$190-SUM($O198:Q198)))))</f>
        <v>0</v>
      </c>
      <c r="S238" s="192">
        <f>IF(S$1="",0,IF($M208&lt;0,0,IF(SUM($O238:R238)=$M$190,0,IF(SUM($O198:S198)&lt;=$M$190,S198,$M$190-SUM($O198:R198)))))</f>
        <v>0</v>
      </c>
      <c r="T238" s="192">
        <f>IF(T$1="",0,IF($M208&lt;0,0,IF(SUM($O238:S238)=$M$190,0,IF(SUM($O198:T198)&lt;=$M$190,T198,$M$190-SUM($O198:S198)))))</f>
        <v>0</v>
      </c>
      <c r="U238" s="192">
        <f>IF(U$1="",0,IF($M208&lt;0,0,IF(SUM($O238:T238)=$M$190,0,IF(SUM($O198:U198)&lt;=$M$190,U198,$M$190-SUM($O198:T198)))))</f>
        <v>0</v>
      </c>
      <c r="V238" s="192">
        <f>IF(V$1="",0,IF($M208&lt;0,0,IF(SUM($O238:U238)=$M$190,0,IF(SUM($O198:V198)&lt;=$M$190,V198,$M$190-SUM($O198:U198)))))</f>
        <v>0</v>
      </c>
      <c r="W238" s="192">
        <f>IF(W$1="",0,IF($M208&lt;0,0,IF(SUM($O238:V238)=$M$190,0,IF(SUM($O198:W198)&lt;=$M$190,W198,$M$190-SUM($O198:V198)))))</f>
        <v>0</v>
      </c>
      <c r="X238" s="192">
        <f>IF(X$1="",0,IF($M208&lt;0,0,IF(SUM($O238:W238)=$M$190,0,IF(SUM($O198:X198)&lt;=$M$190,X198,$M$190-SUM($O198:W198)))))</f>
        <v>0</v>
      </c>
      <c r="Y238" s="192">
        <f>IF(Y$1="",0,IF($M208&lt;0,0,IF(SUM($O238:X238)=$M$190,0,IF(SUM($O198:Y198)&lt;=$M$190,Y198,$M$190-SUM($O198:X198)))))</f>
        <v>0</v>
      </c>
      <c r="Z238" s="192">
        <f>IF(Z$1="",0,IF($M208&lt;0,0,IF(SUM($O238:Y238)=$M$190,0,IF(SUM($O198:Z198)&lt;=$M$190,Z198,$M$190-SUM($O198:Y198)))))</f>
        <v>0</v>
      </c>
      <c r="AA238" s="192">
        <f>IF(AA$1="",0,IF($M208&lt;0,0,IF(SUM($O238:Z238)=$M$190,0,IF(SUM($O198:AA198)&lt;=$M$190,AA198,$M$190-SUM($O198:Z198)))))</f>
        <v>0</v>
      </c>
      <c r="AB238" s="155"/>
    </row>
    <row r="239" spans="1:28" s="5" customFormat="1" ht="3.9" customHeight="1" x14ac:dyDescent="0.25">
      <c r="A239" s="150">
        <f>1</f>
        <v>1</v>
      </c>
      <c r="B239" s="128"/>
      <c r="C239" s="3"/>
      <c r="D239" s="3"/>
      <c r="E239" s="3"/>
      <c r="F239" s="3"/>
      <c r="G239" s="3"/>
      <c r="H239" s="3"/>
      <c r="I239" s="28"/>
      <c r="J239" s="3"/>
      <c r="K239" s="28"/>
      <c r="L239" s="3"/>
      <c r="M239" s="55"/>
      <c r="N239" s="3"/>
      <c r="O239" s="3"/>
      <c r="P239" s="193">
        <f>IF(AND(P240&lt;&gt;0,Q240=0),P$1,0)</f>
        <v>0</v>
      </c>
      <c r="Q239" s="193">
        <f t="shared" ref="Q239" si="29">IF(AND(Q240&lt;&gt;0,R240=0),Q$1,0)</f>
        <v>0</v>
      </c>
      <c r="R239" s="193">
        <f t="shared" ref="R239" si="30">IF(AND(R240&lt;&gt;0,S240=0),R$1,0)</f>
        <v>0</v>
      </c>
      <c r="S239" s="193">
        <f t="shared" ref="S239" si="31">IF(AND(S240&lt;&gt;0,T240=0),S$1,0)</f>
        <v>0</v>
      </c>
      <c r="T239" s="193">
        <f t="shared" ref="T239" si="32">IF(AND(T240&lt;&gt;0,U240=0),T$1,0)</f>
        <v>0</v>
      </c>
      <c r="U239" s="193">
        <f t="shared" ref="U239" si="33">IF(AND(U240&lt;&gt;0,V240=0),U$1,0)</f>
        <v>0</v>
      </c>
      <c r="V239" s="193">
        <f t="shared" ref="V239" si="34">IF(AND(V240&lt;&gt;0,W240=0),V$1,0)</f>
        <v>0</v>
      </c>
      <c r="W239" s="193">
        <f t="shared" ref="W239" si="35">IF(AND(W240&lt;&gt;0,X240=0),W$1,0)</f>
        <v>0</v>
      </c>
      <c r="X239" s="193">
        <f t="shared" ref="X239" si="36">IF(AND(X240&lt;&gt;0,Y240=0),X$1,0)</f>
        <v>0</v>
      </c>
      <c r="Y239" s="193">
        <f t="shared" ref="Y239" si="37">IF(AND(Y240&lt;&gt;0,Z240=0),Y$1,0)</f>
        <v>0</v>
      </c>
      <c r="Z239" s="193">
        <f t="shared" ref="Z239" si="38">IF(AND(Z240&lt;&gt;0,AA240=0),Z$1,0)</f>
        <v>0</v>
      </c>
      <c r="AA239" s="193">
        <f t="shared" ref="AA239" si="39">IF(AND(AA240&lt;&gt;0,AB240=0),AA$1,0)</f>
        <v>0</v>
      </c>
      <c r="AB239" s="3"/>
    </row>
    <row r="240" spans="1:28" s="157" customFormat="1" x14ac:dyDescent="0.25">
      <c r="A240" s="155">
        <f>1</f>
        <v>1</v>
      </c>
      <c r="B240" s="156" t="str">
        <f>структура!$J$14</f>
        <v>УСН(15%)</v>
      </c>
      <c r="C240" s="155"/>
      <c r="D240" s="155"/>
      <c r="E240" s="189" t="str">
        <f>E236</f>
        <v>График возврата инвестиций (приведенный)</v>
      </c>
      <c r="F240" s="189"/>
      <c r="G240" s="189" t="str">
        <f>IF($E240="","",INDEX(KPI!$G:$G,SUMIFS(KPI!$B:$B,KPI!$E:$E,$E240)))</f>
        <v>тыс.руб.</v>
      </c>
      <c r="H240" s="189"/>
      <c r="I240" s="190"/>
      <c r="J240" s="189"/>
      <c r="K240" s="190"/>
      <c r="L240" s="189"/>
      <c r="M240" s="191">
        <f>SUM($O240:$AB240)</f>
        <v>0</v>
      </c>
      <c r="N240" s="155"/>
      <c r="O240" s="155"/>
      <c r="P240" s="192">
        <f>IF(P$1="",0,IF($M210&lt;0,0,IF(SUM($O240:O240)=$M$190,0,IF(SUM($O200:P200)&lt;=$M$190,P200,$M$190-SUM($O200:O200)))))</f>
        <v>0</v>
      </c>
      <c r="Q240" s="192">
        <f>IF(Q$1="",0,IF($M210&lt;0,0,IF(SUM($O240:P240)=$M$190,0,IF(SUM($O200:Q200)&lt;=$M$190,Q200,$M$190-SUM($O200:P200)))))</f>
        <v>0</v>
      </c>
      <c r="R240" s="192">
        <f>IF(R$1="",0,IF($M210&lt;0,0,IF(SUM($O240:Q240)=$M$190,0,IF(SUM($O200:R200)&lt;=$M$190,R200,$M$190-SUM($O200:Q200)))))</f>
        <v>0</v>
      </c>
      <c r="S240" s="192">
        <f>IF(S$1="",0,IF($M210&lt;0,0,IF(SUM($O240:R240)=$M$190,0,IF(SUM($O200:S200)&lt;=$M$190,S200,$M$190-SUM($O200:R200)))))</f>
        <v>0</v>
      </c>
      <c r="T240" s="192">
        <f>IF(T$1="",0,IF($M210&lt;0,0,IF(SUM($O240:S240)=$M$190,0,IF(SUM($O200:T200)&lt;=$M$190,T200,$M$190-SUM($O200:S200)))))</f>
        <v>0</v>
      </c>
      <c r="U240" s="192">
        <f>IF(U$1="",0,IF($M210&lt;0,0,IF(SUM($O240:T240)=$M$190,0,IF(SUM($O200:U200)&lt;=$M$190,U200,$M$190-SUM($O200:T200)))))</f>
        <v>0</v>
      </c>
      <c r="V240" s="192">
        <f>IF(V$1="",0,IF($M210&lt;0,0,IF(SUM($O240:U240)=$M$190,0,IF(SUM($O200:V200)&lt;=$M$190,V200,$M$190-SUM($O200:U200)))))</f>
        <v>0</v>
      </c>
      <c r="W240" s="192">
        <f>IF(W$1="",0,IF($M210&lt;0,0,IF(SUM($O240:V240)=$M$190,0,IF(SUM($O200:W200)&lt;=$M$190,W200,$M$190-SUM($O200:V200)))))</f>
        <v>0</v>
      </c>
      <c r="X240" s="192">
        <f>IF(X$1="",0,IF($M210&lt;0,0,IF(SUM($O240:W240)=$M$190,0,IF(SUM($O200:X200)&lt;=$M$190,X200,$M$190-SUM($O200:W200)))))</f>
        <v>0</v>
      </c>
      <c r="Y240" s="192">
        <f>IF(Y$1="",0,IF($M210&lt;0,0,IF(SUM($O240:X240)=$M$190,0,IF(SUM($O200:Y200)&lt;=$M$190,Y200,$M$190-SUM($O200:X200)))))</f>
        <v>0</v>
      </c>
      <c r="Z240" s="192">
        <f>IF(Z$1="",0,IF($M210&lt;0,0,IF(SUM($O240:Y240)=$M$190,0,IF(SUM($O200:Z200)&lt;=$M$190,Z200,$M$190-SUM($O200:Y200)))))</f>
        <v>0</v>
      </c>
      <c r="AA240" s="192">
        <f>IF(AA$1="",0,IF($M210&lt;0,0,IF(SUM($O240:Z240)=$M$190,0,IF(SUM($O200:AA200)&lt;=$M$190,AA200,$M$190-SUM($O200:Z200)))))</f>
        <v>0</v>
      </c>
      <c r="AB240" s="155"/>
    </row>
    <row r="241" spans="1:28" s="5" customFormat="1" ht="3.9" customHeight="1" x14ac:dyDescent="0.25">
      <c r="A241" s="150">
        <f>1</f>
        <v>1</v>
      </c>
      <c r="B241" s="128"/>
      <c r="C241" s="3"/>
      <c r="D241" s="3"/>
      <c r="E241" s="3"/>
      <c r="F241" s="3"/>
      <c r="G241" s="3"/>
      <c r="H241" s="3"/>
      <c r="I241" s="28"/>
      <c r="J241" s="3"/>
      <c r="K241" s="28"/>
      <c r="L241" s="3"/>
      <c r="M241" s="55"/>
      <c r="N241" s="3"/>
      <c r="O241" s="3"/>
      <c r="P241" s="193">
        <f>IF(AND(P242&lt;&gt;0,Q242=0),P$1,0)</f>
        <v>0</v>
      </c>
      <c r="Q241" s="193">
        <f t="shared" ref="Q241" si="40">IF(AND(Q242&lt;&gt;0,R242=0),Q$1,0)</f>
        <v>0</v>
      </c>
      <c r="R241" s="193">
        <f t="shared" ref="R241" si="41">IF(AND(R242&lt;&gt;0,S242=0),R$1,0)</f>
        <v>0</v>
      </c>
      <c r="S241" s="193">
        <f t="shared" ref="S241" si="42">IF(AND(S242&lt;&gt;0,T242=0),S$1,0)</f>
        <v>0</v>
      </c>
      <c r="T241" s="193">
        <f t="shared" ref="T241" si="43">IF(AND(T242&lt;&gt;0,U242=0),T$1,0)</f>
        <v>0</v>
      </c>
      <c r="U241" s="193">
        <f t="shared" ref="U241" si="44">IF(AND(U242&lt;&gt;0,V242=0),U$1,0)</f>
        <v>0</v>
      </c>
      <c r="V241" s="193">
        <f t="shared" ref="V241" si="45">IF(AND(V242&lt;&gt;0,W242=0),V$1,0)</f>
        <v>0</v>
      </c>
      <c r="W241" s="193">
        <f t="shared" ref="W241" si="46">IF(AND(W242&lt;&gt;0,X242=0),W$1,0)</f>
        <v>0</v>
      </c>
      <c r="X241" s="193">
        <f t="shared" ref="X241" si="47">IF(AND(X242&lt;&gt;0,Y242=0),X$1,0)</f>
        <v>0</v>
      </c>
      <c r="Y241" s="193">
        <f t="shared" ref="Y241" si="48">IF(AND(Y242&lt;&gt;0,Z242=0),Y$1,0)</f>
        <v>0</v>
      </c>
      <c r="Z241" s="193">
        <f t="shared" ref="Z241" si="49">IF(AND(Z242&lt;&gt;0,AA242=0),Z$1,0)</f>
        <v>0</v>
      </c>
      <c r="AA241" s="193">
        <f t="shared" ref="AA241" si="50">IF(AND(AA242&lt;&gt;0,AB242=0),AA$1,0)</f>
        <v>0</v>
      </c>
      <c r="AB241" s="3"/>
    </row>
    <row r="242" spans="1:28" s="157" customFormat="1" x14ac:dyDescent="0.25">
      <c r="A242" s="155">
        <f>1</f>
        <v>1</v>
      </c>
      <c r="B242" s="156" t="str">
        <f>структура!$J$15</f>
        <v>УСН(6%)-ИП</v>
      </c>
      <c r="C242" s="155"/>
      <c r="D242" s="155"/>
      <c r="E242" s="189" t="str">
        <f>E236</f>
        <v>График возврата инвестиций (приведенный)</v>
      </c>
      <c r="F242" s="189"/>
      <c r="G242" s="189" t="str">
        <f>IF($E242="","",INDEX(KPI!$G:$G,SUMIFS(KPI!$B:$B,KPI!$E:$E,$E242)))</f>
        <v>тыс.руб.</v>
      </c>
      <c r="H242" s="189"/>
      <c r="I242" s="190"/>
      <c r="J242" s="189"/>
      <c r="K242" s="190"/>
      <c r="L242" s="189"/>
      <c r="M242" s="191">
        <f>SUM($O242:$AB242)</f>
        <v>0</v>
      </c>
      <c r="N242" s="155"/>
      <c r="O242" s="155"/>
      <c r="P242" s="192">
        <f>IF(P$1="",0,IF($M212&lt;0,0,IF(SUM($O242:O242)=$M$190,0,IF(SUM($O202:P202)&lt;=$M$190,P202,$M$190-SUM($O202:O202)))))</f>
        <v>0</v>
      </c>
      <c r="Q242" s="192">
        <f>IF(Q$1="",0,IF($M212&lt;0,0,IF(SUM($O242:P242)=$M$190,0,IF(SUM($O202:Q202)&lt;=$M$190,Q202,$M$190-SUM($O202:P202)))))</f>
        <v>0</v>
      </c>
      <c r="R242" s="192">
        <f>IF(R$1="",0,IF($M212&lt;0,0,IF(SUM($O242:Q242)=$M$190,0,IF(SUM($O202:R202)&lt;=$M$190,R202,$M$190-SUM($O202:Q202)))))</f>
        <v>0</v>
      </c>
      <c r="S242" s="192">
        <f>IF(S$1="",0,IF($M212&lt;0,0,IF(SUM($O242:R242)=$M$190,0,IF(SUM($O202:S202)&lt;=$M$190,S202,$M$190-SUM($O202:R202)))))</f>
        <v>0</v>
      </c>
      <c r="T242" s="192">
        <f>IF(T$1="",0,IF($M212&lt;0,0,IF(SUM($O242:S242)=$M$190,0,IF(SUM($O202:T202)&lt;=$M$190,T202,$M$190-SUM($O202:S202)))))</f>
        <v>0</v>
      </c>
      <c r="U242" s="192">
        <f>IF(U$1="",0,IF($M212&lt;0,0,IF(SUM($O242:T242)=$M$190,0,IF(SUM($O202:U202)&lt;=$M$190,U202,$M$190-SUM($O202:T202)))))</f>
        <v>0</v>
      </c>
      <c r="V242" s="192">
        <f>IF(V$1="",0,IF($M212&lt;0,0,IF(SUM($O242:U242)=$M$190,0,IF(SUM($O202:V202)&lt;=$M$190,V202,$M$190-SUM($O202:U202)))))</f>
        <v>0</v>
      </c>
      <c r="W242" s="192">
        <f>IF(W$1="",0,IF($M212&lt;0,0,IF(SUM($O242:V242)=$M$190,0,IF(SUM($O202:W202)&lt;=$M$190,W202,$M$190-SUM($O202:V202)))))</f>
        <v>0</v>
      </c>
      <c r="X242" s="192">
        <f>IF(X$1="",0,IF($M212&lt;0,0,IF(SUM($O242:W242)=$M$190,0,IF(SUM($O202:X202)&lt;=$M$190,X202,$M$190-SUM($O202:W202)))))</f>
        <v>0</v>
      </c>
      <c r="Y242" s="192">
        <f>IF(Y$1="",0,IF($M212&lt;0,0,IF(SUM($O242:X242)=$M$190,0,IF(SUM($O202:Y202)&lt;=$M$190,Y202,$M$190-SUM($O202:X202)))))</f>
        <v>0</v>
      </c>
      <c r="Z242" s="192">
        <f>IF(Z$1="",0,IF($M212&lt;0,0,IF(SUM($O242:Y242)=$M$190,0,IF(SUM($O202:Z202)&lt;=$M$190,Z202,$M$190-SUM($O202:Y202)))))</f>
        <v>0</v>
      </c>
      <c r="AA242" s="192">
        <f>IF(AA$1="",0,IF($M212&lt;0,0,IF(SUM($O242:Z242)=$M$190,0,IF(SUM($O202:AA202)&lt;=$M$190,AA202,$M$190-SUM($O202:Z202)))))</f>
        <v>0</v>
      </c>
      <c r="AB242" s="155"/>
    </row>
    <row r="243" spans="1:28" ht="3.9" customHeight="1" x14ac:dyDescent="0.25">
      <c r="A243" s="149">
        <f>1</f>
        <v>1</v>
      </c>
      <c r="B243" s="131"/>
      <c r="C243" s="2"/>
      <c r="D243" s="2"/>
      <c r="E243" s="119"/>
      <c r="F243" s="2"/>
      <c r="G243" s="119"/>
      <c r="H243" s="2"/>
      <c r="I243" s="28"/>
      <c r="J243" s="2"/>
      <c r="K243" s="28"/>
      <c r="L243" s="2"/>
      <c r="M243" s="142"/>
      <c r="N243" s="2"/>
      <c r="O243" s="2"/>
      <c r="P243" s="36"/>
      <c r="Q243" s="36"/>
      <c r="R243" s="36"/>
      <c r="S243" s="36"/>
      <c r="T243" s="36"/>
      <c r="U243" s="36"/>
      <c r="V243" s="36"/>
      <c r="W243" s="36"/>
      <c r="X243" s="36"/>
      <c r="Y243" s="36"/>
      <c r="Z243" s="36"/>
      <c r="AA243" s="36"/>
      <c r="AB243" s="2"/>
    </row>
    <row r="244" spans="1:28" ht="8.1" customHeight="1" x14ac:dyDescent="0.25">
      <c r="A244" s="149">
        <f>1</f>
        <v>1</v>
      </c>
      <c r="B244" s="131"/>
      <c r="C244" s="2"/>
      <c r="D244" s="2"/>
      <c r="E244" s="2"/>
      <c r="F244" s="2"/>
      <c r="G244" s="2"/>
      <c r="H244" s="2"/>
      <c r="I244" s="28"/>
      <c r="J244" s="2"/>
      <c r="K244" s="28"/>
      <c r="L244" s="2"/>
      <c r="M244" s="52"/>
      <c r="N244" s="2"/>
      <c r="O244" s="2"/>
      <c r="P244" s="36"/>
      <c r="Q244" s="36"/>
      <c r="R244" s="36"/>
      <c r="S244" s="36"/>
      <c r="T244" s="36"/>
      <c r="U244" s="36"/>
      <c r="V244" s="36"/>
      <c r="W244" s="36"/>
      <c r="X244" s="36"/>
      <c r="Y244" s="36"/>
      <c r="Z244" s="36"/>
      <c r="AA244" s="36"/>
      <c r="AB244" s="2"/>
    </row>
    <row r="245" spans="1:28" ht="3.9" customHeight="1" x14ac:dyDescent="0.25">
      <c r="A245" s="149">
        <f>1</f>
        <v>1</v>
      </c>
      <c r="B245" s="131"/>
      <c r="C245" s="2"/>
      <c r="D245" s="2"/>
      <c r="E245" s="2"/>
      <c r="F245" s="2"/>
      <c r="G245" s="2"/>
      <c r="H245" s="2"/>
      <c r="I245" s="28"/>
      <c r="J245" s="2"/>
      <c r="K245" s="28"/>
      <c r="L245" s="2"/>
      <c r="M245" s="52"/>
      <c r="N245" s="2"/>
      <c r="O245" s="2"/>
      <c r="P245" s="36"/>
      <c r="Q245" s="36"/>
      <c r="R245" s="36"/>
      <c r="S245" s="36"/>
      <c r="T245" s="36"/>
      <c r="U245" s="36"/>
      <c r="V245" s="36"/>
      <c r="W245" s="36"/>
      <c r="X245" s="36"/>
      <c r="Y245" s="36"/>
      <c r="Z245" s="36"/>
      <c r="AA245" s="36"/>
      <c r="AB245" s="2"/>
    </row>
    <row r="246" spans="1:28" s="5" customFormat="1" x14ac:dyDescent="0.25">
      <c r="A246" s="150">
        <f>1</f>
        <v>1</v>
      </c>
      <c r="B246" s="129" t="str">
        <f>структура!$J$12</f>
        <v>ОСНО</v>
      </c>
      <c r="C246" s="3"/>
      <c r="D246" s="3"/>
      <c r="E246" s="147" t="str">
        <f>KPI!$E$105</f>
        <v>приведенный средневзвешенный срок окуп-ти</v>
      </c>
      <c r="F246" s="147"/>
      <c r="G246" s="147" t="str">
        <f>IF($E246="","",INDEX(KPI!$G:$G,SUMIFS(KPI!$B:$B,KPI!$E:$E,$E246)))</f>
        <v>лет</v>
      </c>
      <c r="H246" s="147"/>
      <c r="I246" s="170"/>
      <c r="J246" s="147"/>
      <c r="K246" s="170"/>
      <c r="L246" s="147"/>
      <c r="M246" s="187" t="str">
        <f>IF(OR($M206&lt;0,$M236=0),"&gt;"&amp;MAX($1:$1),SUMPRODUCT($O$2:$AB$2,$O236:$AB236)/$M236)</f>
        <v>&gt;0</v>
      </c>
      <c r="N246" s="3"/>
      <c r="O246" s="3"/>
      <c r="P246" s="104" t="s">
        <v>403</v>
      </c>
      <c r="Q246" s="46"/>
      <c r="R246" s="46"/>
      <c r="S246" s="46"/>
      <c r="T246" s="46"/>
      <c r="U246" s="46"/>
      <c r="V246" s="46"/>
      <c r="W246" s="46"/>
      <c r="X246" s="46"/>
      <c r="Y246" s="46"/>
      <c r="Z246" s="46"/>
      <c r="AA246" s="46"/>
      <c r="AB246" s="3"/>
    </row>
    <row r="247" spans="1:28" s="5" customFormat="1" ht="3.9" customHeight="1" x14ac:dyDescent="0.25">
      <c r="A247" s="150">
        <f>1</f>
        <v>1</v>
      </c>
      <c r="B247" s="128"/>
      <c r="C247" s="3"/>
      <c r="D247" s="3"/>
      <c r="E247" s="3"/>
      <c r="F247" s="3"/>
      <c r="G247" s="3"/>
      <c r="H247" s="3"/>
      <c r="I247" s="28"/>
      <c r="J247" s="3"/>
      <c r="K247" s="28"/>
      <c r="L247" s="3"/>
      <c r="M247" s="55"/>
      <c r="N247" s="3"/>
      <c r="O247" s="3"/>
      <c r="P247" s="46"/>
      <c r="Q247" s="46"/>
      <c r="R247" s="46"/>
      <c r="S247" s="46"/>
      <c r="T247" s="46"/>
      <c r="U247" s="46"/>
      <c r="V247" s="46"/>
      <c r="W247" s="46"/>
      <c r="X247" s="46"/>
      <c r="Y247" s="46"/>
      <c r="Z247" s="46"/>
      <c r="AA247" s="46"/>
      <c r="AB247" s="3"/>
    </row>
    <row r="248" spans="1:28" s="5" customFormat="1" x14ac:dyDescent="0.25">
      <c r="A248" s="150">
        <f>1</f>
        <v>1</v>
      </c>
      <c r="B248" s="129" t="str">
        <f>структура!$J$13</f>
        <v>УСН(6%)</v>
      </c>
      <c r="C248" s="3"/>
      <c r="D248" s="3"/>
      <c r="E248" s="147" t="str">
        <f>E246</f>
        <v>приведенный средневзвешенный срок окуп-ти</v>
      </c>
      <c r="F248" s="147"/>
      <c r="G248" s="147" t="str">
        <f>IF($E248="","",INDEX(KPI!$G:$G,SUMIFS(KPI!$B:$B,KPI!$E:$E,$E248)))</f>
        <v>лет</v>
      </c>
      <c r="H248" s="147"/>
      <c r="I248" s="170"/>
      <c r="J248" s="147"/>
      <c r="K248" s="170"/>
      <c r="L248" s="147"/>
      <c r="M248" s="187" t="str">
        <f>IF(OR($M208&lt;0,$M238=0),"&gt;"&amp;MAX($1:$1),SUMPRODUCT($O$2:$AB$2,$O238:$AB238)/$M238)</f>
        <v>&gt;0</v>
      </c>
      <c r="N248" s="3"/>
      <c r="O248" s="3"/>
      <c r="P248" s="46"/>
      <c r="Q248" s="46"/>
      <c r="R248" s="46"/>
      <c r="S248" s="46"/>
      <c r="T248" s="46"/>
      <c r="U248" s="46"/>
      <c r="V248" s="46"/>
      <c r="W248" s="46"/>
      <c r="X248" s="46"/>
      <c r="Y248" s="46"/>
      <c r="Z248" s="46"/>
      <c r="AA248" s="46"/>
      <c r="AB248" s="3"/>
    </row>
    <row r="249" spans="1:28" s="5" customFormat="1" ht="3.9" customHeight="1" x14ac:dyDescent="0.25">
      <c r="A249" s="150">
        <f>1</f>
        <v>1</v>
      </c>
      <c r="B249" s="128"/>
      <c r="C249" s="3"/>
      <c r="D249" s="3"/>
      <c r="E249" s="3"/>
      <c r="F249" s="3"/>
      <c r="G249" s="3"/>
      <c r="H249" s="3"/>
      <c r="I249" s="28"/>
      <c r="J249" s="3"/>
      <c r="K249" s="28"/>
      <c r="L249" s="3"/>
      <c r="M249" s="55"/>
      <c r="N249" s="3"/>
      <c r="O249" s="3"/>
      <c r="P249" s="46"/>
      <c r="Q249" s="46"/>
      <c r="R249" s="46"/>
      <c r="S249" s="46"/>
      <c r="T249" s="46"/>
      <c r="U249" s="46"/>
      <c r="V249" s="46"/>
      <c r="W249" s="46"/>
      <c r="X249" s="46"/>
      <c r="Y249" s="46"/>
      <c r="Z249" s="46"/>
      <c r="AA249" s="46"/>
      <c r="AB249" s="3"/>
    </row>
    <row r="250" spans="1:28" s="5" customFormat="1" x14ac:dyDescent="0.25">
      <c r="A250" s="150">
        <f>1</f>
        <v>1</v>
      </c>
      <c r="B250" s="129" t="str">
        <f>структура!$J$14</f>
        <v>УСН(15%)</v>
      </c>
      <c r="C250" s="3"/>
      <c r="D250" s="3"/>
      <c r="E250" s="147" t="str">
        <f>E246</f>
        <v>приведенный средневзвешенный срок окуп-ти</v>
      </c>
      <c r="F250" s="147"/>
      <c r="G250" s="147" t="str">
        <f>IF($E250="","",INDEX(KPI!$G:$G,SUMIFS(KPI!$B:$B,KPI!$E:$E,$E250)))</f>
        <v>лет</v>
      </c>
      <c r="H250" s="147"/>
      <c r="I250" s="170"/>
      <c r="J250" s="147"/>
      <c r="K250" s="170"/>
      <c r="L250" s="147"/>
      <c r="M250" s="187" t="str">
        <f>IF(OR($M210&lt;0,$M240=0),"&gt;"&amp;MAX($1:$1),SUMPRODUCT($O$2:$AB$2,$O240:$AB240)/$M240)</f>
        <v>&gt;0</v>
      </c>
      <c r="N250" s="3"/>
      <c r="O250" s="3"/>
      <c r="P250" s="46"/>
      <c r="Q250" s="46"/>
      <c r="R250" s="46"/>
      <c r="S250" s="46"/>
      <c r="T250" s="46"/>
      <c r="U250" s="46"/>
      <c r="V250" s="46"/>
      <c r="W250" s="46"/>
      <c r="X250" s="46"/>
      <c r="Y250" s="46"/>
      <c r="Z250" s="46"/>
      <c r="AA250" s="46"/>
      <c r="AB250" s="3"/>
    </row>
    <row r="251" spans="1:28" s="5" customFormat="1" ht="3.9" customHeight="1" x14ac:dyDescent="0.25">
      <c r="A251" s="150">
        <f>1</f>
        <v>1</v>
      </c>
      <c r="B251" s="128"/>
      <c r="C251" s="3"/>
      <c r="D251" s="3"/>
      <c r="E251" s="3"/>
      <c r="F251" s="3"/>
      <c r="G251" s="3"/>
      <c r="H251" s="3"/>
      <c r="I251" s="28"/>
      <c r="J251" s="3"/>
      <c r="K251" s="28"/>
      <c r="L251" s="3"/>
      <c r="M251" s="55"/>
      <c r="N251" s="3"/>
      <c r="O251" s="3"/>
      <c r="P251" s="46"/>
      <c r="Q251" s="46"/>
      <c r="R251" s="46"/>
      <c r="S251" s="46"/>
      <c r="T251" s="46"/>
      <c r="U251" s="46"/>
      <c r="V251" s="46"/>
      <c r="W251" s="46"/>
      <c r="X251" s="46"/>
      <c r="Y251" s="46"/>
      <c r="Z251" s="46"/>
      <c r="AA251" s="46"/>
      <c r="AB251" s="3"/>
    </row>
    <row r="252" spans="1:28" s="5" customFormat="1" x14ac:dyDescent="0.25">
      <c r="A252" s="150">
        <f>1</f>
        <v>1</v>
      </c>
      <c r="B252" s="129" t="str">
        <f>структура!$J$15</f>
        <v>УСН(6%)-ИП</v>
      </c>
      <c r="C252" s="3"/>
      <c r="D252" s="3"/>
      <c r="E252" s="147" t="str">
        <f>E246</f>
        <v>приведенный средневзвешенный срок окуп-ти</v>
      </c>
      <c r="F252" s="147"/>
      <c r="G252" s="147" t="str">
        <f>IF($E252="","",INDEX(KPI!$G:$G,SUMIFS(KPI!$B:$B,KPI!$E:$E,$E252)))</f>
        <v>лет</v>
      </c>
      <c r="H252" s="147"/>
      <c r="I252" s="170"/>
      <c r="J252" s="147"/>
      <c r="K252" s="170"/>
      <c r="L252" s="147"/>
      <c r="M252" s="187" t="str">
        <f>IF(OR($M212&lt;0,$M242=0),"&gt;"&amp;MAX($1:$1),SUMPRODUCT($O$2:$AB$2,$O242:$AB242)/$M242)</f>
        <v>&gt;0</v>
      </c>
      <c r="N252" s="3"/>
      <c r="O252" s="3"/>
      <c r="P252" s="46"/>
      <c r="Q252" s="46"/>
      <c r="R252" s="46"/>
      <c r="S252" s="46"/>
      <c r="T252" s="46"/>
      <c r="U252" s="46"/>
      <c r="V252" s="46"/>
      <c r="W252" s="46"/>
      <c r="X252" s="46"/>
      <c r="Y252" s="46"/>
      <c r="Z252" s="46"/>
      <c r="AA252" s="46"/>
      <c r="AB252" s="3"/>
    </row>
    <row r="253" spans="1:28" ht="3.9" customHeight="1" x14ac:dyDescent="0.25">
      <c r="A253" s="149">
        <f>1</f>
        <v>1</v>
      </c>
      <c r="B253" s="131"/>
      <c r="C253" s="2"/>
      <c r="D253" s="2"/>
      <c r="E253" s="117"/>
      <c r="F253" s="2"/>
      <c r="G253" s="117"/>
      <c r="H253" s="2"/>
      <c r="I253" s="28"/>
      <c r="J253" s="2"/>
      <c r="K253" s="28"/>
      <c r="L253" s="2"/>
      <c r="M253" s="138"/>
      <c r="N253" s="2"/>
      <c r="O253" s="2"/>
      <c r="P253" s="36"/>
      <c r="Q253" s="36"/>
      <c r="R253" s="36"/>
      <c r="S253" s="36"/>
      <c r="T253" s="36"/>
      <c r="U253" s="36"/>
      <c r="V253" s="36"/>
      <c r="W253" s="36"/>
      <c r="X253" s="36"/>
      <c r="Y253" s="36"/>
      <c r="Z253" s="36"/>
      <c r="AA253" s="36"/>
      <c r="AB253" s="2"/>
    </row>
    <row r="254" spans="1:28" ht="8.1" customHeight="1" x14ac:dyDescent="0.25">
      <c r="A254" s="149">
        <f>1</f>
        <v>1</v>
      </c>
      <c r="B254" s="131"/>
      <c r="C254" s="2"/>
      <c r="D254" s="2"/>
      <c r="E254" s="2"/>
      <c r="F254" s="2"/>
      <c r="G254" s="2"/>
      <c r="H254" s="2"/>
      <c r="I254" s="28"/>
      <c r="J254" s="2"/>
      <c r="K254" s="28"/>
      <c r="L254" s="2"/>
      <c r="M254" s="52"/>
      <c r="N254" s="2"/>
      <c r="O254" s="2"/>
      <c r="P254" s="36"/>
      <c r="Q254" s="36"/>
      <c r="R254" s="36"/>
      <c r="S254" s="36"/>
      <c r="T254" s="36"/>
      <c r="U254" s="36"/>
      <c r="V254" s="36"/>
      <c r="W254" s="36"/>
      <c r="X254" s="36"/>
      <c r="Y254" s="36"/>
      <c r="Z254" s="36"/>
      <c r="AA254" s="36"/>
      <c r="AB254" s="2"/>
    </row>
    <row r="255" spans="1:28" ht="3.9" customHeight="1" x14ac:dyDescent="0.25">
      <c r="A255" s="149">
        <f>1</f>
        <v>1</v>
      </c>
      <c r="B255" s="131"/>
      <c r="C255" s="2"/>
      <c r="D255" s="2"/>
      <c r="E255" s="2"/>
      <c r="F255" s="2"/>
      <c r="G255" s="2"/>
      <c r="H255" s="2"/>
      <c r="I255" s="28"/>
      <c r="J255" s="2"/>
      <c r="K255" s="28"/>
      <c r="L255" s="2"/>
      <c r="M255" s="52"/>
      <c r="N255" s="2"/>
      <c r="O255" s="2"/>
      <c r="P255" s="36"/>
      <c r="Q255" s="36"/>
      <c r="R255" s="36"/>
      <c r="S255" s="36"/>
      <c r="T255" s="36"/>
      <c r="U255" s="36"/>
      <c r="V255" s="36"/>
      <c r="W255" s="36"/>
      <c r="X255" s="36"/>
      <c r="Y255" s="36"/>
      <c r="Z255" s="36"/>
      <c r="AA255" s="36"/>
      <c r="AB255" s="2"/>
    </row>
    <row r="256" spans="1:28" s="5" customFormat="1" x14ac:dyDescent="0.25">
      <c r="A256" s="150">
        <f>1</f>
        <v>1</v>
      </c>
      <c r="B256" s="129" t="str">
        <f>структура!$J$12</f>
        <v>ОСНО</v>
      </c>
      <c r="C256" s="3"/>
      <c r="D256" s="3"/>
      <c r="E256" s="147" t="str">
        <f>KPI!$E$143</f>
        <v>приведенный классический срок окуп-ти</v>
      </c>
      <c r="F256" s="147"/>
      <c r="G256" s="147" t="str">
        <f>IF($E256="","",INDEX(KPI!$G:$G,SUMIFS(KPI!$B:$B,KPI!$E:$E,$E256)))</f>
        <v>лет</v>
      </c>
      <c r="H256" s="147"/>
      <c r="I256" s="170"/>
      <c r="J256" s="147"/>
      <c r="K256" s="170"/>
      <c r="L256" s="147"/>
      <c r="M256" s="187">
        <f>MAX(P235:AA235)</f>
        <v>0</v>
      </c>
      <c r="N256" s="3"/>
      <c r="O256" s="3"/>
      <c r="P256" s="104" t="s">
        <v>408</v>
      </c>
      <c r="Q256" s="46"/>
      <c r="R256" s="46"/>
      <c r="S256" s="46"/>
      <c r="T256" s="46"/>
      <c r="U256" s="46"/>
      <c r="V256" s="46"/>
      <c r="W256" s="46"/>
      <c r="X256" s="46"/>
      <c r="Y256" s="46"/>
      <c r="Z256" s="46"/>
      <c r="AA256" s="46"/>
      <c r="AB256" s="3"/>
    </row>
    <row r="257" spans="1:28" s="5" customFormat="1" ht="3.9" customHeight="1" x14ac:dyDescent="0.25">
      <c r="A257" s="150">
        <f>1</f>
        <v>1</v>
      </c>
      <c r="B257" s="128"/>
      <c r="C257" s="3"/>
      <c r="D257" s="3"/>
      <c r="E257" s="3"/>
      <c r="F257" s="3"/>
      <c r="G257" s="3"/>
      <c r="H257" s="3"/>
      <c r="I257" s="28"/>
      <c r="J257" s="3"/>
      <c r="K257" s="28"/>
      <c r="L257" s="3"/>
      <c r="M257" s="55"/>
      <c r="N257" s="3"/>
      <c r="O257" s="3"/>
      <c r="P257" s="46"/>
      <c r="Q257" s="46"/>
      <c r="R257" s="46"/>
      <c r="S257" s="46"/>
      <c r="T257" s="46"/>
      <c r="U257" s="46"/>
      <c r="V257" s="46"/>
      <c r="W257" s="46"/>
      <c r="X257" s="46"/>
      <c r="Y257" s="46"/>
      <c r="Z257" s="46"/>
      <c r="AA257" s="46"/>
      <c r="AB257" s="3"/>
    </row>
    <row r="258" spans="1:28" s="5" customFormat="1" x14ac:dyDescent="0.25">
      <c r="A258" s="150">
        <f>1</f>
        <v>1</v>
      </c>
      <c r="B258" s="129" t="str">
        <f>структура!$J$13</f>
        <v>УСН(6%)</v>
      </c>
      <c r="C258" s="3"/>
      <c r="D258" s="3"/>
      <c r="E258" s="147" t="str">
        <f>E256</f>
        <v>приведенный классический срок окуп-ти</v>
      </c>
      <c r="F258" s="147"/>
      <c r="G258" s="147" t="str">
        <f>IF($E258="","",INDEX(KPI!$G:$G,SUMIFS(KPI!$B:$B,KPI!$E:$E,$E258)))</f>
        <v>лет</v>
      </c>
      <c r="H258" s="147"/>
      <c r="I258" s="170"/>
      <c r="J258" s="147"/>
      <c r="K258" s="170"/>
      <c r="L258" s="147"/>
      <c r="M258" s="187">
        <f>MAX(P237:AA237)</f>
        <v>0</v>
      </c>
      <c r="N258" s="3"/>
      <c r="O258" s="3"/>
      <c r="P258" s="46"/>
      <c r="Q258" s="46"/>
      <c r="R258" s="46"/>
      <c r="S258" s="46"/>
      <c r="T258" s="46"/>
      <c r="U258" s="46"/>
      <c r="V258" s="46"/>
      <c r="W258" s="46"/>
      <c r="X258" s="46"/>
      <c r="Y258" s="46"/>
      <c r="Z258" s="46"/>
      <c r="AA258" s="46"/>
      <c r="AB258" s="3"/>
    </row>
    <row r="259" spans="1:28" s="5" customFormat="1" ht="3.9" customHeight="1" x14ac:dyDescent="0.25">
      <c r="A259" s="150">
        <f>1</f>
        <v>1</v>
      </c>
      <c r="B259" s="128"/>
      <c r="C259" s="3"/>
      <c r="D259" s="3"/>
      <c r="E259" s="3"/>
      <c r="F259" s="3"/>
      <c r="G259" s="3"/>
      <c r="H259" s="3"/>
      <c r="I259" s="28"/>
      <c r="J259" s="3"/>
      <c r="K259" s="28"/>
      <c r="L259" s="3"/>
      <c r="M259" s="55"/>
      <c r="N259" s="3"/>
      <c r="O259" s="3"/>
      <c r="P259" s="46"/>
      <c r="Q259" s="46"/>
      <c r="R259" s="46"/>
      <c r="S259" s="46"/>
      <c r="T259" s="46"/>
      <c r="U259" s="46"/>
      <c r="V259" s="46"/>
      <c r="W259" s="46"/>
      <c r="X259" s="46"/>
      <c r="Y259" s="46"/>
      <c r="Z259" s="46"/>
      <c r="AA259" s="46"/>
      <c r="AB259" s="3"/>
    </row>
    <row r="260" spans="1:28" s="5" customFormat="1" x14ac:dyDescent="0.25">
      <c r="A260" s="150">
        <f>1</f>
        <v>1</v>
      </c>
      <c r="B260" s="129" t="str">
        <f>структура!$J$14</f>
        <v>УСН(15%)</v>
      </c>
      <c r="C260" s="3"/>
      <c r="D260" s="3"/>
      <c r="E260" s="147" t="str">
        <f>E256</f>
        <v>приведенный классический срок окуп-ти</v>
      </c>
      <c r="F260" s="147"/>
      <c r="G260" s="147" t="str">
        <f>IF($E260="","",INDEX(KPI!$G:$G,SUMIFS(KPI!$B:$B,KPI!$E:$E,$E260)))</f>
        <v>лет</v>
      </c>
      <c r="H260" s="147"/>
      <c r="I260" s="170"/>
      <c r="J260" s="147"/>
      <c r="K260" s="170"/>
      <c r="L260" s="147"/>
      <c r="M260" s="187">
        <f>MAX(P239:AA239)</f>
        <v>0</v>
      </c>
      <c r="N260" s="3"/>
      <c r="O260" s="3"/>
      <c r="P260" s="46"/>
      <c r="Q260" s="46"/>
      <c r="R260" s="46"/>
      <c r="S260" s="46"/>
      <c r="T260" s="46"/>
      <c r="U260" s="46"/>
      <c r="V260" s="46"/>
      <c r="W260" s="46"/>
      <c r="X260" s="46"/>
      <c r="Y260" s="46"/>
      <c r="Z260" s="46"/>
      <c r="AA260" s="46"/>
      <c r="AB260" s="3"/>
    </row>
    <row r="261" spans="1:28" s="5" customFormat="1" ht="3.9" customHeight="1" x14ac:dyDescent="0.25">
      <c r="A261" s="150">
        <f>1</f>
        <v>1</v>
      </c>
      <c r="B261" s="128"/>
      <c r="C261" s="3"/>
      <c r="D261" s="3"/>
      <c r="E261" s="3"/>
      <c r="F261" s="3"/>
      <c r="G261" s="3"/>
      <c r="H261" s="3"/>
      <c r="I261" s="28"/>
      <c r="J261" s="3"/>
      <c r="K261" s="28"/>
      <c r="L261" s="3"/>
      <c r="M261" s="55"/>
      <c r="N261" s="3"/>
      <c r="O261" s="3"/>
      <c r="P261" s="46"/>
      <c r="Q261" s="46"/>
      <c r="R261" s="46"/>
      <c r="S261" s="46"/>
      <c r="T261" s="46"/>
      <c r="U261" s="46"/>
      <c r="V261" s="46"/>
      <c r="W261" s="46"/>
      <c r="X261" s="46"/>
      <c r="Y261" s="46"/>
      <c r="Z261" s="46"/>
      <c r="AA261" s="46"/>
      <c r="AB261" s="3"/>
    </row>
    <row r="262" spans="1:28" s="5" customFormat="1" x14ac:dyDescent="0.25">
      <c r="A262" s="150">
        <f>1</f>
        <v>1</v>
      </c>
      <c r="B262" s="129" t="str">
        <f>структура!$J$15</f>
        <v>УСН(6%)-ИП</v>
      </c>
      <c r="C262" s="3"/>
      <c r="D262" s="3"/>
      <c r="E262" s="147" t="str">
        <f>E256</f>
        <v>приведенный классический срок окуп-ти</v>
      </c>
      <c r="F262" s="147"/>
      <c r="G262" s="147" t="str">
        <f>IF($E262="","",INDEX(KPI!$G:$G,SUMIFS(KPI!$B:$B,KPI!$E:$E,$E262)))</f>
        <v>лет</v>
      </c>
      <c r="H262" s="147"/>
      <c r="I262" s="170"/>
      <c r="J262" s="147"/>
      <c r="K262" s="170"/>
      <c r="L262" s="147"/>
      <c r="M262" s="187">
        <f>MAX(P241:AA241)</f>
        <v>0</v>
      </c>
      <c r="N262" s="3"/>
      <c r="O262" s="3"/>
      <c r="P262" s="46"/>
      <c r="Q262" s="46"/>
      <c r="R262" s="46"/>
      <c r="S262" s="46"/>
      <c r="T262" s="46"/>
      <c r="U262" s="46"/>
      <c r="V262" s="46"/>
      <c r="W262" s="46"/>
      <c r="X262" s="46"/>
      <c r="Y262" s="46"/>
      <c r="Z262" s="46"/>
      <c r="AA262" s="46"/>
      <c r="AB262" s="3"/>
    </row>
    <row r="263" spans="1:28" ht="3.9" customHeight="1" x14ac:dyDescent="0.25">
      <c r="A263" s="149">
        <f>1</f>
        <v>1</v>
      </c>
      <c r="B263" s="131"/>
      <c r="C263" s="2"/>
      <c r="D263" s="2"/>
      <c r="E263" s="117"/>
      <c r="F263" s="2"/>
      <c r="G263" s="117"/>
      <c r="H263" s="2"/>
      <c r="I263" s="28"/>
      <c r="J263" s="2"/>
      <c r="K263" s="28"/>
      <c r="L263" s="2"/>
      <c r="M263" s="138"/>
      <c r="N263" s="2"/>
      <c r="O263" s="2"/>
      <c r="P263" s="36"/>
      <c r="Q263" s="36"/>
      <c r="R263" s="36"/>
      <c r="S263" s="36"/>
      <c r="T263" s="36"/>
      <c r="U263" s="36"/>
      <c r="V263" s="36"/>
      <c r="W263" s="36"/>
      <c r="X263" s="36"/>
      <c r="Y263" s="36"/>
      <c r="Z263" s="36"/>
      <c r="AA263" s="36"/>
      <c r="AB263" s="2"/>
    </row>
    <row r="264" spans="1:28" ht="8.1" customHeight="1" x14ac:dyDescent="0.25">
      <c r="A264" s="149">
        <f>1</f>
        <v>1</v>
      </c>
      <c r="B264" s="131"/>
      <c r="C264" s="2"/>
      <c r="D264" s="2"/>
      <c r="E264" s="2"/>
      <c r="F264" s="2"/>
      <c r="G264" s="2"/>
      <c r="H264" s="2"/>
      <c r="I264" s="28"/>
      <c r="J264" s="2"/>
      <c r="K264" s="28"/>
      <c r="L264" s="2"/>
      <c r="M264" s="52"/>
      <c r="N264" s="2"/>
      <c r="O264" s="2"/>
      <c r="P264" s="36"/>
      <c r="Q264" s="36"/>
      <c r="R264" s="36"/>
      <c r="S264" s="36"/>
      <c r="T264" s="36"/>
      <c r="U264" s="36"/>
      <c r="V264" s="36"/>
      <c r="W264" s="36"/>
      <c r="X264" s="36"/>
      <c r="Y264" s="36"/>
      <c r="Z264" s="36"/>
      <c r="AA264" s="36"/>
      <c r="AB264" s="2"/>
    </row>
    <row r="265" spans="1:28" ht="3.9" customHeight="1" x14ac:dyDescent="0.25">
      <c r="A265" s="149">
        <f>1</f>
        <v>1</v>
      </c>
      <c r="B265" s="131"/>
      <c r="C265" s="2"/>
      <c r="D265" s="2"/>
      <c r="E265" s="2"/>
      <c r="F265" s="2"/>
      <c r="G265" s="2"/>
      <c r="H265" s="2"/>
      <c r="I265" s="28"/>
      <c r="J265" s="2"/>
      <c r="K265" s="28"/>
      <c r="L265" s="2"/>
      <c r="M265" s="52"/>
      <c r="N265" s="2"/>
      <c r="O265" s="2"/>
      <c r="P265" s="193">
        <f>IF(AND(P266&lt;&gt;0,Q266=0),P$1,0)</f>
        <v>0</v>
      </c>
      <c r="Q265" s="193">
        <f t="shared" ref="Q265" si="51">IF(AND(Q266&lt;&gt;0,R266=0),Q$1,0)</f>
        <v>0</v>
      </c>
      <c r="R265" s="193">
        <f t="shared" ref="R265" si="52">IF(AND(R266&lt;&gt;0,S266=0),R$1,0)</f>
        <v>0</v>
      </c>
      <c r="S265" s="193">
        <f t="shared" ref="S265" si="53">IF(AND(S266&lt;&gt;0,T266=0),S$1,0)</f>
        <v>0</v>
      </c>
      <c r="T265" s="193">
        <f t="shared" ref="T265" si="54">IF(AND(T266&lt;&gt;0,U266=0),T$1,0)</f>
        <v>0</v>
      </c>
      <c r="U265" s="193">
        <f t="shared" ref="U265" si="55">IF(AND(U266&lt;&gt;0,V266=0),U$1,0)</f>
        <v>0</v>
      </c>
      <c r="V265" s="193">
        <f t="shared" ref="V265" si="56">IF(AND(V266&lt;&gt;0,W266=0),V$1,0)</f>
        <v>0</v>
      </c>
      <c r="W265" s="193">
        <f t="shared" ref="W265" si="57">IF(AND(W266&lt;&gt;0,X266=0),W$1,0)</f>
        <v>0</v>
      </c>
      <c r="X265" s="193">
        <f t="shared" ref="X265" si="58">IF(AND(X266&lt;&gt;0,Y266=0),X$1,0)</f>
        <v>0</v>
      </c>
      <c r="Y265" s="193">
        <f t="shared" ref="Y265" si="59">IF(AND(Y266&lt;&gt;0,Z266=0),Y$1,0)</f>
        <v>0</v>
      </c>
      <c r="Z265" s="193">
        <f t="shared" ref="Z265" si="60">IF(AND(Z266&lt;&gt;0,AA266=0),Z$1,0)</f>
        <v>0</v>
      </c>
      <c r="AA265" s="193">
        <f t="shared" ref="AA265" si="61">IF(AND(AA266&lt;&gt;0,AB266=0),AA$1,0)</f>
        <v>0</v>
      </c>
      <c r="AB265" s="2"/>
    </row>
    <row r="266" spans="1:28" s="157" customFormat="1" x14ac:dyDescent="0.25">
      <c r="A266" s="155">
        <f>1</f>
        <v>1</v>
      </c>
      <c r="B266" s="156" t="str">
        <f>структура!$J$12</f>
        <v>ОСНО</v>
      </c>
      <c r="C266" s="155"/>
      <c r="D266" s="155"/>
      <c r="E266" s="189" t="str">
        <f>KPI!$E$141</f>
        <v>График возврата инвестиций (неприведенный)</v>
      </c>
      <c r="F266" s="189"/>
      <c r="G266" s="189" t="str">
        <f>IF($E266="","",INDEX(KPI!$G:$G,SUMIFS(KPI!$B:$B,KPI!$E:$E,$E266)))</f>
        <v>тыс.руб.</v>
      </c>
      <c r="H266" s="189"/>
      <c r="I266" s="190"/>
      <c r="J266" s="189"/>
      <c r="K266" s="190"/>
      <c r="L266" s="189"/>
      <c r="M266" s="191">
        <f>SUM($O266:$AB266)</f>
        <v>0</v>
      </c>
      <c r="N266" s="155"/>
      <c r="O266" s="155"/>
      <c r="P266" s="192">
        <f>IF(P$1="",0,IF($M226&lt;0,0,IF(SUM($O266:O266)=$M$190,0,IF(SUM($O175:P175)&lt;=$M$190,P175,$M$190-SUM($O175:O175)))))</f>
        <v>0</v>
      </c>
      <c r="Q266" s="192">
        <f>IF(Q$1="",0,IF($M226&lt;0,0,IF(SUM($O266:P266)=$M$190,0,IF(SUM($O175:Q175)&lt;=$M$190,Q175,$M$190-SUM($O175:P175)))))</f>
        <v>0</v>
      </c>
      <c r="R266" s="192">
        <f>IF(R$1="",0,IF($M226&lt;0,0,IF(SUM($O266:Q266)=$M$190,0,IF(SUM($O175:R175)&lt;=$M$190,R175,$M$190-SUM($O175:Q175)))))</f>
        <v>0</v>
      </c>
      <c r="S266" s="192">
        <f>IF(S$1="",0,IF($M226&lt;0,0,IF(SUM($O266:R266)=$M$190,0,IF(SUM($O175:S175)&lt;=$M$190,S175,$M$190-SUM($O175:R175)))))</f>
        <v>0</v>
      </c>
      <c r="T266" s="192">
        <f>IF(T$1="",0,IF($M226&lt;0,0,IF(SUM($O266:S266)=$M$190,0,IF(SUM($O175:T175)&lt;=$M$190,T175,$M$190-SUM($O175:S175)))))</f>
        <v>0</v>
      </c>
      <c r="U266" s="192">
        <f>IF(U$1="",0,IF($M226&lt;0,0,IF(SUM($O266:T266)=$M$190,0,IF(SUM($O175:U175)&lt;=$M$190,U175,$M$190-SUM($O175:T175)))))</f>
        <v>0</v>
      </c>
      <c r="V266" s="192">
        <f>IF(V$1="",0,IF($M226&lt;0,0,IF(SUM($O266:U266)=$M$190,0,IF(SUM($O175:V175)&lt;=$M$190,V175,$M$190-SUM($O175:U175)))))</f>
        <v>0</v>
      </c>
      <c r="W266" s="192">
        <f>IF(W$1="",0,IF($M226&lt;0,0,IF(SUM($O266:V266)=$M$190,0,IF(SUM($O175:W175)&lt;=$M$190,W175,$M$190-SUM($O175:V175)))))</f>
        <v>0</v>
      </c>
      <c r="X266" s="192">
        <f>IF(X$1="",0,IF($M226&lt;0,0,IF(SUM($O266:W266)=$M$190,0,IF(SUM($O175:X175)&lt;=$M$190,X175,$M$190-SUM($O175:W175)))))</f>
        <v>0</v>
      </c>
      <c r="Y266" s="192">
        <f>IF(Y$1="",0,IF($M226&lt;0,0,IF(SUM($O266:X266)=$M$190,0,IF(SUM($O175:Y175)&lt;=$M$190,Y175,$M$190-SUM($O175:X175)))))</f>
        <v>0</v>
      </c>
      <c r="Z266" s="192">
        <f>IF(Z$1="",0,IF($M226&lt;0,0,IF(SUM($O266:Y266)=$M$190,0,IF(SUM($O175:Z175)&lt;=$M$190,Z175,$M$190-SUM($O175:Y175)))))</f>
        <v>0</v>
      </c>
      <c r="AA266" s="192">
        <f>IF(AA$1="",0,IF($M226&lt;0,0,IF(SUM($O266:Z266)=$M$190,0,IF(SUM($O175:AA175)&lt;=$M$190,AA175,$M$190-SUM($O175:Z175)))))</f>
        <v>0</v>
      </c>
      <c r="AB266" s="155"/>
    </row>
    <row r="267" spans="1:28" s="5" customFormat="1" ht="3.9" customHeight="1" x14ac:dyDescent="0.25">
      <c r="A267" s="150">
        <f>1</f>
        <v>1</v>
      </c>
      <c r="B267" s="128"/>
      <c r="C267" s="3"/>
      <c r="D267" s="3"/>
      <c r="E267" s="3"/>
      <c r="F267" s="3"/>
      <c r="G267" s="3"/>
      <c r="H267" s="3"/>
      <c r="I267" s="28"/>
      <c r="J267" s="3"/>
      <c r="K267" s="28"/>
      <c r="L267" s="3"/>
      <c r="M267" s="55"/>
      <c r="N267" s="3"/>
      <c r="O267" s="3"/>
      <c r="P267" s="193">
        <f>IF(AND(P268&lt;&gt;0,Q268=0),P$1,0)</f>
        <v>0</v>
      </c>
      <c r="Q267" s="193">
        <f t="shared" ref="Q267" si="62">IF(AND(Q268&lt;&gt;0,R268=0),Q$1,0)</f>
        <v>0</v>
      </c>
      <c r="R267" s="193">
        <f t="shared" ref="R267" si="63">IF(AND(R268&lt;&gt;0,S268=0),R$1,0)</f>
        <v>0</v>
      </c>
      <c r="S267" s="193">
        <f t="shared" ref="S267" si="64">IF(AND(S268&lt;&gt;0,T268=0),S$1,0)</f>
        <v>0</v>
      </c>
      <c r="T267" s="193">
        <f t="shared" ref="T267" si="65">IF(AND(T268&lt;&gt;0,U268=0),T$1,0)</f>
        <v>0</v>
      </c>
      <c r="U267" s="193">
        <f t="shared" ref="U267" si="66">IF(AND(U268&lt;&gt;0,V268=0),U$1,0)</f>
        <v>0</v>
      </c>
      <c r="V267" s="193">
        <f t="shared" ref="V267" si="67">IF(AND(V268&lt;&gt;0,W268=0),V$1,0)</f>
        <v>0</v>
      </c>
      <c r="W267" s="193">
        <f t="shared" ref="W267" si="68">IF(AND(W268&lt;&gt;0,X268=0),W$1,0)</f>
        <v>0</v>
      </c>
      <c r="X267" s="193">
        <f t="shared" ref="X267" si="69">IF(AND(X268&lt;&gt;0,Y268=0),X$1,0)</f>
        <v>0</v>
      </c>
      <c r="Y267" s="193">
        <f t="shared" ref="Y267" si="70">IF(AND(Y268&lt;&gt;0,Z268=0),Y$1,0)</f>
        <v>0</v>
      </c>
      <c r="Z267" s="193">
        <f t="shared" ref="Z267" si="71">IF(AND(Z268&lt;&gt;0,AA268=0),Z$1,0)</f>
        <v>0</v>
      </c>
      <c r="AA267" s="193">
        <f t="shared" ref="AA267" si="72">IF(AND(AA268&lt;&gt;0,AB268=0),AA$1,0)</f>
        <v>0</v>
      </c>
      <c r="AB267" s="3"/>
    </row>
    <row r="268" spans="1:28" s="157" customFormat="1" x14ac:dyDescent="0.25">
      <c r="A268" s="155">
        <f>1</f>
        <v>1</v>
      </c>
      <c r="B268" s="156" t="str">
        <f>структура!$J$13</f>
        <v>УСН(6%)</v>
      </c>
      <c r="C268" s="155"/>
      <c r="D268" s="155"/>
      <c r="E268" s="189" t="str">
        <f>E266</f>
        <v>График возврата инвестиций (неприведенный)</v>
      </c>
      <c r="F268" s="189"/>
      <c r="G268" s="189" t="str">
        <f>IF($E268="","",INDEX(KPI!$G:$G,SUMIFS(KPI!$B:$B,KPI!$E:$E,$E268)))</f>
        <v>тыс.руб.</v>
      </c>
      <c r="H268" s="189"/>
      <c r="I268" s="190"/>
      <c r="J268" s="189"/>
      <c r="K268" s="190"/>
      <c r="L268" s="189"/>
      <c r="M268" s="191">
        <f>SUM($O268:$AB268)</f>
        <v>0</v>
      </c>
      <c r="N268" s="155"/>
      <c r="O268" s="155"/>
      <c r="P268" s="192">
        <f>IF(P$1="",0,IF($M228&lt;0,0,IF(SUM($O268:O268)=$M$190,0,IF(SUM($O177:P177)&lt;=$M$190,P177,$M$190-SUM($O177:O177)))))</f>
        <v>0</v>
      </c>
      <c r="Q268" s="192">
        <f>IF(Q$1="",0,IF($M228&lt;0,0,IF(SUM($O268:P268)=$M$190,0,IF(SUM($O177:Q177)&lt;=$M$190,Q177,$M$190-SUM($O177:P177)))))</f>
        <v>0</v>
      </c>
      <c r="R268" s="192">
        <f>IF(R$1="",0,IF($M228&lt;0,0,IF(SUM($O268:Q268)=$M$190,0,IF(SUM($O177:R177)&lt;=$M$190,R177,$M$190-SUM($O177:Q177)))))</f>
        <v>0</v>
      </c>
      <c r="S268" s="192">
        <f>IF(S$1="",0,IF($M228&lt;0,0,IF(SUM($O268:R268)=$M$190,0,IF(SUM($O177:S177)&lt;=$M$190,S177,$M$190-SUM($O177:R177)))))</f>
        <v>0</v>
      </c>
      <c r="T268" s="192">
        <f>IF(T$1="",0,IF($M228&lt;0,0,IF(SUM($O268:S268)=$M$190,0,IF(SUM($O177:T177)&lt;=$M$190,T177,$M$190-SUM($O177:S177)))))</f>
        <v>0</v>
      </c>
      <c r="U268" s="192">
        <f>IF(U$1="",0,IF($M228&lt;0,0,IF(SUM($O268:T268)=$M$190,0,IF(SUM($O177:U177)&lt;=$M$190,U177,$M$190-SUM($O177:T177)))))</f>
        <v>0</v>
      </c>
      <c r="V268" s="192">
        <f>IF(V$1="",0,IF($M228&lt;0,0,IF(SUM($O268:U268)=$M$190,0,IF(SUM($O177:V177)&lt;=$M$190,V177,$M$190-SUM($O177:U177)))))</f>
        <v>0</v>
      </c>
      <c r="W268" s="192">
        <f>IF(W$1="",0,IF($M228&lt;0,0,IF(SUM($O268:V268)=$M$190,0,IF(SUM($O177:W177)&lt;=$M$190,W177,$M$190-SUM($O177:V177)))))</f>
        <v>0</v>
      </c>
      <c r="X268" s="192">
        <f>IF(X$1="",0,IF($M228&lt;0,0,IF(SUM($O268:W268)=$M$190,0,IF(SUM($O177:X177)&lt;=$M$190,X177,$M$190-SUM($O177:W177)))))</f>
        <v>0</v>
      </c>
      <c r="Y268" s="192">
        <f>IF(Y$1="",0,IF($M228&lt;0,0,IF(SUM($O268:X268)=$M$190,0,IF(SUM($O177:Y177)&lt;=$M$190,Y177,$M$190-SUM($O177:X177)))))</f>
        <v>0</v>
      </c>
      <c r="Z268" s="192">
        <f>IF(Z$1="",0,IF($M228&lt;0,0,IF(SUM($O268:Y268)=$M$190,0,IF(SUM($O177:Z177)&lt;=$M$190,Z177,$M$190-SUM($O177:Y177)))))</f>
        <v>0</v>
      </c>
      <c r="AA268" s="192">
        <f>IF(AA$1="",0,IF($M228&lt;0,0,IF(SUM($O268:Z268)=$M$190,0,IF(SUM($O177:AA177)&lt;=$M$190,AA177,$M$190-SUM($O177:Z177)))))</f>
        <v>0</v>
      </c>
      <c r="AB268" s="155"/>
    </row>
    <row r="269" spans="1:28" s="5" customFormat="1" ht="3.9" customHeight="1" x14ac:dyDescent="0.25">
      <c r="A269" s="150">
        <f>1</f>
        <v>1</v>
      </c>
      <c r="B269" s="128"/>
      <c r="C269" s="3"/>
      <c r="D269" s="3"/>
      <c r="E269" s="3"/>
      <c r="F269" s="3"/>
      <c r="G269" s="3"/>
      <c r="H269" s="3"/>
      <c r="I269" s="28"/>
      <c r="J269" s="3"/>
      <c r="K269" s="28"/>
      <c r="L269" s="3"/>
      <c r="M269" s="55"/>
      <c r="N269" s="3"/>
      <c r="O269" s="3"/>
      <c r="P269" s="193">
        <f>IF(AND(P270&lt;&gt;0,Q270=0),P$1,0)</f>
        <v>0</v>
      </c>
      <c r="Q269" s="193">
        <f t="shared" ref="Q269" si="73">IF(AND(Q270&lt;&gt;0,R270=0),Q$1,0)</f>
        <v>0</v>
      </c>
      <c r="R269" s="193">
        <f t="shared" ref="R269" si="74">IF(AND(R270&lt;&gt;0,S270=0),R$1,0)</f>
        <v>0</v>
      </c>
      <c r="S269" s="193">
        <f t="shared" ref="S269" si="75">IF(AND(S270&lt;&gt;0,T270=0),S$1,0)</f>
        <v>0</v>
      </c>
      <c r="T269" s="193">
        <f t="shared" ref="T269" si="76">IF(AND(T270&lt;&gt;0,U270=0),T$1,0)</f>
        <v>0</v>
      </c>
      <c r="U269" s="193">
        <f t="shared" ref="U269" si="77">IF(AND(U270&lt;&gt;0,V270=0),U$1,0)</f>
        <v>0</v>
      </c>
      <c r="V269" s="193">
        <f t="shared" ref="V269" si="78">IF(AND(V270&lt;&gt;0,W270=0),V$1,0)</f>
        <v>0</v>
      </c>
      <c r="W269" s="193">
        <f t="shared" ref="W269" si="79">IF(AND(W270&lt;&gt;0,X270=0),W$1,0)</f>
        <v>0</v>
      </c>
      <c r="X269" s="193">
        <f t="shared" ref="X269" si="80">IF(AND(X270&lt;&gt;0,Y270=0),X$1,0)</f>
        <v>0</v>
      </c>
      <c r="Y269" s="193">
        <f t="shared" ref="Y269" si="81">IF(AND(Y270&lt;&gt;0,Z270=0),Y$1,0)</f>
        <v>0</v>
      </c>
      <c r="Z269" s="193">
        <f t="shared" ref="Z269" si="82">IF(AND(Z270&lt;&gt;0,AA270=0),Z$1,0)</f>
        <v>0</v>
      </c>
      <c r="AA269" s="193">
        <f t="shared" ref="AA269" si="83">IF(AND(AA270&lt;&gt;0,AB270=0),AA$1,0)</f>
        <v>0</v>
      </c>
      <c r="AB269" s="3"/>
    </row>
    <row r="270" spans="1:28" s="157" customFormat="1" x14ac:dyDescent="0.25">
      <c r="A270" s="155">
        <f>1</f>
        <v>1</v>
      </c>
      <c r="B270" s="156" t="str">
        <f>структура!$J$14</f>
        <v>УСН(15%)</v>
      </c>
      <c r="C270" s="155"/>
      <c r="D270" s="155"/>
      <c r="E270" s="189" t="str">
        <f>E266</f>
        <v>График возврата инвестиций (неприведенный)</v>
      </c>
      <c r="F270" s="189"/>
      <c r="G270" s="189" t="str">
        <f>IF($E270="","",INDEX(KPI!$G:$G,SUMIFS(KPI!$B:$B,KPI!$E:$E,$E270)))</f>
        <v>тыс.руб.</v>
      </c>
      <c r="H270" s="189"/>
      <c r="I270" s="190"/>
      <c r="J270" s="189"/>
      <c r="K270" s="190"/>
      <c r="L270" s="189"/>
      <c r="M270" s="191">
        <f>SUM($O270:$AB270)</f>
        <v>0</v>
      </c>
      <c r="N270" s="155"/>
      <c r="O270" s="155"/>
      <c r="P270" s="192">
        <f>IF(P$1="",0,IF($M230&lt;0,0,IF(SUM($O270:O270)=$M$190,0,IF(SUM($O179:P179)&lt;=$M$190,P179,$M$190-SUM($O179:O179)))))</f>
        <v>0</v>
      </c>
      <c r="Q270" s="192">
        <f>IF(Q$1="",0,IF($M230&lt;0,0,IF(SUM($O270:P270)=$M$190,0,IF(SUM($O179:Q179)&lt;=$M$190,Q179,$M$190-SUM($O179:P179)))))</f>
        <v>0</v>
      </c>
      <c r="R270" s="192">
        <f>IF(R$1="",0,IF($M230&lt;0,0,IF(SUM($O270:Q270)=$M$190,0,IF(SUM($O179:R179)&lt;=$M$190,R179,$M$190-SUM($O179:Q179)))))</f>
        <v>0</v>
      </c>
      <c r="S270" s="192">
        <f>IF(S$1="",0,IF($M230&lt;0,0,IF(SUM($O270:R270)=$M$190,0,IF(SUM($O179:S179)&lt;=$M$190,S179,$M$190-SUM($O179:R179)))))</f>
        <v>0</v>
      </c>
      <c r="T270" s="192">
        <f>IF(T$1="",0,IF($M230&lt;0,0,IF(SUM($O270:S270)=$M$190,0,IF(SUM($O179:T179)&lt;=$M$190,T179,$M$190-SUM($O179:S179)))))</f>
        <v>0</v>
      </c>
      <c r="U270" s="192">
        <f>IF(U$1="",0,IF($M230&lt;0,0,IF(SUM($O270:T270)=$M$190,0,IF(SUM($O179:U179)&lt;=$M$190,U179,$M$190-SUM($O179:T179)))))</f>
        <v>0</v>
      </c>
      <c r="V270" s="192">
        <f>IF(V$1="",0,IF($M230&lt;0,0,IF(SUM($O270:U270)=$M$190,0,IF(SUM($O179:V179)&lt;=$M$190,V179,$M$190-SUM($O179:U179)))))</f>
        <v>0</v>
      </c>
      <c r="W270" s="192">
        <f>IF(W$1="",0,IF($M230&lt;0,0,IF(SUM($O270:V270)=$M$190,0,IF(SUM($O179:W179)&lt;=$M$190,W179,$M$190-SUM($O179:V179)))))</f>
        <v>0</v>
      </c>
      <c r="X270" s="192">
        <f>IF(X$1="",0,IF($M230&lt;0,0,IF(SUM($O270:W270)=$M$190,0,IF(SUM($O179:X179)&lt;=$M$190,X179,$M$190-SUM($O179:W179)))))</f>
        <v>0</v>
      </c>
      <c r="Y270" s="192">
        <f>IF(Y$1="",0,IF($M230&lt;0,0,IF(SUM($O270:X270)=$M$190,0,IF(SUM($O179:Y179)&lt;=$M$190,Y179,$M$190-SUM($O179:X179)))))</f>
        <v>0</v>
      </c>
      <c r="Z270" s="192">
        <f>IF(Z$1="",0,IF($M230&lt;0,0,IF(SUM($O270:Y270)=$M$190,0,IF(SUM($O179:Z179)&lt;=$M$190,Z179,$M$190-SUM($O179:Y179)))))</f>
        <v>0</v>
      </c>
      <c r="AA270" s="192">
        <f>IF(AA$1="",0,IF($M230&lt;0,0,IF(SUM($O270:Z270)=$M$190,0,IF(SUM($O179:AA179)&lt;=$M$190,AA179,$M$190-SUM($O179:Z179)))))</f>
        <v>0</v>
      </c>
      <c r="AB270" s="155"/>
    </row>
    <row r="271" spans="1:28" s="5" customFormat="1" ht="3.9" customHeight="1" x14ac:dyDescent="0.25">
      <c r="A271" s="150">
        <f>1</f>
        <v>1</v>
      </c>
      <c r="B271" s="128"/>
      <c r="C271" s="3"/>
      <c r="D271" s="3"/>
      <c r="E271" s="3"/>
      <c r="F271" s="3"/>
      <c r="G271" s="3"/>
      <c r="H271" s="3"/>
      <c r="I271" s="28"/>
      <c r="J271" s="3"/>
      <c r="K271" s="28"/>
      <c r="L271" s="3"/>
      <c r="M271" s="55"/>
      <c r="N271" s="3"/>
      <c r="O271" s="3"/>
      <c r="P271" s="193">
        <f>IF(AND(P272&lt;&gt;0,Q272=0),P$1,0)</f>
        <v>0</v>
      </c>
      <c r="Q271" s="193">
        <f t="shared" ref="Q271" si="84">IF(AND(Q272&lt;&gt;0,R272=0),Q$1,0)</f>
        <v>0</v>
      </c>
      <c r="R271" s="193">
        <f t="shared" ref="R271" si="85">IF(AND(R272&lt;&gt;0,S272=0),R$1,0)</f>
        <v>0</v>
      </c>
      <c r="S271" s="193">
        <f t="shared" ref="S271" si="86">IF(AND(S272&lt;&gt;0,T272=0),S$1,0)</f>
        <v>0</v>
      </c>
      <c r="T271" s="193">
        <f t="shared" ref="T271" si="87">IF(AND(T272&lt;&gt;0,U272=0),T$1,0)</f>
        <v>0</v>
      </c>
      <c r="U271" s="193">
        <f t="shared" ref="U271" si="88">IF(AND(U272&lt;&gt;0,V272=0),U$1,0)</f>
        <v>0</v>
      </c>
      <c r="V271" s="193">
        <f t="shared" ref="V271" si="89">IF(AND(V272&lt;&gt;0,W272=0),V$1,0)</f>
        <v>0</v>
      </c>
      <c r="W271" s="193">
        <f t="shared" ref="W271" si="90">IF(AND(W272&lt;&gt;0,X272=0),W$1,0)</f>
        <v>0</v>
      </c>
      <c r="X271" s="193">
        <f t="shared" ref="X271" si="91">IF(AND(X272&lt;&gt;0,Y272=0),X$1,0)</f>
        <v>0</v>
      </c>
      <c r="Y271" s="193">
        <f t="shared" ref="Y271" si="92">IF(AND(Y272&lt;&gt;0,Z272=0),Y$1,0)</f>
        <v>0</v>
      </c>
      <c r="Z271" s="193">
        <f t="shared" ref="Z271" si="93">IF(AND(Z272&lt;&gt;0,AA272=0),Z$1,0)</f>
        <v>0</v>
      </c>
      <c r="AA271" s="193">
        <f t="shared" ref="AA271" si="94">IF(AND(AA272&lt;&gt;0,AB272=0),AA$1,0)</f>
        <v>0</v>
      </c>
      <c r="AB271" s="3"/>
    </row>
    <row r="272" spans="1:28" s="157" customFormat="1" x14ac:dyDescent="0.25">
      <c r="A272" s="155">
        <f>1</f>
        <v>1</v>
      </c>
      <c r="B272" s="156" t="str">
        <f>структура!$J$15</f>
        <v>УСН(6%)-ИП</v>
      </c>
      <c r="C272" s="155"/>
      <c r="D272" s="155"/>
      <c r="E272" s="189" t="str">
        <f>E266</f>
        <v>График возврата инвестиций (неприведенный)</v>
      </c>
      <c r="F272" s="189"/>
      <c r="G272" s="189" t="str">
        <f>IF($E272="","",INDEX(KPI!$G:$G,SUMIFS(KPI!$B:$B,KPI!$E:$E,$E272)))</f>
        <v>тыс.руб.</v>
      </c>
      <c r="H272" s="189"/>
      <c r="I272" s="190"/>
      <c r="J272" s="189"/>
      <c r="K272" s="190"/>
      <c r="L272" s="189"/>
      <c r="M272" s="191">
        <f>SUM($O272:$AB272)</f>
        <v>0</v>
      </c>
      <c r="N272" s="155"/>
      <c r="O272" s="155"/>
      <c r="P272" s="192">
        <f>IF(P$1="",0,IF($M232&lt;0,0,IF(SUM($O272:O272)=$M$190,0,IF(SUM($O181:P181)&lt;=$M$190,P181,$M$190-SUM($O181:O181)))))</f>
        <v>0</v>
      </c>
      <c r="Q272" s="192">
        <f>IF(Q$1="",0,IF($M232&lt;0,0,IF(SUM($O272:P272)=$M$190,0,IF(SUM($O181:Q181)&lt;=$M$190,Q181,$M$190-SUM($O181:P181)))))</f>
        <v>0</v>
      </c>
      <c r="R272" s="192">
        <f>IF(R$1="",0,IF($M232&lt;0,0,IF(SUM($O272:Q272)=$M$190,0,IF(SUM($O181:R181)&lt;=$M$190,R181,$M$190-SUM($O181:Q181)))))</f>
        <v>0</v>
      </c>
      <c r="S272" s="192">
        <f>IF(S$1="",0,IF($M232&lt;0,0,IF(SUM($O272:R272)=$M$190,0,IF(SUM($O181:S181)&lt;=$M$190,S181,$M$190-SUM($O181:R181)))))</f>
        <v>0</v>
      </c>
      <c r="T272" s="192">
        <f>IF(T$1="",0,IF($M232&lt;0,0,IF(SUM($O272:S272)=$M$190,0,IF(SUM($O181:T181)&lt;=$M$190,T181,$M$190-SUM($O181:S181)))))</f>
        <v>0</v>
      </c>
      <c r="U272" s="192">
        <f>IF(U$1="",0,IF($M232&lt;0,0,IF(SUM($O272:T272)=$M$190,0,IF(SUM($O181:U181)&lt;=$M$190,U181,$M$190-SUM($O181:T181)))))</f>
        <v>0</v>
      </c>
      <c r="V272" s="192">
        <f>IF(V$1="",0,IF($M232&lt;0,0,IF(SUM($O272:U272)=$M$190,0,IF(SUM($O181:V181)&lt;=$M$190,V181,$M$190-SUM($O181:U181)))))</f>
        <v>0</v>
      </c>
      <c r="W272" s="192">
        <f>IF(W$1="",0,IF($M232&lt;0,0,IF(SUM($O272:V272)=$M$190,0,IF(SUM($O181:W181)&lt;=$M$190,W181,$M$190-SUM($O181:V181)))))</f>
        <v>0</v>
      </c>
      <c r="X272" s="192">
        <f>IF(X$1="",0,IF($M232&lt;0,0,IF(SUM($O272:W272)=$M$190,0,IF(SUM($O181:X181)&lt;=$M$190,X181,$M$190-SUM($O181:W181)))))</f>
        <v>0</v>
      </c>
      <c r="Y272" s="192">
        <f>IF(Y$1="",0,IF($M232&lt;0,0,IF(SUM($O272:X272)=$M$190,0,IF(SUM($O181:Y181)&lt;=$M$190,Y181,$M$190-SUM($O181:X181)))))</f>
        <v>0</v>
      </c>
      <c r="Z272" s="192">
        <f>IF(Z$1="",0,IF($M232&lt;0,0,IF(SUM($O272:Y272)=$M$190,0,IF(SUM($O181:Z181)&lt;=$M$190,Z181,$M$190-SUM($O181:Y181)))))</f>
        <v>0</v>
      </c>
      <c r="AA272" s="192">
        <f>IF(AA$1="",0,IF($M232&lt;0,0,IF(SUM($O272:Z272)=$M$190,0,IF(SUM($O181:AA181)&lt;=$M$190,AA181,$M$190-SUM($O181:Z181)))))</f>
        <v>0</v>
      </c>
      <c r="AB272" s="155"/>
    </row>
    <row r="273" spans="1:28" ht="3.9" customHeight="1" x14ac:dyDescent="0.25">
      <c r="A273" s="149">
        <f>1</f>
        <v>1</v>
      </c>
      <c r="B273" s="131"/>
      <c r="C273" s="2"/>
      <c r="D273" s="2"/>
      <c r="E273" s="119"/>
      <c r="F273" s="2"/>
      <c r="G273" s="119"/>
      <c r="H273" s="2"/>
      <c r="I273" s="28"/>
      <c r="J273" s="2"/>
      <c r="K273" s="28"/>
      <c r="L273" s="2"/>
      <c r="M273" s="142"/>
      <c r="N273" s="2"/>
      <c r="O273" s="2"/>
      <c r="P273" s="36"/>
      <c r="Q273" s="36"/>
      <c r="R273" s="36"/>
      <c r="S273" s="36"/>
      <c r="T273" s="36"/>
      <c r="U273" s="36"/>
      <c r="V273" s="36"/>
      <c r="W273" s="36"/>
      <c r="X273" s="36"/>
      <c r="Y273" s="36"/>
      <c r="Z273" s="36"/>
      <c r="AA273" s="36"/>
      <c r="AB273" s="2"/>
    </row>
    <row r="274" spans="1:28" ht="8.1" customHeight="1" x14ac:dyDescent="0.25">
      <c r="A274" s="149">
        <f>1</f>
        <v>1</v>
      </c>
      <c r="B274" s="131"/>
      <c r="C274" s="2"/>
      <c r="D274" s="2"/>
      <c r="E274" s="2"/>
      <c r="F274" s="2"/>
      <c r="G274" s="2"/>
      <c r="H274" s="2"/>
      <c r="I274" s="28"/>
      <c r="J274" s="2"/>
      <c r="K274" s="28"/>
      <c r="L274" s="2"/>
      <c r="M274" s="52"/>
      <c r="N274" s="2"/>
      <c r="O274" s="2"/>
      <c r="P274" s="36"/>
      <c r="Q274" s="36"/>
      <c r="R274" s="36"/>
      <c r="S274" s="36"/>
      <c r="T274" s="36"/>
      <c r="U274" s="36"/>
      <c r="V274" s="36"/>
      <c r="W274" s="36"/>
      <c r="X274" s="36"/>
      <c r="Y274" s="36"/>
      <c r="Z274" s="36"/>
      <c r="AA274" s="36"/>
      <c r="AB274" s="2"/>
    </row>
    <row r="275" spans="1:28" ht="3.9" customHeight="1" x14ac:dyDescent="0.25">
      <c r="A275" s="149">
        <f>1</f>
        <v>1</v>
      </c>
      <c r="B275" s="131"/>
      <c r="C275" s="2"/>
      <c r="D275" s="2"/>
      <c r="E275" s="2"/>
      <c r="F275" s="2"/>
      <c r="G275" s="2"/>
      <c r="H275" s="2"/>
      <c r="I275" s="28"/>
      <c r="J275" s="2"/>
      <c r="K275" s="28"/>
      <c r="L275" s="2"/>
      <c r="M275" s="52"/>
      <c r="N275" s="2"/>
      <c r="O275" s="2"/>
      <c r="P275" s="36"/>
      <c r="Q275" s="36"/>
      <c r="R275" s="36"/>
      <c r="S275" s="36"/>
      <c r="T275" s="36"/>
      <c r="U275" s="36"/>
      <c r="V275" s="36"/>
      <c r="W275" s="36"/>
      <c r="X275" s="36"/>
      <c r="Y275" s="36"/>
      <c r="Z275" s="36"/>
      <c r="AA275" s="36"/>
      <c r="AB275" s="2"/>
    </row>
    <row r="276" spans="1:28" s="5" customFormat="1" x14ac:dyDescent="0.25">
      <c r="A276" s="150">
        <f>1</f>
        <v>1</v>
      </c>
      <c r="B276" s="129" t="str">
        <f>структура!$J$12</f>
        <v>ОСНО</v>
      </c>
      <c r="C276" s="3"/>
      <c r="D276" s="3"/>
      <c r="E276" s="147" t="str">
        <f>KPI!$E$142</f>
        <v>неприведенный средневзвешенный срок окуп-ти</v>
      </c>
      <c r="F276" s="147"/>
      <c r="G276" s="147" t="str">
        <f>IF($E276="","",INDEX(KPI!$G:$G,SUMIFS(KPI!$B:$B,KPI!$E:$E,$E276)))</f>
        <v>лет</v>
      </c>
      <c r="H276" s="147"/>
      <c r="I276" s="170"/>
      <c r="J276" s="147"/>
      <c r="K276" s="170"/>
      <c r="L276" s="147"/>
      <c r="M276" s="187" t="str">
        <f>IF(OR($M226&lt;0,$M266=0),"&gt;"&amp;MAX($1:$1),SUMPRODUCT($O$2:$AB$2,$O266:$AB266)/$M266)</f>
        <v>&gt;0</v>
      </c>
      <c r="N276" s="3"/>
      <c r="O276" s="3"/>
      <c r="P276" s="104" t="s">
        <v>409</v>
      </c>
      <c r="Q276" s="46"/>
      <c r="R276" s="46"/>
      <c r="S276" s="46"/>
      <c r="T276" s="46"/>
      <c r="U276" s="46"/>
      <c r="V276" s="46"/>
      <c r="W276" s="46"/>
      <c r="X276" s="46"/>
      <c r="Y276" s="46"/>
      <c r="Z276" s="46"/>
      <c r="AA276" s="46"/>
      <c r="AB276" s="3"/>
    </row>
    <row r="277" spans="1:28" s="5" customFormat="1" ht="3.9" customHeight="1" x14ac:dyDescent="0.25">
      <c r="A277" s="150">
        <f>1</f>
        <v>1</v>
      </c>
      <c r="B277" s="128"/>
      <c r="C277" s="3"/>
      <c r="D277" s="3"/>
      <c r="E277" s="3"/>
      <c r="F277" s="3"/>
      <c r="G277" s="3"/>
      <c r="H277" s="3"/>
      <c r="I277" s="28"/>
      <c r="J277" s="3"/>
      <c r="K277" s="28"/>
      <c r="L277" s="3"/>
      <c r="M277" s="55"/>
      <c r="N277" s="3"/>
      <c r="O277" s="3"/>
      <c r="P277" s="46"/>
      <c r="Q277" s="46"/>
      <c r="R277" s="46"/>
      <c r="S277" s="46"/>
      <c r="T277" s="46"/>
      <c r="U277" s="46"/>
      <c r="V277" s="46"/>
      <c r="W277" s="46"/>
      <c r="X277" s="46"/>
      <c r="Y277" s="46"/>
      <c r="Z277" s="46"/>
      <c r="AA277" s="46"/>
      <c r="AB277" s="3"/>
    </row>
    <row r="278" spans="1:28" s="5" customFormat="1" x14ac:dyDescent="0.25">
      <c r="A278" s="150">
        <f>1</f>
        <v>1</v>
      </c>
      <c r="B278" s="129" t="str">
        <f>структура!$J$13</f>
        <v>УСН(6%)</v>
      </c>
      <c r="C278" s="3"/>
      <c r="D278" s="3"/>
      <c r="E278" s="147" t="str">
        <f>E276</f>
        <v>неприведенный средневзвешенный срок окуп-ти</v>
      </c>
      <c r="F278" s="147"/>
      <c r="G278" s="147" t="str">
        <f>IF($E278="","",INDEX(KPI!$G:$G,SUMIFS(KPI!$B:$B,KPI!$E:$E,$E278)))</f>
        <v>лет</v>
      </c>
      <c r="H278" s="147"/>
      <c r="I278" s="170"/>
      <c r="J278" s="147"/>
      <c r="K278" s="170"/>
      <c r="L278" s="147"/>
      <c r="M278" s="187" t="str">
        <f>IF(OR($M228&lt;0,$M268=0),"&gt;"&amp;MAX($1:$1),SUMPRODUCT($O$2:$AB$2,$O268:$AB268)/$M268)</f>
        <v>&gt;0</v>
      </c>
      <c r="N278" s="3"/>
      <c r="O278" s="3"/>
      <c r="P278" s="46"/>
      <c r="Q278" s="46"/>
      <c r="R278" s="46"/>
      <c r="S278" s="46"/>
      <c r="T278" s="46"/>
      <c r="U278" s="46"/>
      <c r="V278" s="46"/>
      <c r="W278" s="46"/>
      <c r="X278" s="46"/>
      <c r="Y278" s="46"/>
      <c r="Z278" s="46"/>
      <c r="AA278" s="46"/>
      <c r="AB278" s="3"/>
    </row>
    <row r="279" spans="1:28" s="5" customFormat="1" ht="3.9" customHeight="1" x14ac:dyDescent="0.25">
      <c r="A279" s="150">
        <f>1</f>
        <v>1</v>
      </c>
      <c r="B279" s="128"/>
      <c r="C279" s="3"/>
      <c r="D279" s="3"/>
      <c r="E279" s="3"/>
      <c r="F279" s="3"/>
      <c r="G279" s="3"/>
      <c r="H279" s="3"/>
      <c r="I279" s="28"/>
      <c r="J279" s="3"/>
      <c r="K279" s="28"/>
      <c r="L279" s="3"/>
      <c r="M279" s="55"/>
      <c r="N279" s="3"/>
      <c r="O279" s="3"/>
      <c r="P279" s="46"/>
      <c r="Q279" s="46"/>
      <c r="R279" s="46"/>
      <c r="S279" s="46"/>
      <c r="T279" s="46"/>
      <c r="U279" s="46"/>
      <c r="V279" s="46"/>
      <c r="W279" s="46"/>
      <c r="X279" s="46"/>
      <c r="Y279" s="46"/>
      <c r="Z279" s="46"/>
      <c r="AA279" s="46"/>
      <c r="AB279" s="3"/>
    </row>
    <row r="280" spans="1:28" s="5" customFormat="1" x14ac:dyDescent="0.25">
      <c r="A280" s="150">
        <f>1</f>
        <v>1</v>
      </c>
      <c r="B280" s="129" t="str">
        <f>структура!$J$14</f>
        <v>УСН(15%)</v>
      </c>
      <c r="C280" s="3"/>
      <c r="D280" s="3"/>
      <c r="E280" s="147" t="str">
        <f>E276</f>
        <v>неприведенный средневзвешенный срок окуп-ти</v>
      </c>
      <c r="F280" s="147"/>
      <c r="G280" s="147" t="str">
        <f>IF($E280="","",INDEX(KPI!$G:$G,SUMIFS(KPI!$B:$B,KPI!$E:$E,$E280)))</f>
        <v>лет</v>
      </c>
      <c r="H280" s="147"/>
      <c r="I280" s="170"/>
      <c r="J280" s="147"/>
      <c r="K280" s="170"/>
      <c r="L280" s="147"/>
      <c r="M280" s="187" t="str">
        <f>IF(OR($M230&lt;0,$M270=0),"&gt;"&amp;MAX($1:$1),SUMPRODUCT($O$2:$AB$2,$O270:$AB270)/$M270)</f>
        <v>&gt;0</v>
      </c>
      <c r="N280" s="3"/>
      <c r="O280" s="3"/>
      <c r="P280" s="46"/>
      <c r="Q280" s="46"/>
      <c r="R280" s="46"/>
      <c r="S280" s="46"/>
      <c r="T280" s="46"/>
      <c r="U280" s="46"/>
      <c r="V280" s="46"/>
      <c r="W280" s="46"/>
      <c r="X280" s="46"/>
      <c r="Y280" s="46"/>
      <c r="Z280" s="46"/>
      <c r="AA280" s="46"/>
      <c r="AB280" s="3"/>
    </row>
    <row r="281" spans="1:28" s="5" customFormat="1" ht="3.9" customHeight="1" x14ac:dyDescent="0.25">
      <c r="A281" s="150">
        <f>1</f>
        <v>1</v>
      </c>
      <c r="B281" s="128"/>
      <c r="C281" s="3"/>
      <c r="D281" s="3"/>
      <c r="E281" s="3"/>
      <c r="F281" s="3"/>
      <c r="G281" s="3"/>
      <c r="H281" s="3"/>
      <c r="I281" s="28"/>
      <c r="J281" s="3"/>
      <c r="K281" s="28"/>
      <c r="L281" s="3"/>
      <c r="M281" s="55"/>
      <c r="N281" s="3"/>
      <c r="O281" s="3"/>
      <c r="P281" s="46"/>
      <c r="Q281" s="46"/>
      <c r="R281" s="46"/>
      <c r="S281" s="46"/>
      <c r="T281" s="46"/>
      <c r="U281" s="46"/>
      <c r="V281" s="46"/>
      <c r="W281" s="46"/>
      <c r="X281" s="46"/>
      <c r="Y281" s="46"/>
      <c r="Z281" s="46"/>
      <c r="AA281" s="46"/>
      <c r="AB281" s="3"/>
    </row>
    <row r="282" spans="1:28" s="5" customFormat="1" x14ac:dyDescent="0.25">
      <c r="A282" s="150">
        <f>1</f>
        <v>1</v>
      </c>
      <c r="B282" s="129" t="str">
        <f>структура!$J$15</f>
        <v>УСН(6%)-ИП</v>
      </c>
      <c r="C282" s="3"/>
      <c r="D282" s="3"/>
      <c r="E282" s="147" t="str">
        <f>E276</f>
        <v>неприведенный средневзвешенный срок окуп-ти</v>
      </c>
      <c r="F282" s="147"/>
      <c r="G282" s="147" t="str">
        <f>IF($E282="","",INDEX(KPI!$G:$G,SUMIFS(KPI!$B:$B,KPI!$E:$E,$E282)))</f>
        <v>лет</v>
      </c>
      <c r="H282" s="147"/>
      <c r="I282" s="170"/>
      <c r="J282" s="147"/>
      <c r="K282" s="170"/>
      <c r="L282" s="147"/>
      <c r="M282" s="187" t="str">
        <f>IF(OR($M232&lt;0,$M272=0),"&gt;"&amp;MAX($1:$1),SUMPRODUCT($O$2:$AB$2,$O272:$AB272)/$M272)</f>
        <v>&gt;0</v>
      </c>
      <c r="N282" s="3"/>
      <c r="O282" s="3"/>
      <c r="P282" s="46"/>
      <c r="Q282" s="46"/>
      <c r="R282" s="46"/>
      <c r="S282" s="46"/>
      <c r="T282" s="46"/>
      <c r="U282" s="46"/>
      <c r="V282" s="46"/>
      <c r="W282" s="46"/>
      <c r="X282" s="46"/>
      <c r="Y282" s="46"/>
      <c r="Z282" s="46"/>
      <c r="AA282" s="46"/>
      <c r="AB282" s="3"/>
    </row>
    <row r="283" spans="1:28" ht="3.9" customHeight="1" x14ac:dyDescent="0.25">
      <c r="A283" s="149">
        <f>1</f>
        <v>1</v>
      </c>
      <c r="B283" s="131"/>
      <c r="C283" s="2"/>
      <c r="D283" s="2"/>
      <c r="E283" s="117"/>
      <c r="F283" s="2"/>
      <c r="G283" s="117"/>
      <c r="H283" s="2"/>
      <c r="I283" s="28"/>
      <c r="J283" s="2"/>
      <c r="K283" s="28"/>
      <c r="L283" s="2"/>
      <c r="M283" s="138"/>
      <c r="N283" s="2"/>
      <c r="O283" s="2"/>
      <c r="P283" s="36"/>
      <c r="Q283" s="36"/>
      <c r="R283" s="36"/>
      <c r="S283" s="36"/>
      <c r="T283" s="36"/>
      <c r="U283" s="36"/>
      <c r="V283" s="36"/>
      <c r="W283" s="36"/>
      <c r="X283" s="36"/>
      <c r="Y283" s="36"/>
      <c r="Z283" s="36"/>
      <c r="AA283" s="36"/>
      <c r="AB283" s="2"/>
    </row>
    <row r="284" spans="1:28" ht="8.1" customHeight="1" x14ac:dyDescent="0.25">
      <c r="A284" s="149">
        <f>1</f>
        <v>1</v>
      </c>
      <c r="B284" s="131"/>
      <c r="C284" s="2"/>
      <c r="D284" s="2"/>
      <c r="E284" s="2"/>
      <c r="F284" s="2"/>
      <c r="G284" s="2"/>
      <c r="H284" s="2"/>
      <c r="I284" s="28"/>
      <c r="J284" s="2"/>
      <c r="K284" s="28"/>
      <c r="L284" s="2"/>
      <c r="M284" s="52"/>
      <c r="N284" s="2"/>
      <c r="O284" s="2"/>
      <c r="P284" s="36"/>
      <c r="Q284" s="36"/>
      <c r="R284" s="36"/>
      <c r="S284" s="36"/>
      <c r="T284" s="36"/>
      <c r="U284" s="36"/>
      <c r="V284" s="36"/>
      <c r="W284" s="36"/>
      <c r="X284" s="36"/>
      <c r="Y284" s="36"/>
      <c r="Z284" s="36"/>
      <c r="AA284" s="36"/>
      <c r="AB284" s="2"/>
    </row>
    <row r="285" spans="1:28" ht="3.9" customHeight="1" x14ac:dyDescent="0.25">
      <c r="A285" s="149">
        <f>1</f>
        <v>1</v>
      </c>
      <c r="B285" s="131"/>
      <c r="C285" s="2"/>
      <c r="D285" s="2"/>
      <c r="E285" s="2"/>
      <c r="F285" s="2"/>
      <c r="G285" s="2"/>
      <c r="H285" s="2"/>
      <c r="I285" s="28"/>
      <c r="J285" s="2"/>
      <c r="K285" s="28"/>
      <c r="L285" s="2"/>
      <c r="M285" s="52"/>
      <c r="N285" s="2"/>
      <c r="O285" s="2"/>
      <c r="P285" s="36"/>
      <c r="Q285" s="36"/>
      <c r="R285" s="36"/>
      <c r="S285" s="36"/>
      <c r="T285" s="36"/>
      <c r="U285" s="36"/>
      <c r="V285" s="36"/>
      <c r="W285" s="36"/>
      <c r="X285" s="36"/>
      <c r="Y285" s="36"/>
      <c r="Z285" s="36"/>
      <c r="AA285" s="36"/>
      <c r="AB285" s="2"/>
    </row>
    <row r="286" spans="1:28" s="5" customFormat="1" x14ac:dyDescent="0.25">
      <c r="A286" s="150">
        <f>1</f>
        <v>1</v>
      </c>
      <c r="B286" s="129" t="str">
        <f>структура!$J$12</f>
        <v>ОСНО</v>
      </c>
      <c r="C286" s="3"/>
      <c r="D286" s="3"/>
      <c r="E286" s="147" t="str">
        <f>KPI!$E$144</f>
        <v>неприведенный классический срок окуп-ти</v>
      </c>
      <c r="F286" s="147"/>
      <c r="G286" s="147" t="str">
        <f>IF($E286="","",INDEX(KPI!$G:$G,SUMIFS(KPI!$B:$B,KPI!$E:$E,$E286)))</f>
        <v>лет</v>
      </c>
      <c r="H286" s="147"/>
      <c r="I286" s="170"/>
      <c r="J286" s="147"/>
      <c r="K286" s="170"/>
      <c r="L286" s="147"/>
      <c r="M286" s="187">
        <f>MAX(P265:AA265)</f>
        <v>0</v>
      </c>
      <c r="N286" s="3"/>
      <c r="O286" s="3"/>
      <c r="P286" s="104" t="s">
        <v>410</v>
      </c>
      <c r="Q286" s="46"/>
      <c r="R286" s="46"/>
      <c r="S286" s="46"/>
      <c r="T286" s="46"/>
      <c r="U286" s="46"/>
      <c r="V286" s="46"/>
      <c r="W286" s="46"/>
      <c r="X286" s="46"/>
      <c r="Y286" s="46"/>
      <c r="Z286" s="46"/>
      <c r="AA286" s="46"/>
      <c r="AB286" s="3"/>
    </row>
    <row r="287" spans="1:28" s="5" customFormat="1" ht="3.9" customHeight="1" x14ac:dyDescent="0.25">
      <c r="A287" s="150">
        <f>1</f>
        <v>1</v>
      </c>
      <c r="B287" s="128"/>
      <c r="C287" s="3"/>
      <c r="D287" s="3"/>
      <c r="E287" s="3"/>
      <c r="F287" s="3"/>
      <c r="G287" s="3"/>
      <c r="H287" s="3"/>
      <c r="I287" s="28"/>
      <c r="J287" s="3"/>
      <c r="K287" s="28"/>
      <c r="L287" s="3"/>
      <c r="M287" s="55"/>
      <c r="N287" s="3"/>
      <c r="O287" s="3"/>
      <c r="P287" s="46"/>
      <c r="Q287" s="46"/>
      <c r="R287" s="46"/>
      <c r="S287" s="46"/>
      <c r="T287" s="46"/>
      <c r="U287" s="46"/>
      <c r="V287" s="46"/>
      <c r="W287" s="46"/>
      <c r="X287" s="46"/>
      <c r="Y287" s="46"/>
      <c r="Z287" s="46"/>
      <c r="AA287" s="46"/>
      <c r="AB287" s="3"/>
    </row>
    <row r="288" spans="1:28" s="5" customFormat="1" x14ac:dyDescent="0.25">
      <c r="A288" s="150">
        <f>1</f>
        <v>1</v>
      </c>
      <c r="B288" s="129" t="str">
        <f>структура!$J$13</f>
        <v>УСН(6%)</v>
      </c>
      <c r="C288" s="3"/>
      <c r="D288" s="3"/>
      <c r="E288" s="147" t="str">
        <f>E286</f>
        <v>неприведенный классический срок окуп-ти</v>
      </c>
      <c r="F288" s="147"/>
      <c r="G288" s="147" t="str">
        <f>IF($E288="","",INDEX(KPI!$G:$G,SUMIFS(KPI!$B:$B,KPI!$E:$E,$E288)))</f>
        <v>лет</v>
      </c>
      <c r="H288" s="147"/>
      <c r="I288" s="170"/>
      <c r="J288" s="147"/>
      <c r="K288" s="170"/>
      <c r="L288" s="147"/>
      <c r="M288" s="187">
        <f>MAX(P267:AA267)</f>
        <v>0</v>
      </c>
      <c r="N288" s="3"/>
      <c r="O288" s="3"/>
      <c r="P288" s="46"/>
      <c r="Q288" s="46"/>
      <c r="R288" s="46"/>
      <c r="S288" s="46"/>
      <c r="T288" s="46"/>
      <c r="U288" s="46"/>
      <c r="V288" s="46"/>
      <c r="W288" s="46"/>
      <c r="X288" s="46"/>
      <c r="Y288" s="46"/>
      <c r="Z288" s="46"/>
      <c r="AA288" s="46"/>
      <c r="AB288" s="3"/>
    </row>
    <row r="289" spans="1:28" s="5" customFormat="1" ht="3.9" customHeight="1" x14ac:dyDescent="0.25">
      <c r="A289" s="150">
        <f>1</f>
        <v>1</v>
      </c>
      <c r="B289" s="128"/>
      <c r="C289" s="3"/>
      <c r="D289" s="3"/>
      <c r="E289" s="3"/>
      <c r="F289" s="3"/>
      <c r="G289" s="3"/>
      <c r="H289" s="3"/>
      <c r="I289" s="28"/>
      <c r="J289" s="3"/>
      <c r="K289" s="28"/>
      <c r="L289" s="3"/>
      <c r="M289" s="55"/>
      <c r="N289" s="3"/>
      <c r="O289" s="3"/>
      <c r="P289" s="46"/>
      <c r="Q289" s="46"/>
      <c r="R289" s="46"/>
      <c r="S289" s="46"/>
      <c r="T289" s="46"/>
      <c r="U289" s="46"/>
      <c r="V289" s="46"/>
      <c r="W289" s="46"/>
      <c r="X289" s="46"/>
      <c r="Y289" s="46"/>
      <c r="Z289" s="46"/>
      <c r="AA289" s="46"/>
      <c r="AB289" s="3"/>
    </row>
    <row r="290" spans="1:28" s="5" customFormat="1" x14ac:dyDescent="0.25">
      <c r="A290" s="150">
        <f>1</f>
        <v>1</v>
      </c>
      <c r="B290" s="129" t="str">
        <f>структура!$J$14</f>
        <v>УСН(15%)</v>
      </c>
      <c r="C290" s="3"/>
      <c r="D290" s="3"/>
      <c r="E290" s="147" t="str">
        <f>E286</f>
        <v>неприведенный классический срок окуп-ти</v>
      </c>
      <c r="F290" s="147"/>
      <c r="G290" s="147" t="str">
        <f>IF($E290="","",INDEX(KPI!$G:$G,SUMIFS(KPI!$B:$B,KPI!$E:$E,$E290)))</f>
        <v>лет</v>
      </c>
      <c r="H290" s="147"/>
      <c r="I290" s="170"/>
      <c r="J290" s="147"/>
      <c r="K290" s="170"/>
      <c r="L290" s="147"/>
      <c r="M290" s="187">
        <f>MAX(P269:AA269)</f>
        <v>0</v>
      </c>
      <c r="N290" s="3"/>
      <c r="O290" s="3"/>
      <c r="P290" s="46"/>
      <c r="Q290" s="46"/>
      <c r="R290" s="46"/>
      <c r="S290" s="46"/>
      <c r="T290" s="46"/>
      <c r="U290" s="46"/>
      <c r="V290" s="46"/>
      <c r="W290" s="46"/>
      <c r="X290" s="46"/>
      <c r="Y290" s="46"/>
      <c r="Z290" s="46"/>
      <c r="AA290" s="46"/>
      <c r="AB290" s="3"/>
    </row>
    <row r="291" spans="1:28" s="5" customFormat="1" ht="3.9" customHeight="1" x14ac:dyDescent="0.25">
      <c r="A291" s="150">
        <f>1</f>
        <v>1</v>
      </c>
      <c r="B291" s="128"/>
      <c r="C291" s="3"/>
      <c r="D291" s="3"/>
      <c r="E291" s="3"/>
      <c r="F291" s="3"/>
      <c r="G291" s="3"/>
      <c r="H291" s="3"/>
      <c r="I291" s="28"/>
      <c r="J291" s="3"/>
      <c r="K291" s="28"/>
      <c r="L291" s="3"/>
      <c r="M291" s="55"/>
      <c r="N291" s="3"/>
      <c r="O291" s="3"/>
      <c r="P291" s="46"/>
      <c r="Q291" s="46"/>
      <c r="R291" s="46"/>
      <c r="S291" s="46"/>
      <c r="T291" s="46"/>
      <c r="U291" s="46"/>
      <c r="V291" s="46"/>
      <c r="W291" s="46"/>
      <c r="X291" s="46"/>
      <c r="Y291" s="46"/>
      <c r="Z291" s="46"/>
      <c r="AA291" s="46"/>
      <c r="AB291" s="3"/>
    </row>
    <row r="292" spans="1:28" s="5" customFormat="1" x14ac:dyDescent="0.25">
      <c r="A292" s="150">
        <f>1</f>
        <v>1</v>
      </c>
      <c r="B292" s="129" t="str">
        <f>структура!$J$15</f>
        <v>УСН(6%)-ИП</v>
      </c>
      <c r="C292" s="3"/>
      <c r="D292" s="3"/>
      <c r="E292" s="147" t="str">
        <f>E286</f>
        <v>неприведенный классический срок окуп-ти</v>
      </c>
      <c r="F292" s="147"/>
      <c r="G292" s="147" t="str">
        <f>IF($E292="","",INDEX(KPI!$G:$G,SUMIFS(KPI!$B:$B,KPI!$E:$E,$E292)))</f>
        <v>лет</v>
      </c>
      <c r="H292" s="147"/>
      <c r="I292" s="170"/>
      <c r="J292" s="147"/>
      <c r="K292" s="170"/>
      <c r="L292" s="147"/>
      <c r="M292" s="187">
        <f>MAX(P271:AA271)</f>
        <v>0</v>
      </c>
      <c r="N292" s="3"/>
      <c r="O292" s="3"/>
      <c r="P292" s="46"/>
      <c r="Q292" s="46"/>
      <c r="R292" s="46"/>
      <c r="S292" s="46"/>
      <c r="T292" s="46"/>
      <c r="U292" s="46"/>
      <c r="V292" s="46"/>
      <c r="W292" s="46"/>
      <c r="X292" s="46"/>
      <c r="Y292" s="46"/>
      <c r="Z292" s="46"/>
      <c r="AA292" s="46"/>
      <c r="AB292" s="3"/>
    </row>
    <row r="293" spans="1:28" ht="3.9" customHeight="1" x14ac:dyDescent="0.25">
      <c r="A293" s="149">
        <f>1</f>
        <v>1</v>
      </c>
      <c r="B293" s="131"/>
      <c r="C293" s="2"/>
      <c r="D293" s="2"/>
      <c r="E293" s="117"/>
      <c r="F293" s="2"/>
      <c r="G293" s="117"/>
      <c r="H293" s="2"/>
      <c r="I293" s="28"/>
      <c r="J293" s="2"/>
      <c r="K293" s="28"/>
      <c r="L293" s="2"/>
      <c r="M293" s="138"/>
      <c r="N293" s="2"/>
      <c r="O293" s="2"/>
      <c r="P293" s="36"/>
      <c r="Q293" s="36"/>
      <c r="R293" s="36"/>
      <c r="S293" s="36"/>
      <c r="T293" s="36"/>
      <c r="U293" s="36"/>
      <c r="V293" s="36"/>
      <c r="W293" s="36"/>
      <c r="X293" s="36"/>
      <c r="Y293" s="36"/>
      <c r="Z293" s="36"/>
      <c r="AA293" s="36"/>
      <c r="AB293" s="2"/>
    </row>
    <row r="294" spans="1:28" ht="8.1" customHeight="1" x14ac:dyDescent="0.25">
      <c r="A294" s="149">
        <f>1</f>
        <v>1</v>
      </c>
      <c r="B294" s="131"/>
      <c r="C294" s="2"/>
      <c r="D294" s="2"/>
      <c r="E294" s="2"/>
      <c r="F294" s="2"/>
      <c r="G294" s="2"/>
      <c r="H294" s="2"/>
      <c r="I294" s="28"/>
      <c r="J294" s="2"/>
      <c r="K294" s="28"/>
      <c r="L294" s="2"/>
      <c r="M294" s="52"/>
      <c r="N294" s="2"/>
      <c r="O294" s="2"/>
      <c r="P294" s="36"/>
      <c r="Q294" s="36"/>
      <c r="R294" s="36"/>
      <c r="S294" s="36"/>
      <c r="T294" s="36"/>
      <c r="U294" s="36"/>
      <c r="V294" s="36"/>
      <c r="W294" s="36"/>
      <c r="X294" s="36"/>
      <c r="Y294" s="36"/>
      <c r="Z294" s="36"/>
      <c r="AA294" s="36"/>
      <c r="AB294" s="2"/>
    </row>
    <row r="295" spans="1:28" ht="3.9" customHeight="1" x14ac:dyDescent="0.25">
      <c r="A295" s="149">
        <f>1</f>
        <v>1</v>
      </c>
      <c r="B295" s="131"/>
      <c r="C295" s="2"/>
      <c r="D295" s="2"/>
      <c r="E295" s="2"/>
      <c r="F295" s="2"/>
      <c r="G295" s="2"/>
      <c r="H295" s="2"/>
      <c r="I295" s="28"/>
      <c r="J295" s="2"/>
      <c r="K295" s="28"/>
      <c r="L295" s="2"/>
      <c r="M295" s="52"/>
      <c r="N295" s="2"/>
      <c r="O295" s="2"/>
      <c r="P295" s="36"/>
      <c r="Q295" s="36"/>
      <c r="R295" s="36"/>
      <c r="S295" s="36"/>
      <c r="T295" s="36"/>
      <c r="U295" s="36"/>
      <c r="V295" s="36"/>
      <c r="W295" s="36"/>
      <c r="X295" s="36"/>
      <c r="Y295" s="36"/>
      <c r="Z295" s="36"/>
      <c r="AA295" s="36"/>
      <c r="AB295" s="2"/>
    </row>
    <row r="296" spans="1:28" s="5" customFormat="1" x14ac:dyDescent="0.25">
      <c r="A296" s="150">
        <f>1</f>
        <v>1</v>
      </c>
      <c r="B296" s="129" t="str">
        <f>структура!$J$12</f>
        <v>ОСНО</v>
      </c>
      <c r="C296" s="3"/>
      <c r="D296" s="3"/>
      <c r="E296" s="146" t="str">
        <f>KPI!$E$107</f>
        <v>IRR</v>
      </c>
      <c r="F296" s="146"/>
      <c r="G296" s="146" t="str">
        <f>IF($E296="","",INDEX(KPI!$G:$G,SUMIFS(KPI!$B:$B,KPI!$E:$E,$E296)))</f>
        <v>%</v>
      </c>
      <c r="H296" s="146"/>
      <c r="I296" s="177"/>
      <c r="J296" s="146"/>
      <c r="K296" s="177"/>
      <c r="L296" s="146"/>
      <c r="M296" s="292" t="e">
        <f>IRR(P296:AA296)</f>
        <v>#NUM!</v>
      </c>
      <c r="N296" s="3"/>
      <c r="O296" s="3"/>
      <c r="P296" s="179">
        <f>-$M$190</f>
        <v>0</v>
      </c>
      <c r="Q296" s="179">
        <f>P175</f>
        <v>0</v>
      </c>
      <c r="R296" s="179">
        <f>Q175</f>
        <v>0</v>
      </c>
      <c r="S296" s="179">
        <f t="shared" ref="S296:AA296" si="95">R175</f>
        <v>0</v>
      </c>
      <c r="T296" s="179">
        <f t="shared" si="95"/>
        <v>0</v>
      </c>
      <c r="U296" s="179">
        <f t="shared" si="95"/>
        <v>0</v>
      </c>
      <c r="V296" s="179">
        <f t="shared" si="95"/>
        <v>0</v>
      </c>
      <c r="W296" s="179">
        <f t="shared" si="95"/>
        <v>0</v>
      </c>
      <c r="X296" s="179">
        <f t="shared" si="95"/>
        <v>0</v>
      </c>
      <c r="Y296" s="179">
        <f t="shared" si="95"/>
        <v>0</v>
      </c>
      <c r="Z296" s="179">
        <f t="shared" si="95"/>
        <v>0</v>
      </c>
      <c r="AA296" s="179">
        <f t="shared" si="95"/>
        <v>0</v>
      </c>
      <c r="AB296" s="3"/>
    </row>
    <row r="297" spans="1:28" s="5" customFormat="1" ht="3.9" customHeight="1" x14ac:dyDescent="0.25">
      <c r="A297" s="150">
        <f>1</f>
        <v>1</v>
      </c>
      <c r="B297" s="128"/>
      <c r="C297" s="3"/>
      <c r="D297" s="3"/>
      <c r="E297" s="3"/>
      <c r="F297" s="3"/>
      <c r="G297" s="3"/>
      <c r="H297" s="3"/>
      <c r="I297" s="28"/>
      <c r="J297" s="3"/>
      <c r="K297" s="28"/>
      <c r="L297" s="3"/>
      <c r="M297" s="55"/>
      <c r="N297" s="3"/>
      <c r="O297" s="3"/>
      <c r="P297" s="46"/>
      <c r="Q297" s="46"/>
      <c r="R297" s="46"/>
      <c r="S297" s="46"/>
      <c r="T297" s="46"/>
      <c r="U297" s="46"/>
      <c r="V297" s="46"/>
      <c r="W297" s="46"/>
      <c r="X297" s="46"/>
      <c r="Y297" s="46"/>
      <c r="Z297" s="46"/>
      <c r="AA297" s="46"/>
      <c r="AB297" s="3"/>
    </row>
    <row r="298" spans="1:28" s="5" customFormat="1" x14ac:dyDescent="0.25">
      <c r="A298" s="150">
        <f>1</f>
        <v>1</v>
      </c>
      <c r="B298" s="129" t="str">
        <f>структура!$J$13</f>
        <v>УСН(6%)</v>
      </c>
      <c r="C298" s="3"/>
      <c r="D298" s="3"/>
      <c r="E298" s="146" t="str">
        <f>E296</f>
        <v>IRR</v>
      </c>
      <c r="F298" s="146"/>
      <c r="G298" s="146" t="str">
        <f>IF($E298="","",INDEX(KPI!$G:$G,SUMIFS(KPI!$B:$B,KPI!$E:$E,$E298)))</f>
        <v>%</v>
      </c>
      <c r="H298" s="146"/>
      <c r="I298" s="177"/>
      <c r="J298" s="146"/>
      <c r="K298" s="177"/>
      <c r="L298" s="146"/>
      <c r="M298" s="292" t="e">
        <f>IRR(P298:AA298)</f>
        <v>#NUM!</v>
      </c>
      <c r="N298" s="3"/>
      <c r="O298" s="3"/>
      <c r="P298" s="179">
        <f>-$M$190</f>
        <v>0</v>
      </c>
      <c r="Q298" s="179">
        <f>P177</f>
        <v>0</v>
      </c>
      <c r="R298" s="179">
        <f t="shared" ref="R298:AA298" si="96">Q177</f>
        <v>0</v>
      </c>
      <c r="S298" s="179">
        <f t="shared" si="96"/>
        <v>0</v>
      </c>
      <c r="T298" s="179">
        <f t="shared" si="96"/>
        <v>0</v>
      </c>
      <c r="U298" s="179">
        <f t="shared" si="96"/>
        <v>0</v>
      </c>
      <c r="V298" s="179">
        <f t="shared" si="96"/>
        <v>0</v>
      </c>
      <c r="W298" s="179">
        <f t="shared" si="96"/>
        <v>0</v>
      </c>
      <c r="X298" s="179">
        <f t="shared" si="96"/>
        <v>0</v>
      </c>
      <c r="Y298" s="179">
        <f t="shared" si="96"/>
        <v>0</v>
      </c>
      <c r="Z298" s="179">
        <f t="shared" si="96"/>
        <v>0</v>
      </c>
      <c r="AA298" s="179">
        <f t="shared" si="96"/>
        <v>0</v>
      </c>
      <c r="AB298" s="3"/>
    </row>
    <row r="299" spans="1:28" s="5" customFormat="1" ht="3.9" customHeight="1" x14ac:dyDescent="0.25">
      <c r="A299" s="150">
        <f>1</f>
        <v>1</v>
      </c>
      <c r="B299" s="128"/>
      <c r="C299" s="3"/>
      <c r="D299" s="3"/>
      <c r="E299" s="3"/>
      <c r="F299" s="3"/>
      <c r="G299" s="3"/>
      <c r="H299" s="3"/>
      <c r="I299" s="28"/>
      <c r="J299" s="3"/>
      <c r="K299" s="28"/>
      <c r="L299" s="3"/>
      <c r="M299" s="55"/>
      <c r="N299" s="3"/>
      <c r="O299" s="3"/>
      <c r="P299" s="46"/>
      <c r="Q299" s="46"/>
      <c r="R299" s="46"/>
      <c r="S299" s="46"/>
      <c r="T299" s="46"/>
      <c r="U299" s="46"/>
      <c r="V299" s="46"/>
      <c r="W299" s="46"/>
      <c r="X299" s="46"/>
      <c r="Y299" s="46"/>
      <c r="Z299" s="46"/>
      <c r="AA299" s="46"/>
      <c r="AB299" s="3"/>
    </row>
    <row r="300" spans="1:28" s="5" customFormat="1" x14ac:dyDescent="0.25">
      <c r="A300" s="150">
        <f>1</f>
        <v>1</v>
      </c>
      <c r="B300" s="129" t="str">
        <f>структура!$J$14</f>
        <v>УСН(15%)</v>
      </c>
      <c r="C300" s="3"/>
      <c r="D300" s="3"/>
      <c r="E300" s="146" t="str">
        <f>E296</f>
        <v>IRR</v>
      </c>
      <c r="F300" s="146"/>
      <c r="G300" s="146" t="str">
        <f>IF($E300="","",INDEX(KPI!$G:$G,SUMIFS(KPI!$B:$B,KPI!$E:$E,$E300)))</f>
        <v>%</v>
      </c>
      <c r="H300" s="146"/>
      <c r="I300" s="177"/>
      <c r="J300" s="146"/>
      <c r="K300" s="177"/>
      <c r="L300" s="146"/>
      <c r="M300" s="292" t="e">
        <f>IRR(P300:AA300)</f>
        <v>#NUM!</v>
      </c>
      <c r="N300" s="3"/>
      <c r="O300" s="3"/>
      <c r="P300" s="179">
        <f>-$M$190</f>
        <v>0</v>
      </c>
      <c r="Q300" s="179">
        <f>P179</f>
        <v>0</v>
      </c>
      <c r="R300" s="179">
        <f t="shared" ref="R300:AA300" si="97">Q179</f>
        <v>0</v>
      </c>
      <c r="S300" s="179">
        <f t="shared" si="97"/>
        <v>0</v>
      </c>
      <c r="T300" s="179">
        <f t="shared" si="97"/>
        <v>0</v>
      </c>
      <c r="U300" s="179">
        <f t="shared" si="97"/>
        <v>0</v>
      </c>
      <c r="V300" s="179">
        <f t="shared" si="97"/>
        <v>0</v>
      </c>
      <c r="W300" s="179">
        <f t="shared" si="97"/>
        <v>0</v>
      </c>
      <c r="X300" s="179">
        <f t="shared" si="97"/>
        <v>0</v>
      </c>
      <c r="Y300" s="179">
        <f t="shared" si="97"/>
        <v>0</v>
      </c>
      <c r="Z300" s="179">
        <f t="shared" si="97"/>
        <v>0</v>
      </c>
      <c r="AA300" s="179">
        <f t="shared" si="97"/>
        <v>0</v>
      </c>
      <c r="AB300" s="3"/>
    </row>
    <row r="301" spans="1:28" s="5" customFormat="1" ht="3.9" customHeight="1" x14ac:dyDescent="0.25">
      <c r="A301" s="150">
        <f>1</f>
        <v>1</v>
      </c>
      <c r="B301" s="128"/>
      <c r="C301" s="3"/>
      <c r="D301" s="3"/>
      <c r="E301" s="3"/>
      <c r="F301" s="3"/>
      <c r="G301" s="3"/>
      <c r="H301" s="3"/>
      <c r="I301" s="28"/>
      <c r="J301" s="3"/>
      <c r="K301" s="28"/>
      <c r="L301" s="3"/>
      <c r="M301" s="55"/>
      <c r="N301" s="3"/>
      <c r="O301" s="3"/>
      <c r="P301" s="46"/>
      <c r="Q301" s="46"/>
      <c r="R301" s="46"/>
      <c r="S301" s="46"/>
      <c r="T301" s="46"/>
      <c r="U301" s="46"/>
      <c r="V301" s="46"/>
      <c r="W301" s="46"/>
      <c r="X301" s="46"/>
      <c r="Y301" s="46"/>
      <c r="Z301" s="46"/>
      <c r="AA301" s="46"/>
      <c r="AB301" s="3"/>
    </row>
    <row r="302" spans="1:28" s="5" customFormat="1" x14ac:dyDescent="0.25">
      <c r="A302" s="150">
        <f>1</f>
        <v>1</v>
      </c>
      <c r="B302" s="129" t="str">
        <f>структура!$J$15</f>
        <v>УСН(6%)-ИП</v>
      </c>
      <c r="C302" s="3"/>
      <c r="D302" s="3"/>
      <c r="E302" s="146" t="str">
        <f>E296</f>
        <v>IRR</v>
      </c>
      <c r="F302" s="146"/>
      <c r="G302" s="146" t="str">
        <f>IF($E302="","",INDEX(KPI!$G:$G,SUMIFS(KPI!$B:$B,KPI!$E:$E,$E302)))</f>
        <v>%</v>
      </c>
      <c r="H302" s="146"/>
      <c r="I302" s="177"/>
      <c r="J302" s="146"/>
      <c r="K302" s="177"/>
      <c r="L302" s="146"/>
      <c r="M302" s="292" t="e">
        <f>IRR(P302:AA302)</f>
        <v>#NUM!</v>
      </c>
      <c r="N302" s="3"/>
      <c r="O302" s="3"/>
      <c r="P302" s="179">
        <f>-$M$190</f>
        <v>0</v>
      </c>
      <c r="Q302" s="179">
        <f>P181</f>
        <v>0</v>
      </c>
      <c r="R302" s="179">
        <f t="shared" ref="R302:AA302" si="98">Q181</f>
        <v>0</v>
      </c>
      <c r="S302" s="179">
        <f t="shared" si="98"/>
        <v>0</v>
      </c>
      <c r="T302" s="179">
        <f t="shared" si="98"/>
        <v>0</v>
      </c>
      <c r="U302" s="179">
        <f t="shared" si="98"/>
        <v>0</v>
      </c>
      <c r="V302" s="179">
        <f t="shared" si="98"/>
        <v>0</v>
      </c>
      <c r="W302" s="179">
        <f t="shared" si="98"/>
        <v>0</v>
      </c>
      <c r="X302" s="179">
        <f t="shared" si="98"/>
        <v>0</v>
      </c>
      <c r="Y302" s="179">
        <f t="shared" si="98"/>
        <v>0</v>
      </c>
      <c r="Z302" s="179">
        <f t="shared" si="98"/>
        <v>0</v>
      </c>
      <c r="AA302" s="179">
        <f t="shared" si="98"/>
        <v>0</v>
      </c>
      <c r="AB302" s="3"/>
    </row>
    <row r="303" spans="1:28" ht="3.9" customHeight="1" x14ac:dyDescent="0.25">
      <c r="A303" s="149">
        <f>1</f>
        <v>1</v>
      </c>
      <c r="B303" s="131"/>
      <c r="C303" s="2"/>
      <c r="D303" s="2"/>
      <c r="E303" s="119"/>
      <c r="F303" s="2"/>
      <c r="G303" s="119"/>
      <c r="H303" s="2"/>
      <c r="I303" s="28"/>
      <c r="J303" s="2"/>
      <c r="K303" s="28"/>
      <c r="L303" s="2"/>
      <c r="M303" s="142"/>
      <c r="N303" s="2"/>
      <c r="O303" s="2"/>
      <c r="P303" s="36"/>
      <c r="Q303" s="36"/>
      <c r="R303" s="36"/>
      <c r="S303" s="36"/>
      <c r="T303" s="36"/>
      <c r="U303" s="36"/>
      <c r="V303" s="36"/>
      <c r="W303" s="36"/>
      <c r="X303" s="36"/>
      <c r="Y303" s="36"/>
      <c r="Z303" s="36"/>
      <c r="AA303" s="36"/>
      <c r="AB303" s="2"/>
    </row>
    <row r="304" spans="1:28" ht="8.1" customHeight="1" x14ac:dyDescent="0.25">
      <c r="A304" s="149">
        <f>1</f>
        <v>1</v>
      </c>
      <c r="B304" s="131"/>
      <c r="C304" s="2"/>
      <c r="D304" s="2"/>
      <c r="E304" s="2"/>
      <c r="F304" s="2"/>
      <c r="G304" s="2"/>
      <c r="H304" s="2"/>
      <c r="I304" s="28"/>
      <c r="J304" s="2"/>
      <c r="K304" s="28"/>
      <c r="L304" s="2"/>
      <c r="M304" s="52"/>
      <c r="N304" s="2"/>
      <c r="O304" s="2"/>
      <c r="P304" s="36"/>
      <c r="Q304" s="36"/>
      <c r="R304" s="36"/>
      <c r="S304" s="36"/>
      <c r="T304" s="36"/>
      <c r="U304" s="36"/>
      <c r="V304" s="36"/>
      <c r="W304" s="36"/>
      <c r="X304" s="36"/>
      <c r="Y304" s="36"/>
      <c r="Z304" s="36"/>
      <c r="AA304" s="36"/>
      <c r="AB304" s="2"/>
    </row>
    <row r="305" spans="1:28" s="5" customFormat="1" x14ac:dyDescent="0.25">
      <c r="A305" s="150">
        <f>1</f>
        <v>1</v>
      </c>
      <c r="B305" s="131"/>
      <c r="C305" s="3"/>
      <c r="D305" s="3"/>
      <c r="E305" s="3"/>
      <c r="F305" s="3"/>
      <c r="G305" s="3"/>
      <c r="H305" s="3"/>
      <c r="I305" s="28"/>
      <c r="J305" s="3"/>
      <c r="K305" s="28"/>
      <c r="L305" s="3"/>
      <c r="M305" s="55"/>
      <c r="N305" s="3"/>
      <c r="O305" s="3"/>
      <c r="P305" s="46"/>
      <c r="Q305" s="46"/>
      <c r="R305" s="46"/>
      <c r="S305" s="46"/>
      <c r="T305" s="46"/>
      <c r="U305" s="46"/>
      <c r="V305" s="46"/>
      <c r="W305" s="46"/>
      <c r="X305" s="46"/>
      <c r="Y305" s="46"/>
      <c r="Z305" s="46"/>
      <c r="AA305" s="46"/>
      <c r="AB305" s="3"/>
    </row>
    <row r="306" spans="1:28" ht="3.9" customHeight="1" x14ac:dyDescent="0.25">
      <c r="A306" s="149">
        <f>1</f>
        <v>1</v>
      </c>
      <c r="B306" s="131"/>
      <c r="C306" s="2"/>
      <c r="D306" s="2"/>
      <c r="E306" s="2"/>
      <c r="F306" s="2"/>
      <c r="G306" s="2"/>
      <c r="H306" s="2"/>
      <c r="I306" s="28"/>
      <c r="J306" s="2"/>
      <c r="K306" s="28"/>
      <c r="L306" s="2"/>
      <c r="M306" s="52"/>
      <c r="N306" s="2"/>
      <c r="O306" s="2"/>
      <c r="P306" s="36"/>
      <c r="Q306" s="36"/>
      <c r="R306" s="36"/>
      <c r="S306" s="36"/>
      <c r="T306" s="36"/>
      <c r="U306" s="36"/>
      <c r="V306" s="36"/>
      <c r="W306" s="36"/>
      <c r="X306" s="36"/>
      <c r="Y306" s="36"/>
      <c r="Z306" s="36"/>
      <c r="AA306" s="36"/>
      <c r="AB306" s="2"/>
    </row>
    <row r="307" spans="1:28" s="5" customFormat="1" x14ac:dyDescent="0.25">
      <c r="A307" s="150">
        <f>1</f>
        <v>1</v>
      </c>
      <c r="B307" s="131"/>
      <c r="C307" s="3"/>
      <c r="D307" s="3"/>
      <c r="E307" s="181" t="s">
        <v>278</v>
      </c>
      <c r="F307" s="3"/>
      <c r="G307" s="3"/>
      <c r="H307" s="3"/>
      <c r="I307" s="28"/>
      <c r="J307" s="3"/>
      <c r="K307" s="28"/>
      <c r="L307" s="3"/>
      <c r="M307" s="55"/>
      <c r="N307" s="3"/>
      <c r="O307" s="3"/>
      <c r="P307" s="46"/>
      <c r="Q307" s="46"/>
      <c r="R307" s="46"/>
      <c r="S307" s="46"/>
      <c r="T307" s="46"/>
      <c r="U307" s="46"/>
      <c r="V307" s="46"/>
      <c r="W307" s="46"/>
      <c r="X307" s="46"/>
      <c r="Y307" s="46"/>
      <c r="Z307" s="46"/>
      <c r="AA307" s="46"/>
      <c r="AB307" s="3"/>
    </row>
    <row r="308" spans="1:28" ht="3.9" customHeight="1" x14ac:dyDescent="0.25">
      <c r="A308" s="149">
        <f>1</f>
        <v>1</v>
      </c>
      <c r="B308" s="131"/>
      <c r="C308" s="2"/>
      <c r="D308" s="2"/>
      <c r="E308" s="2"/>
      <c r="F308" s="2"/>
      <c r="G308" s="2"/>
      <c r="H308" s="2"/>
      <c r="I308" s="28"/>
      <c r="J308" s="2"/>
      <c r="K308" s="28"/>
      <c r="L308" s="2"/>
      <c r="M308" s="52"/>
      <c r="N308" s="2"/>
      <c r="O308" s="2"/>
      <c r="P308" s="36"/>
      <c r="Q308" s="36"/>
      <c r="R308" s="36"/>
      <c r="S308" s="36"/>
      <c r="T308" s="36"/>
      <c r="U308" s="36"/>
      <c r="V308" s="36"/>
      <c r="W308" s="36"/>
      <c r="X308" s="36"/>
      <c r="Y308" s="36"/>
      <c r="Z308" s="36"/>
      <c r="AA308" s="36"/>
      <c r="AB308" s="2"/>
    </row>
    <row r="309" spans="1:28" ht="8.1" customHeight="1" x14ac:dyDescent="0.25">
      <c r="A309" s="149">
        <f>1</f>
        <v>1</v>
      </c>
      <c r="B309" s="131"/>
      <c r="C309" s="2"/>
      <c r="D309" s="2"/>
      <c r="E309" s="2"/>
      <c r="F309" s="2"/>
      <c r="G309" s="2"/>
      <c r="H309" s="2"/>
      <c r="I309" s="28"/>
      <c r="J309" s="2"/>
      <c r="K309" s="28"/>
      <c r="L309" s="2"/>
      <c r="M309" s="52"/>
      <c r="N309" s="2"/>
      <c r="O309" s="2"/>
      <c r="P309" s="36"/>
      <c r="Q309" s="36"/>
      <c r="R309" s="36"/>
      <c r="S309" s="36"/>
      <c r="T309" s="36"/>
      <c r="U309" s="36"/>
      <c r="V309" s="36"/>
      <c r="W309" s="36"/>
      <c r="X309" s="36"/>
      <c r="Y309" s="36"/>
      <c r="Z309" s="36"/>
      <c r="AA309" s="36"/>
      <c r="AB309" s="2"/>
    </row>
    <row r="310" spans="1:28" ht="3.9" customHeight="1" x14ac:dyDescent="0.25">
      <c r="A310" s="149">
        <f>1</f>
        <v>1</v>
      </c>
      <c r="B310" s="131"/>
      <c r="C310" s="2"/>
      <c r="D310" s="2"/>
      <c r="E310" s="2"/>
      <c r="F310" s="2"/>
      <c r="G310" s="2"/>
      <c r="H310" s="2"/>
      <c r="I310" s="28"/>
      <c r="J310" s="2"/>
      <c r="K310" s="28"/>
      <c r="L310" s="2"/>
      <c r="M310" s="52"/>
      <c r="N310" s="2"/>
      <c r="O310" s="2"/>
      <c r="P310" s="36"/>
      <c r="Q310" s="36"/>
      <c r="R310" s="36"/>
      <c r="S310" s="36"/>
      <c r="T310" s="36"/>
      <c r="U310" s="36"/>
      <c r="V310" s="36"/>
      <c r="W310" s="36"/>
      <c r="X310" s="36"/>
      <c r="Y310" s="36"/>
      <c r="Z310" s="36"/>
      <c r="AA310" s="36"/>
      <c r="AB310" s="2"/>
    </row>
    <row r="311" spans="1:28" s="163" customFormat="1" x14ac:dyDescent="0.25">
      <c r="A311" s="149">
        <f>1</f>
        <v>1</v>
      </c>
      <c r="B311" s="159" t="str">
        <f>структура!$J$12</f>
        <v>ОСНО</v>
      </c>
      <c r="C311" s="158"/>
      <c r="D311" s="158"/>
      <c r="E311" s="160" t="str">
        <f>KPI!$E$94</f>
        <v>БАЛАНС</v>
      </c>
      <c r="F311" s="160"/>
      <c r="G311" s="160" t="str">
        <f>IF($E311="","",INDEX(KPI!$G:$G,SUMIFS(KPI!$B:$B,KPI!$E:$E,$E311)))</f>
        <v>тыс.руб.</v>
      </c>
      <c r="H311" s="160"/>
      <c r="I311" s="161"/>
      <c r="J311" s="160" t="str">
        <f>структура!$AL$13</f>
        <v>контроль</v>
      </c>
      <c r="K311" s="161"/>
      <c r="L311" s="160"/>
      <c r="M311" s="180">
        <f>SUM($O311:$AB311)</f>
        <v>0</v>
      </c>
      <c r="N311" s="158"/>
      <c r="O311" s="158"/>
      <c r="P311" s="162">
        <f>IF(P$1="",0,P321+P331-P341-P351)</f>
        <v>0</v>
      </c>
      <c r="Q311" s="162">
        <f t="shared" ref="Q311:AA317" si="99">IF(Q$1="",0,Q321+Q331-Q341-Q351)</f>
        <v>0</v>
      </c>
      <c r="R311" s="162">
        <f t="shared" si="99"/>
        <v>0</v>
      </c>
      <c r="S311" s="162">
        <f t="shared" si="99"/>
        <v>0</v>
      </c>
      <c r="T311" s="162">
        <f t="shared" si="99"/>
        <v>0</v>
      </c>
      <c r="U311" s="162">
        <f t="shared" si="99"/>
        <v>0</v>
      </c>
      <c r="V311" s="162">
        <f t="shared" si="99"/>
        <v>0</v>
      </c>
      <c r="W311" s="162">
        <f t="shared" si="99"/>
        <v>0</v>
      </c>
      <c r="X311" s="162">
        <f t="shared" si="99"/>
        <v>0</v>
      </c>
      <c r="Y311" s="162">
        <f t="shared" si="99"/>
        <v>0</v>
      </c>
      <c r="Z311" s="162">
        <f t="shared" si="99"/>
        <v>0</v>
      </c>
      <c r="AA311" s="162">
        <f t="shared" si="99"/>
        <v>0</v>
      </c>
      <c r="AB311" s="158"/>
    </row>
    <row r="312" spans="1:28" s="163" customFormat="1" ht="3.9" customHeight="1" x14ac:dyDescent="0.25">
      <c r="A312" s="149">
        <f>1</f>
        <v>1</v>
      </c>
      <c r="B312" s="164"/>
      <c r="C312" s="158"/>
      <c r="D312" s="158"/>
      <c r="E312" s="158"/>
      <c r="F312" s="158"/>
      <c r="G312" s="158"/>
      <c r="H312" s="158"/>
      <c r="I312" s="165"/>
      <c r="J312" s="158"/>
      <c r="K312" s="165"/>
      <c r="L312" s="158"/>
      <c r="M312" s="166"/>
      <c r="N312" s="158"/>
      <c r="O312" s="158"/>
      <c r="P312" s="167"/>
      <c r="Q312" s="167"/>
      <c r="R312" s="167"/>
      <c r="S312" s="167"/>
      <c r="T312" s="167"/>
      <c r="U312" s="167"/>
      <c r="V312" s="167"/>
      <c r="W312" s="167"/>
      <c r="X312" s="167"/>
      <c r="Y312" s="167"/>
      <c r="Z312" s="167"/>
      <c r="AA312" s="167"/>
      <c r="AB312" s="158"/>
    </row>
    <row r="313" spans="1:28" s="163" customFormat="1" x14ac:dyDescent="0.25">
      <c r="A313" s="149">
        <f>1</f>
        <v>1</v>
      </c>
      <c r="B313" s="159" t="str">
        <f>структура!$J$13</f>
        <v>УСН(6%)</v>
      </c>
      <c r="C313" s="158"/>
      <c r="D313" s="158"/>
      <c r="E313" s="160" t="str">
        <f>E311</f>
        <v>БАЛАНС</v>
      </c>
      <c r="F313" s="160"/>
      <c r="G313" s="160" t="str">
        <f>IF($E313="","",INDEX(KPI!$G:$G,SUMIFS(KPI!$B:$B,KPI!$E:$E,$E313)))</f>
        <v>тыс.руб.</v>
      </c>
      <c r="H313" s="160"/>
      <c r="I313" s="161"/>
      <c r="J313" s="160" t="str">
        <f>структура!$AL$13</f>
        <v>контроль</v>
      </c>
      <c r="K313" s="161"/>
      <c r="L313" s="160"/>
      <c r="M313" s="180">
        <f>SUM($O313:$AB313)</f>
        <v>0</v>
      </c>
      <c r="N313" s="158"/>
      <c r="O313" s="158"/>
      <c r="P313" s="162">
        <f>IF(P$1="",0,P323+P333-P343-P353)</f>
        <v>0</v>
      </c>
      <c r="Q313" s="162">
        <f t="shared" si="99"/>
        <v>0</v>
      </c>
      <c r="R313" s="162">
        <f t="shared" si="99"/>
        <v>0</v>
      </c>
      <c r="S313" s="162">
        <f t="shared" si="99"/>
        <v>0</v>
      </c>
      <c r="T313" s="162">
        <f t="shared" si="99"/>
        <v>0</v>
      </c>
      <c r="U313" s="162">
        <f t="shared" si="99"/>
        <v>0</v>
      </c>
      <c r="V313" s="162">
        <f t="shared" si="99"/>
        <v>0</v>
      </c>
      <c r="W313" s="162">
        <f t="shared" si="99"/>
        <v>0</v>
      </c>
      <c r="X313" s="162">
        <f t="shared" si="99"/>
        <v>0</v>
      </c>
      <c r="Y313" s="162">
        <f t="shared" si="99"/>
        <v>0</v>
      </c>
      <c r="Z313" s="162">
        <f t="shared" si="99"/>
        <v>0</v>
      </c>
      <c r="AA313" s="162">
        <f t="shared" si="99"/>
        <v>0</v>
      </c>
      <c r="AB313" s="158"/>
    </row>
    <row r="314" spans="1:28" s="163" customFormat="1" ht="3.9" customHeight="1" x14ac:dyDescent="0.25">
      <c r="A314" s="149">
        <f>1</f>
        <v>1</v>
      </c>
      <c r="B314" s="164"/>
      <c r="C314" s="158"/>
      <c r="D314" s="158"/>
      <c r="E314" s="158"/>
      <c r="F314" s="158"/>
      <c r="G314" s="158"/>
      <c r="H314" s="158"/>
      <c r="I314" s="165"/>
      <c r="J314" s="158"/>
      <c r="K314" s="165"/>
      <c r="L314" s="158"/>
      <c r="M314" s="166"/>
      <c r="N314" s="158"/>
      <c r="O314" s="158"/>
      <c r="P314" s="167"/>
      <c r="Q314" s="167"/>
      <c r="R314" s="167"/>
      <c r="S314" s="167"/>
      <c r="T314" s="167"/>
      <c r="U314" s="167"/>
      <c r="V314" s="167"/>
      <c r="W314" s="167"/>
      <c r="X314" s="167"/>
      <c r="Y314" s="167"/>
      <c r="Z314" s="167"/>
      <c r="AA314" s="167"/>
      <c r="AB314" s="158"/>
    </row>
    <row r="315" spans="1:28" s="163" customFormat="1" x14ac:dyDescent="0.25">
      <c r="A315" s="149">
        <f>1</f>
        <v>1</v>
      </c>
      <c r="B315" s="159" t="str">
        <f>структура!$J$14</f>
        <v>УСН(15%)</v>
      </c>
      <c r="C315" s="158"/>
      <c r="D315" s="158"/>
      <c r="E315" s="160" t="str">
        <f>E311</f>
        <v>БАЛАНС</v>
      </c>
      <c r="F315" s="160"/>
      <c r="G315" s="160" t="str">
        <f>IF($E315="","",INDEX(KPI!$G:$G,SUMIFS(KPI!$B:$B,KPI!$E:$E,$E315)))</f>
        <v>тыс.руб.</v>
      </c>
      <c r="H315" s="160"/>
      <c r="I315" s="161"/>
      <c r="J315" s="160" t="str">
        <f>структура!$AL$13</f>
        <v>контроль</v>
      </c>
      <c r="K315" s="161"/>
      <c r="L315" s="160"/>
      <c r="M315" s="180">
        <f>SUM($O315:$AB315)</f>
        <v>0</v>
      </c>
      <c r="N315" s="158"/>
      <c r="O315" s="158"/>
      <c r="P315" s="162">
        <f>IF(P$1="",0,P325+P335-P345-P355)</f>
        <v>0</v>
      </c>
      <c r="Q315" s="162">
        <f t="shared" si="99"/>
        <v>0</v>
      </c>
      <c r="R315" s="162">
        <f t="shared" si="99"/>
        <v>0</v>
      </c>
      <c r="S315" s="162">
        <f t="shared" si="99"/>
        <v>0</v>
      </c>
      <c r="T315" s="162">
        <f t="shared" si="99"/>
        <v>0</v>
      </c>
      <c r="U315" s="162">
        <f t="shared" si="99"/>
        <v>0</v>
      </c>
      <c r="V315" s="162">
        <f t="shared" si="99"/>
        <v>0</v>
      </c>
      <c r="W315" s="162">
        <f t="shared" si="99"/>
        <v>0</v>
      </c>
      <c r="X315" s="162">
        <f t="shared" si="99"/>
        <v>0</v>
      </c>
      <c r="Y315" s="162">
        <f t="shared" si="99"/>
        <v>0</v>
      </c>
      <c r="Z315" s="162">
        <f t="shared" si="99"/>
        <v>0</v>
      </c>
      <c r="AA315" s="162">
        <f t="shared" si="99"/>
        <v>0</v>
      </c>
      <c r="AB315" s="158"/>
    </row>
    <row r="316" spans="1:28" s="163" customFormat="1" ht="3.9" customHeight="1" x14ac:dyDescent="0.25">
      <c r="A316" s="149">
        <f>1</f>
        <v>1</v>
      </c>
      <c r="B316" s="164"/>
      <c r="C316" s="158"/>
      <c r="D316" s="158"/>
      <c r="E316" s="158"/>
      <c r="F316" s="158"/>
      <c r="G316" s="158"/>
      <c r="H316" s="158"/>
      <c r="I316" s="165"/>
      <c r="J316" s="158"/>
      <c r="K316" s="165"/>
      <c r="L316" s="158"/>
      <c r="M316" s="166"/>
      <c r="N316" s="158"/>
      <c r="O316" s="158"/>
      <c r="P316" s="167"/>
      <c r="Q316" s="167"/>
      <c r="R316" s="167"/>
      <c r="S316" s="167"/>
      <c r="T316" s="167"/>
      <c r="U316" s="167"/>
      <c r="V316" s="167"/>
      <c r="W316" s="167"/>
      <c r="X316" s="167"/>
      <c r="Y316" s="167"/>
      <c r="Z316" s="167"/>
      <c r="AA316" s="167"/>
      <c r="AB316" s="158"/>
    </row>
    <row r="317" spans="1:28" s="163" customFormat="1" x14ac:dyDescent="0.25">
      <c r="A317" s="149">
        <f>1</f>
        <v>1</v>
      </c>
      <c r="B317" s="159" t="str">
        <f>структура!$J$15</f>
        <v>УСН(6%)-ИП</v>
      </c>
      <c r="C317" s="158"/>
      <c r="D317" s="158"/>
      <c r="E317" s="160" t="str">
        <f>E311</f>
        <v>БАЛАНС</v>
      </c>
      <c r="F317" s="160"/>
      <c r="G317" s="160" t="str">
        <f>IF($E317="","",INDEX(KPI!$G:$G,SUMIFS(KPI!$B:$B,KPI!$E:$E,$E317)))</f>
        <v>тыс.руб.</v>
      </c>
      <c r="H317" s="160"/>
      <c r="I317" s="161"/>
      <c r="J317" s="160" t="str">
        <f>структура!$AL$13</f>
        <v>контроль</v>
      </c>
      <c r="K317" s="161"/>
      <c r="L317" s="160"/>
      <c r="M317" s="180">
        <f>SUM($O317:$AB317)</f>
        <v>0</v>
      </c>
      <c r="N317" s="158"/>
      <c r="O317" s="158"/>
      <c r="P317" s="162">
        <f>IF(P$1="",0,P327+P337-P347-P357)</f>
        <v>0</v>
      </c>
      <c r="Q317" s="162">
        <f t="shared" si="99"/>
        <v>0</v>
      </c>
      <c r="R317" s="162">
        <f t="shared" si="99"/>
        <v>0</v>
      </c>
      <c r="S317" s="162">
        <f t="shared" si="99"/>
        <v>0</v>
      </c>
      <c r="T317" s="162">
        <f t="shared" si="99"/>
        <v>0</v>
      </c>
      <c r="U317" s="162">
        <f t="shared" si="99"/>
        <v>0</v>
      </c>
      <c r="V317" s="162">
        <f t="shared" si="99"/>
        <v>0</v>
      </c>
      <c r="W317" s="162">
        <f t="shared" si="99"/>
        <v>0</v>
      </c>
      <c r="X317" s="162">
        <f t="shared" si="99"/>
        <v>0</v>
      </c>
      <c r="Y317" s="162">
        <f t="shared" si="99"/>
        <v>0</v>
      </c>
      <c r="Z317" s="162">
        <f t="shared" si="99"/>
        <v>0</v>
      </c>
      <c r="AA317" s="162">
        <f t="shared" si="99"/>
        <v>0</v>
      </c>
      <c r="AB317" s="158"/>
    </row>
    <row r="318" spans="1:28" s="163" customFormat="1" ht="3.9" customHeight="1" x14ac:dyDescent="0.25">
      <c r="A318" s="149">
        <f>1</f>
        <v>1</v>
      </c>
      <c r="B318" s="164"/>
      <c r="C318" s="158"/>
      <c r="D318" s="158"/>
      <c r="E318" s="168"/>
      <c r="F318" s="158"/>
      <c r="G318" s="168"/>
      <c r="H318" s="158"/>
      <c r="I318" s="165"/>
      <c r="J318" s="158"/>
      <c r="K318" s="165"/>
      <c r="L318" s="158"/>
      <c r="M318" s="169"/>
      <c r="N318" s="158"/>
      <c r="O318" s="158"/>
      <c r="P318" s="167"/>
      <c r="Q318" s="167"/>
      <c r="R318" s="167"/>
      <c r="S318" s="167"/>
      <c r="T318" s="167"/>
      <c r="U318" s="167"/>
      <c r="V318" s="167"/>
      <c r="W318" s="167"/>
      <c r="X318" s="167"/>
      <c r="Y318" s="167"/>
      <c r="Z318" s="167"/>
      <c r="AA318" s="167"/>
      <c r="AB318" s="158"/>
    </row>
    <row r="319" spans="1:28" ht="8.1" customHeight="1" x14ac:dyDescent="0.25">
      <c r="A319" s="149">
        <f>1</f>
        <v>1</v>
      </c>
      <c r="B319" s="131"/>
      <c r="C319" s="2"/>
      <c r="D319" s="2"/>
      <c r="E319" s="2"/>
      <c r="F319" s="2"/>
      <c r="G319" s="2"/>
      <c r="H319" s="2"/>
      <c r="I319" s="28"/>
      <c r="J319" s="2"/>
      <c r="K319" s="28"/>
      <c r="L319" s="2"/>
      <c r="M319" s="52"/>
      <c r="N319" s="2"/>
      <c r="O319" s="2"/>
      <c r="P319" s="36"/>
      <c r="Q319" s="36"/>
      <c r="R319" s="36"/>
      <c r="S319" s="36"/>
      <c r="T319" s="36"/>
      <c r="U319" s="36"/>
      <c r="V319" s="36"/>
      <c r="W319" s="36"/>
      <c r="X319" s="36"/>
      <c r="Y319" s="36"/>
      <c r="Z319" s="36"/>
      <c r="AA319" s="36"/>
      <c r="AB319" s="2"/>
    </row>
    <row r="320" spans="1:28" ht="3.9" customHeight="1" x14ac:dyDescent="0.25">
      <c r="A320" s="149">
        <f>1</f>
        <v>1</v>
      </c>
      <c r="B320" s="131"/>
      <c r="C320" s="2"/>
      <c r="D320" s="2"/>
      <c r="E320" s="2"/>
      <c r="F320" s="2"/>
      <c r="G320" s="2"/>
      <c r="H320" s="2"/>
      <c r="I320" s="28"/>
      <c r="J320" s="2"/>
      <c r="K320" s="28"/>
      <c r="L320" s="2"/>
      <c r="M320" s="52"/>
      <c r="N320" s="2"/>
      <c r="O320" s="2"/>
      <c r="P320" s="36"/>
      <c r="Q320" s="36"/>
      <c r="R320" s="36"/>
      <c r="S320" s="36"/>
      <c r="T320" s="36"/>
      <c r="U320" s="36"/>
      <c r="V320" s="36"/>
      <c r="W320" s="36"/>
      <c r="X320" s="36"/>
      <c r="Y320" s="36"/>
      <c r="Z320" s="36"/>
      <c r="AA320" s="36"/>
      <c r="AB320" s="2"/>
    </row>
    <row r="321" spans="1:28" s="5" customFormat="1" x14ac:dyDescent="0.25">
      <c r="A321" s="150">
        <f>1</f>
        <v>1</v>
      </c>
      <c r="B321" s="129" t="str">
        <f>структура!$J$12</f>
        <v>ОСНО</v>
      </c>
      <c r="C321" s="3"/>
      <c r="D321" s="3"/>
      <c r="E321" s="89" t="str">
        <f>KPI!$E$92</f>
        <v>ВНЕОБОРОТНЫЕ АКТИВЫ</v>
      </c>
      <c r="F321" s="89"/>
      <c r="G321" s="89" t="str">
        <f>IF($E321="","",INDEX(KPI!$G:$G,SUMIFS(KPI!$B:$B,KPI!$E:$E,$E321)))</f>
        <v>тыс.руб.</v>
      </c>
      <c r="H321" s="89"/>
      <c r="I321" s="90"/>
      <c r="J321" s="89"/>
      <c r="K321" s="90"/>
      <c r="L321" s="89"/>
      <c r="M321" s="92"/>
      <c r="N321" s="3"/>
      <c r="O321" s="3"/>
      <c r="P321" s="93">
        <f>IF(P$1="",0,IF(1+операции!P$421=0,0,капитал!$J$20+(капитал!$M$102+капитал!$M$109)/(1+операции!P$421)-P$117))</f>
        <v>0</v>
      </c>
      <c r="Q321" s="93">
        <f>IF(Q$1="",0,P321-Q$117)</f>
        <v>0</v>
      </c>
      <c r="R321" s="93">
        <f t="shared" ref="R321:AA321" si="100">IF(R$1="",0,Q321-R$117)</f>
        <v>0</v>
      </c>
      <c r="S321" s="93">
        <f t="shared" si="100"/>
        <v>0</v>
      </c>
      <c r="T321" s="93">
        <f t="shared" si="100"/>
        <v>0</v>
      </c>
      <c r="U321" s="93">
        <f t="shared" si="100"/>
        <v>0</v>
      </c>
      <c r="V321" s="93">
        <f t="shared" si="100"/>
        <v>0</v>
      </c>
      <c r="W321" s="93">
        <f t="shared" si="100"/>
        <v>0</v>
      </c>
      <c r="X321" s="93">
        <f t="shared" si="100"/>
        <v>0</v>
      </c>
      <c r="Y321" s="93">
        <f t="shared" si="100"/>
        <v>0</v>
      </c>
      <c r="Z321" s="93">
        <f t="shared" si="100"/>
        <v>0</v>
      </c>
      <c r="AA321" s="93">
        <f t="shared" si="100"/>
        <v>0</v>
      </c>
      <c r="AB321" s="3"/>
    </row>
    <row r="322" spans="1:28" s="5" customFormat="1" ht="3.9" customHeight="1" x14ac:dyDescent="0.25">
      <c r="A322" s="150">
        <f>1</f>
        <v>1</v>
      </c>
      <c r="B322" s="128"/>
      <c r="C322" s="3"/>
      <c r="D322" s="3"/>
      <c r="E322" s="3"/>
      <c r="F322" s="3"/>
      <c r="G322" s="3"/>
      <c r="H322" s="3"/>
      <c r="I322" s="28"/>
      <c r="J322" s="3"/>
      <c r="K322" s="28"/>
      <c r="L322" s="3"/>
      <c r="M322" s="55"/>
      <c r="N322" s="3"/>
      <c r="O322" s="3"/>
      <c r="P322" s="46"/>
      <c r="Q322" s="46"/>
      <c r="R322" s="46"/>
      <c r="S322" s="46"/>
      <c r="T322" s="46"/>
      <c r="U322" s="46"/>
      <c r="V322" s="46"/>
      <c r="W322" s="46"/>
      <c r="X322" s="46"/>
      <c r="Y322" s="46"/>
      <c r="Z322" s="46"/>
      <c r="AA322" s="46"/>
      <c r="AB322" s="3"/>
    </row>
    <row r="323" spans="1:28" s="5" customFormat="1" x14ac:dyDescent="0.25">
      <c r="A323" s="150">
        <f>1</f>
        <v>1</v>
      </c>
      <c r="B323" s="129" t="str">
        <f>структура!$J$13</f>
        <v>УСН(6%)</v>
      </c>
      <c r="C323" s="3"/>
      <c r="D323" s="3"/>
      <c r="E323" s="89" t="str">
        <f>E321</f>
        <v>ВНЕОБОРОТНЫЕ АКТИВЫ</v>
      </c>
      <c r="F323" s="89"/>
      <c r="G323" s="89" t="str">
        <f>IF($E323="","",INDEX(KPI!$G:$G,SUMIFS(KPI!$B:$B,KPI!$E:$E,$E323)))</f>
        <v>тыс.руб.</v>
      </c>
      <c r="H323" s="89"/>
      <c r="I323" s="90"/>
      <c r="J323" s="89"/>
      <c r="K323" s="90"/>
      <c r="L323" s="89"/>
      <c r="M323" s="92"/>
      <c r="N323" s="3"/>
      <c r="O323" s="3"/>
      <c r="P323" s="93">
        <f>IF(P$1="",0,капитал!$J$20+капитал!$M$102+капитал!$M$109-P119)</f>
        <v>0</v>
      </c>
      <c r="Q323" s="93">
        <f t="shared" ref="Q323:AA323" si="101">IF(Q$1="",0,P323-Q119)</f>
        <v>0</v>
      </c>
      <c r="R323" s="93">
        <f t="shared" si="101"/>
        <v>0</v>
      </c>
      <c r="S323" s="93">
        <f t="shared" si="101"/>
        <v>0</v>
      </c>
      <c r="T323" s="93">
        <f t="shared" si="101"/>
        <v>0</v>
      </c>
      <c r="U323" s="93">
        <f t="shared" si="101"/>
        <v>0</v>
      </c>
      <c r="V323" s="93">
        <f t="shared" si="101"/>
        <v>0</v>
      </c>
      <c r="W323" s="93">
        <f t="shared" si="101"/>
        <v>0</v>
      </c>
      <c r="X323" s="93">
        <f t="shared" si="101"/>
        <v>0</v>
      </c>
      <c r="Y323" s="93">
        <f t="shared" si="101"/>
        <v>0</v>
      </c>
      <c r="Z323" s="93">
        <f t="shared" si="101"/>
        <v>0</v>
      </c>
      <c r="AA323" s="93">
        <f t="shared" si="101"/>
        <v>0</v>
      </c>
      <c r="AB323" s="3"/>
    </row>
    <row r="324" spans="1:28" s="5" customFormat="1" ht="3.9" customHeight="1" x14ac:dyDescent="0.25">
      <c r="A324" s="150">
        <f>1</f>
        <v>1</v>
      </c>
      <c r="B324" s="128"/>
      <c r="C324" s="3"/>
      <c r="D324" s="3"/>
      <c r="E324" s="3"/>
      <c r="F324" s="3"/>
      <c r="G324" s="3"/>
      <c r="H324" s="3"/>
      <c r="I324" s="28"/>
      <c r="J324" s="3"/>
      <c r="K324" s="28"/>
      <c r="L324" s="3"/>
      <c r="M324" s="55"/>
      <c r="N324" s="3"/>
      <c r="O324" s="3"/>
      <c r="P324" s="46"/>
      <c r="Q324" s="46"/>
      <c r="R324" s="46"/>
      <c r="S324" s="46"/>
      <c r="T324" s="46"/>
      <c r="U324" s="46"/>
      <c r="V324" s="46"/>
      <c r="W324" s="46"/>
      <c r="X324" s="46"/>
      <c r="Y324" s="46"/>
      <c r="Z324" s="46"/>
      <c r="AA324" s="46"/>
      <c r="AB324" s="3"/>
    </row>
    <row r="325" spans="1:28" s="5" customFormat="1" x14ac:dyDescent="0.25">
      <c r="A325" s="150">
        <f>1</f>
        <v>1</v>
      </c>
      <c r="B325" s="129" t="str">
        <f>структура!$J$14</f>
        <v>УСН(15%)</v>
      </c>
      <c r="C325" s="3"/>
      <c r="D325" s="3"/>
      <c r="E325" s="89" t="str">
        <f>E321</f>
        <v>ВНЕОБОРОТНЫЕ АКТИВЫ</v>
      </c>
      <c r="F325" s="89"/>
      <c r="G325" s="89" t="str">
        <f>IF($E325="","",INDEX(KPI!$G:$G,SUMIFS(KPI!$B:$B,KPI!$E:$E,$E325)))</f>
        <v>тыс.руб.</v>
      </c>
      <c r="H325" s="89"/>
      <c r="I325" s="90"/>
      <c r="J325" s="89"/>
      <c r="K325" s="90"/>
      <c r="L325" s="89"/>
      <c r="M325" s="92"/>
      <c r="N325" s="3"/>
      <c r="O325" s="3"/>
      <c r="P325" s="93">
        <f>IF(P$1="",0,капитал!$J$20+капитал!$M$102+капитал!$M$109-P121)</f>
        <v>0</v>
      </c>
      <c r="Q325" s="93">
        <f t="shared" ref="Q325:AA325" si="102">IF(Q$1="",0,P325-Q121)</f>
        <v>0</v>
      </c>
      <c r="R325" s="93">
        <f t="shared" si="102"/>
        <v>0</v>
      </c>
      <c r="S325" s="93">
        <f t="shared" si="102"/>
        <v>0</v>
      </c>
      <c r="T325" s="93">
        <f t="shared" si="102"/>
        <v>0</v>
      </c>
      <c r="U325" s="93">
        <f t="shared" si="102"/>
        <v>0</v>
      </c>
      <c r="V325" s="93">
        <f t="shared" si="102"/>
        <v>0</v>
      </c>
      <c r="W325" s="93">
        <f t="shared" si="102"/>
        <v>0</v>
      </c>
      <c r="X325" s="93">
        <f t="shared" si="102"/>
        <v>0</v>
      </c>
      <c r="Y325" s="93">
        <f t="shared" si="102"/>
        <v>0</v>
      </c>
      <c r="Z325" s="93">
        <f t="shared" si="102"/>
        <v>0</v>
      </c>
      <c r="AA325" s="93">
        <f t="shared" si="102"/>
        <v>0</v>
      </c>
      <c r="AB325" s="3"/>
    </row>
    <row r="326" spans="1:28" s="5" customFormat="1" ht="3.9" customHeight="1" x14ac:dyDescent="0.25">
      <c r="A326" s="150">
        <f>1</f>
        <v>1</v>
      </c>
      <c r="B326" s="128"/>
      <c r="C326" s="3"/>
      <c r="D326" s="3"/>
      <c r="E326" s="3"/>
      <c r="F326" s="3"/>
      <c r="G326" s="3"/>
      <c r="H326" s="3"/>
      <c r="I326" s="28"/>
      <c r="J326" s="3"/>
      <c r="K326" s="28"/>
      <c r="L326" s="3"/>
      <c r="M326" s="55"/>
      <c r="N326" s="3"/>
      <c r="O326" s="3"/>
      <c r="P326" s="46"/>
      <c r="Q326" s="46"/>
      <c r="R326" s="46"/>
      <c r="S326" s="46"/>
      <c r="T326" s="46"/>
      <c r="U326" s="46"/>
      <c r="V326" s="46"/>
      <c r="W326" s="46"/>
      <c r="X326" s="46"/>
      <c r="Y326" s="46"/>
      <c r="Z326" s="46"/>
      <c r="AA326" s="46"/>
      <c r="AB326" s="3"/>
    </row>
    <row r="327" spans="1:28" s="5" customFormat="1" x14ac:dyDescent="0.25">
      <c r="A327" s="150">
        <f>1</f>
        <v>1</v>
      </c>
      <c r="B327" s="129" t="str">
        <f>структура!$J$15</f>
        <v>УСН(6%)-ИП</v>
      </c>
      <c r="C327" s="3"/>
      <c r="D327" s="3"/>
      <c r="E327" s="89" t="str">
        <f>E321</f>
        <v>ВНЕОБОРОТНЫЕ АКТИВЫ</v>
      </c>
      <c r="F327" s="89"/>
      <c r="G327" s="89" t="str">
        <f>IF($E327="","",INDEX(KPI!$G:$G,SUMIFS(KPI!$B:$B,KPI!$E:$E,$E327)))</f>
        <v>тыс.руб.</v>
      </c>
      <c r="H327" s="89"/>
      <c r="I327" s="90"/>
      <c r="J327" s="89"/>
      <c r="K327" s="90"/>
      <c r="L327" s="89"/>
      <c r="M327" s="92"/>
      <c r="N327" s="3"/>
      <c r="O327" s="3"/>
      <c r="P327" s="93">
        <f>IF(P$1="",0,капитал!$J$20+капитал!$M$102+капитал!$M$109-P123)</f>
        <v>0</v>
      </c>
      <c r="Q327" s="93">
        <f t="shared" ref="Q327:AA327" si="103">IF(Q$1="",0,P327-Q123)</f>
        <v>0</v>
      </c>
      <c r="R327" s="93">
        <f t="shared" si="103"/>
        <v>0</v>
      </c>
      <c r="S327" s="93">
        <f t="shared" si="103"/>
        <v>0</v>
      </c>
      <c r="T327" s="93">
        <f t="shared" si="103"/>
        <v>0</v>
      </c>
      <c r="U327" s="93">
        <f t="shared" si="103"/>
        <v>0</v>
      </c>
      <c r="V327" s="93">
        <f t="shared" si="103"/>
        <v>0</v>
      </c>
      <c r="W327" s="93">
        <f t="shared" si="103"/>
        <v>0</v>
      </c>
      <c r="X327" s="93">
        <f t="shared" si="103"/>
        <v>0</v>
      </c>
      <c r="Y327" s="93">
        <f t="shared" si="103"/>
        <v>0</v>
      </c>
      <c r="Z327" s="93">
        <f t="shared" si="103"/>
        <v>0</v>
      </c>
      <c r="AA327" s="93">
        <f t="shared" si="103"/>
        <v>0</v>
      </c>
      <c r="AB327" s="3"/>
    </row>
    <row r="328" spans="1:28" ht="3.9" customHeight="1" x14ac:dyDescent="0.25">
      <c r="A328" s="149">
        <f>1</f>
        <v>1</v>
      </c>
      <c r="B328" s="131"/>
      <c r="C328" s="2"/>
      <c r="D328" s="2"/>
      <c r="E328" s="118"/>
      <c r="F328" s="2"/>
      <c r="G328" s="118"/>
      <c r="H328" s="2"/>
      <c r="I328" s="28"/>
      <c r="J328" s="2"/>
      <c r="K328" s="28"/>
      <c r="L328" s="2"/>
      <c r="M328" s="139"/>
      <c r="N328" s="2"/>
      <c r="O328" s="2"/>
      <c r="P328" s="36"/>
      <c r="Q328" s="36"/>
      <c r="R328" s="36"/>
      <c r="S328" s="36"/>
      <c r="T328" s="36"/>
      <c r="U328" s="36"/>
      <c r="V328" s="36"/>
      <c r="W328" s="36"/>
      <c r="X328" s="36"/>
      <c r="Y328" s="36"/>
      <c r="Z328" s="36"/>
      <c r="AA328" s="36"/>
      <c r="AB328" s="2"/>
    </row>
    <row r="329" spans="1:28" ht="8.1" customHeight="1" x14ac:dyDescent="0.25">
      <c r="A329" s="149">
        <f>1</f>
        <v>1</v>
      </c>
      <c r="B329" s="131"/>
      <c r="C329" s="2"/>
      <c r="D329" s="2"/>
      <c r="E329" s="2"/>
      <c r="F329" s="2"/>
      <c r="G329" s="2"/>
      <c r="H329" s="2"/>
      <c r="I329" s="28"/>
      <c r="J329" s="2"/>
      <c r="K329" s="28"/>
      <c r="L329" s="2"/>
      <c r="M329" s="52"/>
      <c r="N329" s="2"/>
      <c r="O329" s="2"/>
      <c r="P329" s="36"/>
      <c r="Q329" s="36"/>
      <c r="R329" s="36"/>
      <c r="S329" s="36"/>
      <c r="T329" s="36"/>
      <c r="U329" s="36"/>
      <c r="V329" s="36"/>
      <c r="W329" s="36"/>
      <c r="X329" s="36"/>
      <c r="Y329" s="36"/>
      <c r="Z329" s="36"/>
      <c r="AA329" s="36"/>
      <c r="AB329" s="2"/>
    </row>
    <row r="330" spans="1:28" ht="3.9" customHeight="1" x14ac:dyDescent="0.25">
      <c r="A330" s="149">
        <f>1</f>
        <v>1</v>
      </c>
      <c r="B330" s="131"/>
      <c r="C330" s="2"/>
      <c r="D330" s="2"/>
      <c r="E330" s="2"/>
      <c r="F330" s="2"/>
      <c r="G330" s="2"/>
      <c r="H330" s="2"/>
      <c r="I330" s="28"/>
      <c r="J330" s="2"/>
      <c r="K330" s="28"/>
      <c r="L330" s="2"/>
      <c r="M330" s="52"/>
      <c r="N330" s="2"/>
      <c r="O330" s="2"/>
      <c r="P330" s="36"/>
      <c r="Q330" s="36"/>
      <c r="R330" s="36"/>
      <c r="S330" s="36"/>
      <c r="T330" s="36"/>
      <c r="U330" s="36"/>
      <c r="V330" s="36"/>
      <c r="W330" s="36"/>
      <c r="X330" s="36"/>
      <c r="Y330" s="36"/>
      <c r="Z330" s="36"/>
      <c r="AA330" s="36"/>
      <c r="AB330" s="2"/>
    </row>
    <row r="331" spans="1:28" s="5" customFormat="1" x14ac:dyDescent="0.25">
      <c r="A331" s="150">
        <f>1</f>
        <v>1</v>
      </c>
      <c r="B331" s="129" t="str">
        <f>структура!$J$12</f>
        <v>ОСНО</v>
      </c>
      <c r="C331" s="3"/>
      <c r="D331" s="3"/>
      <c r="E331" s="146" t="str">
        <f>KPI!$E$93</f>
        <v>ДЕНЕЖНЫЕ СРЕДСТВА</v>
      </c>
      <c r="F331" s="146"/>
      <c r="G331" s="146" t="str">
        <f>IF($E331="","",INDEX(KPI!$G:$G,SUMIFS(KPI!$B:$B,KPI!$E:$E,$E331)))</f>
        <v>тыс.руб.</v>
      </c>
      <c r="H331" s="146"/>
      <c r="I331" s="177"/>
      <c r="J331" s="146"/>
      <c r="K331" s="177"/>
      <c r="L331" s="146"/>
      <c r="M331" s="178"/>
      <c r="N331" s="3"/>
      <c r="O331" s="3"/>
      <c r="P331" s="179">
        <f>IF(P$1="",0,P175)</f>
        <v>0</v>
      </c>
      <c r="Q331" s="179">
        <f t="shared" ref="Q331:AA331" si="104">IF(Q$1="",0,P331+Q175)</f>
        <v>0</v>
      </c>
      <c r="R331" s="179">
        <f t="shared" si="104"/>
        <v>0</v>
      </c>
      <c r="S331" s="179">
        <f t="shared" si="104"/>
        <v>0</v>
      </c>
      <c r="T331" s="179">
        <f t="shared" si="104"/>
        <v>0</v>
      </c>
      <c r="U331" s="179">
        <f t="shared" si="104"/>
        <v>0</v>
      </c>
      <c r="V331" s="179">
        <f t="shared" si="104"/>
        <v>0</v>
      </c>
      <c r="W331" s="179">
        <f t="shared" si="104"/>
        <v>0</v>
      </c>
      <c r="X331" s="179">
        <f t="shared" si="104"/>
        <v>0</v>
      </c>
      <c r="Y331" s="179">
        <f t="shared" si="104"/>
        <v>0</v>
      </c>
      <c r="Z331" s="179">
        <f t="shared" si="104"/>
        <v>0</v>
      </c>
      <c r="AA331" s="179">
        <f t="shared" si="104"/>
        <v>0</v>
      </c>
      <c r="AB331" s="3"/>
    </row>
    <row r="332" spans="1:28" s="5" customFormat="1" ht="3.9" customHeight="1" x14ac:dyDescent="0.25">
      <c r="A332" s="150">
        <f>1</f>
        <v>1</v>
      </c>
      <c r="B332" s="128"/>
      <c r="C332" s="3"/>
      <c r="D332" s="3"/>
      <c r="E332" s="3"/>
      <c r="F332" s="3"/>
      <c r="G332" s="3"/>
      <c r="H332" s="3"/>
      <c r="I332" s="28"/>
      <c r="J332" s="3"/>
      <c r="K332" s="28"/>
      <c r="L332" s="3"/>
      <c r="M332" s="55"/>
      <c r="N332" s="3"/>
      <c r="O332" s="3"/>
      <c r="P332" s="46"/>
      <c r="Q332" s="46"/>
      <c r="R332" s="46"/>
      <c r="S332" s="46"/>
      <c r="T332" s="46"/>
      <c r="U332" s="46"/>
      <c r="V332" s="46"/>
      <c r="W332" s="46"/>
      <c r="X332" s="46"/>
      <c r="Y332" s="46"/>
      <c r="Z332" s="46"/>
      <c r="AA332" s="46"/>
      <c r="AB332" s="3"/>
    </row>
    <row r="333" spans="1:28" s="5" customFormat="1" x14ac:dyDescent="0.25">
      <c r="A333" s="150">
        <f>1</f>
        <v>1</v>
      </c>
      <c r="B333" s="129" t="str">
        <f>структура!$J$13</f>
        <v>УСН(6%)</v>
      </c>
      <c r="C333" s="3"/>
      <c r="D333" s="3"/>
      <c r="E333" s="146" t="str">
        <f>E331</f>
        <v>ДЕНЕЖНЫЕ СРЕДСТВА</v>
      </c>
      <c r="F333" s="146"/>
      <c r="G333" s="146" t="str">
        <f>IF($E333="","",INDEX(KPI!$G:$G,SUMIFS(KPI!$B:$B,KPI!$E:$E,$E333)))</f>
        <v>тыс.руб.</v>
      </c>
      <c r="H333" s="146"/>
      <c r="I333" s="177"/>
      <c r="J333" s="146"/>
      <c r="K333" s="177"/>
      <c r="L333" s="146"/>
      <c r="M333" s="178"/>
      <c r="N333" s="3"/>
      <c r="O333" s="3"/>
      <c r="P333" s="179">
        <f>IF(P$1="",0,P177)</f>
        <v>0</v>
      </c>
      <c r="Q333" s="179">
        <f t="shared" ref="Q333:AA333" si="105">IF(Q$1="",0,P333+Q177)</f>
        <v>0</v>
      </c>
      <c r="R333" s="179">
        <f t="shared" si="105"/>
        <v>0</v>
      </c>
      <c r="S333" s="179">
        <f t="shared" si="105"/>
        <v>0</v>
      </c>
      <c r="T333" s="179">
        <f t="shared" si="105"/>
        <v>0</v>
      </c>
      <c r="U333" s="179">
        <f t="shared" si="105"/>
        <v>0</v>
      </c>
      <c r="V333" s="179">
        <f t="shared" si="105"/>
        <v>0</v>
      </c>
      <c r="W333" s="179">
        <f t="shared" si="105"/>
        <v>0</v>
      </c>
      <c r="X333" s="179">
        <f t="shared" si="105"/>
        <v>0</v>
      </c>
      <c r="Y333" s="179">
        <f t="shared" si="105"/>
        <v>0</v>
      </c>
      <c r="Z333" s="179">
        <f t="shared" si="105"/>
        <v>0</v>
      </c>
      <c r="AA333" s="179">
        <f t="shared" si="105"/>
        <v>0</v>
      </c>
      <c r="AB333" s="3"/>
    </row>
    <row r="334" spans="1:28" s="5" customFormat="1" ht="3.9" customHeight="1" x14ac:dyDescent="0.25">
      <c r="A334" s="150">
        <f>1</f>
        <v>1</v>
      </c>
      <c r="B334" s="128"/>
      <c r="C334" s="3"/>
      <c r="D334" s="3"/>
      <c r="E334" s="3"/>
      <c r="F334" s="3"/>
      <c r="G334" s="3"/>
      <c r="H334" s="3"/>
      <c r="I334" s="28"/>
      <c r="J334" s="3"/>
      <c r="K334" s="28"/>
      <c r="L334" s="3"/>
      <c r="M334" s="55"/>
      <c r="N334" s="3"/>
      <c r="O334" s="3"/>
      <c r="P334" s="46"/>
      <c r="Q334" s="46"/>
      <c r="R334" s="46"/>
      <c r="S334" s="46"/>
      <c r="T334" s="46"/>
      <c r="U334" s="46"/>
      <c r="V334" s="46"/>
      <c r="W334" s="46"/>
      <c r="X334" s="46"/>
      <c r="Y334" s="46"/>
      <c r="Z334" s="46"/>
      <c r="AA334" s="46"/>
      <c r="AB334" s="3"/>
    </row>
    <row r="335" spans="1:28" s="5" customFormat="1" x14ac:dyDescent="0.25">
      <c r="A335" s="150">
        <f>1</f>
        <v>1</v>
      </c>
      <c r="B335" s="129" t="str">
        <f>структура!$J$14</f>
        <v>УСН(15%)</v>
      </c>
      <c r="C335" s="3"/>
      <c r="D335" s="3"/>
      <c r="E335" s="146" t="str">
        <f>E331</f>
        <v>ДЕНЕЖНЫЕ СРЕДСТВА</v>
      </c>
      <c r="F335" s="146"/>
      <c r="G335" s="146" t="str">
        <f>IF($E335="","",INDEX(KPI!$G:$G,SUMIFS(KPI!$B:$B,KPI!$E:$E,$E335)))</f>
        <v>тыс.руб.</v>
      </c>
      <c r="H335" s="146"/>
      <c r="I335" s="177"/>
      <c r="J335" s="146"/>
      <c r="K335" s="177"/>
      <c r="L335" s="146"/>
      <c r="M335" s="178"/>
      <c r="N335" s="3"/>
      <c r="O335" s="3"/>
      <c r="P335" s="179">
        <f>IF(P$1="",0,P179)</f>
        <v>0</v>
      </c>
      <c r="Q335" s="179">
        <f t="shared" ref="Q335:AA335" si="106">IF(Q$1="",0,P335+Q179)</f>
        <v>0</v>
      </c>
      <c r="R335" s="179">
        <f t="shared" si="106"/>
        <v>0</v>
      </c>
      <c r="S335" s="179">
        <f t="shared" si="106"/>
        <v>0</v>
      </c>
      <c r="T335" s="179">
        <f t="shared" si="106"/>
        <v>0</v>
      </c>
      <c r="U335" s="179">
        <f t="shared" si="106"/>
        <v>0</v>
      </c>
      <c r="V335" s="179">
        <f t="shared" si="106"/>
        <v>0</v>
      </c>
      <c r="W335" s="179">
        <f t="shared" si="106"/>
        <v>0</v>
      </c>
      <c r="X335" s="179">
        <f t="shared" si="106"/>
        <v>0</v>
      </c>
      <c r="Y335" s="179">
        <f t="shared" si="106"/>
        <v>0</v>
      </c>
      <c r="Z335" s="179">
        <f t="shared" si="106"/>
        <v>0</v>
      </c>
      <c r="AA335" s="179">
        <f t="shared" si="106"/>
        <v>0</v>
      </c>
      <c r="AB335" s="3"/>
    </row>
    <row r="336" spans="1:28" s="5" customFormat="1" ht="3.9" customHeight="1" x14ac:dyDescent="0.25">
      <c r="A336" s="150">
        <f>1</f>
        <v>1</v>
      </c>
      <c r="B336" s="128"/>
      <c r="C336" s="3"/>
      <c r="D336" s="3"/>
      <c r="E336" s="3"/>
      <c r="F336" s="3"/>
      <c r="G336" s="3"/>
      <c r="H336" s="3"/>
      <c r="I336" s="28"/>
      <c r="J336" s="3"/>
      <c r="K336" s="28"/>
      <c r="L336" s="3"/>
      <c r="M336" s="55"/>
      <c r="N336" s="3"/>
      <c r="O336" s="3"/>
      <c r="P336" s="46"/>
      <c r="Q336" s="46"/>
      <c r="R336" s="46"/>
      <c r="S336" s="46"/>
      <c r="T336" s="46"/>
      <c r="U336" s="46"/>
      <c r="V336" s="46"/>
      <c r="W336" s="46"/>
      <c r="X336" s="46"/>
      <c r="Y336" s="46"/>
      <c r="Z336" s="46"/>
      <c r="AA336" s="46"/>
      <c r="AB336" s="3"/>
    </row>
    <row r="337" spans="1:28" s="5" customFormat="1" x14ac:dyDescent="0.25">
      <c r="A337" s="150">
        <f>1</f>
        <v>1</v>
      </c>
      <c r="B337" s="129" t="str">
        <f>структура!$J$15</f>
        <v>УСН(6%)-ИП</v>
      </c>
      <c r="C337" s="3"/>
      <c r="D337" s="3"/>
      <c r="E337" s="146" t="str">
        <f>E331</f>
        <v>ДЕНЕЖНЫЕ СРЕДСТВА</v>
      </c>
      <c r="F337" s="146"/>
      <c r="G337" s="146" t="str">
        <f>IF($E337="","",INDEX(KPI!$G:$G,SUMIFS(KPI!$B:$B,KPI!$E:$E,$E337)))</f>
        <v>тыс.руб.</v>
      </c>
      <c r="H337" s="146"/>
      <c r="I337" s="177"/>
      <c r="J337" s="146"/>
      <c r="K337" s="177"/>
      <c r="L337" s="146"/>
      <c r="M337" s="178"/>
      <c r="N337" s="3"/>
      <c r="O337" s="3"/>
      <c r="P337" s="179">
        <f>IF(P$1="",0,P181)</f>
        <v>0</v>
      </c>
      <c r="Q337" s="179">
        <f t="shared" ref="Q337:AA337" si="107">IF(Q$1="",0,P337+Q181)</f>
        <v>0</v>
      </c>
      <c r="R337" s="179">
        <f t="shared" si="107"/>
        <v>0</v>
      </c>
      <c r="S337" s="179">
        <f t="shared" si="107"/>
        <v>0</v>
      </c>
      <c r="T337" s="179">
        <f t="shared" si="107"/>
        <v>0</v>
      </c>
      <c r="U337" s="179">
        <f t="shared" si="107"/>
        <v>0</v>
      </c>
      <c r="V337" s="179">
        <f t="shared" si="107"/>
        <v>0</v>
      </c>
      <c r="W337" s="179">
        <f t="shared" si="107"/>
        <v>0</v>
      </c>
      <c r="X337" s="179">
        <f t="shared" si="107"/>
        <v>0</v>
      </c>
      <c r="Y337" s="179">
        <f t="shared" si="107"/>
        <v>0</v>
      </c>
      <c r="Z337" s="179">
        <f t="shared" si="107"/>
        <v>0</v>
      </c>
      <c r="AA337" s="179">
        <f t="shared" si="107"/>
        <v>0</v>
      </c>
      <c r="AB337" s="3"/>
    </row>
    <row r="338" spans="1:28" ht="3.9" customHeight="1" x14ac:dyDescent="0.25">
      <c r="A338" s="149">
        <f>1</f>
        <v>1</v>
      </c>
      <c r="B338" s="131"/>
      <c r="C338" s="2"/>
      <c r="D338" s="2"/>
      <c r="E338" s="119"/>
      <c r="F338" s="2"/>
      <c r="G338" s="119"/>
      <c r="H338" s="2"/>
      <c r="I338" s="28"/>
      <c r="J338" s="2"/>
      <c r="K338" s="28"/>
      <c r="L338" s="2"/>
      <c r="M338" s="142"/>
      <c r="N338" s="2"/>
      <c r="O338" s="2"/>
      <c r="P338" s="36"/>
      <c r="Q338" s="36"/>
      <c r="R338" s="36"/>
      <c r="S338" s="36"/>
      <c r="T338" s="36"/>
      <c r="U338" s="36"/>
      <c r="V338" s="36"/>
      <c r="W338" s="36"/>
      <c r="X338" s="36"/>
      <c r="Y338" s="36"/>
      <c r="Z338" s="36"/>
      <c r="AA338" s="36"/>
      <c r="AB338" s="2"/>
    </row>
    <row r="339" spans="1:28" ht="8.1" customHeight="1" x14ac:dyDescent="0.25">
      <c r="A339" s="149">
        <f>1</f>
        <v>1</v>
      </c>
      <c r="B339" s="131"/>
      <c r="C339" s="2"/>
      <c r="D339" s="2"/>
      <c r="E339" s="2"/>
      <c r="F339" s="2"/>
      <c r="G339" s="2"/>
      <c r="H339" s="2"/>
      <c r="I339" s="28"/>
      <c r="J339" s="2"/>
      <c r="K339" s="28"/>
      <c r="L339" s="2"/>
      <c r="M339" s="52"/>
      <c r="N339" s="2"/>
      <c r="O339" s="2"/>
      <c r="P339" s="36"/>
      <c r="Q339" s="36"/>
      <c r="R339" s="36"/>
      <c r="S339" s="36"/>
      <c r="T339" s="36"/>
      <c r="U339" s="36"/>
      <c r="V339" s="36"/>
      <c r="W339" s="36"/>
      <c r="X339" s="36"/>
      <c r="Y339" s="36"/>
      <c r="Z339" s="36"/>
      <c r="AA339" s="36"/>
      <c r="AB339" s="2"/>
    </row>
    <row r="340" spans="1:28" ht="3.9" customHeight="1" x14ac:dyDescent="0.25">
      <c r="A340" s="149">
        <f>1</f>
        <v>1</v>
      </c>
      <c r="B340" s="131"/>
      <c r="C340" s="2"/>
      <c r="D340" s="2"/>
      <c r="E340" s="2"/>
      <c r="F340" s="2"/>
      <c r="G340" s="2"/>
      <c r="H340" s="2"/>
      <c r="I340" s="28"/>
      <c r="J340" s="2"/>
      <c r="K340" s="28"/>
      <c r="L340" s="2"/>
      <c r="M340" s="52"/>
      <c r="N340" s="2"/>
      <c r="O340" s="2"/>
      <c r="P340" s="36"/>
      <c r="Q340" s="36"/>
      <c r="R340" s="36"/>
      <c r="S340" s="36"/>
      <c r="T340" s="36"/>
      <c r="U340" s="36"/>
      <c r="V340" s="36"/>
      <c r="W340" s="36"/>
      <c r="X340" s="36"/>
      <c r="Y340" s="36"/>
      <c r="Z340" s="36"/>
      <c r="AA340" s="36"/>
      <c r="AB340" s="2"/>
    </row>
    <row r="341" spans="1:28" s="5" customFormat="1" x14ac:dyDescent="0.25">
      <c r="A341" s="150">
        <f>1</f>
        <v>1</v>
      </c>
      <c r="B341" s="129" t="str">
        <f>структура!$J$12</f>
        <v>ОСНО</v>
      </c>
      <c r="C341" s="3"/>
      <c r="D341" s="3"/>
      <c r="E341" s="147" t="str">
        <f>KPI!$E$95</f>
        <v>СОБСТВЕННЫЙ КАПИТАЛ</v>
      </c>
      <c r="F341" s="147"/>
      <c r="G341" s="147" t="str">
        <f>IF($E341="","",INDEX(KPI!$G:$G,SUMIFS(KPI!$B:$B,KPI!$E:$E,$E341)))</f>
        <v>тыс.руб.</v>
      </c>
      <c r="H341" s="147"/>
      <c r="I341" s="170"/>
      <c r="J341" s="147"/>
      <c r="K341" s="170"/>
      <c r="L341" s="147"/>
      <c r="M341" s="171"/>
      <c r="N341" s="3"/>
      <c r="O341" s="3"/>
      <c r="P341" s="172">
        <f>IF(P$1="",0,капитал!$J$20+капитал!$M$102+капитал!$M$109+P$137)</f>
        <v>0</v>
      </c>
      <c r="Q341" s="172">
        <f t="shared" ref="Q341:AA341" si="108">IF(Q$1="",0,P341+Q137)</f>
        <v>0</v>
      </c>
      <c r="R341" s="172">
        <f t="shared" si="108"/>
        <v>0</v>
      </c>
      <c r="S341" s="172">
        <f t="shared" si="108"/>
        <v>0</v>
      </c>
      <c r="T341" s="172">
        <f t="shared" si="108"/>
        <v>0</v>
      </c>
      <c r="U341" s="172">
        <f t="shared" si="108"/>
        <v>0</v>
      </c>
      <c r="V341" s="172">
        <f t="shared" si="108"/>
        <v>0</v>
      </c>
      <c r="W341" s="172">
        <f t="shared" si="108"/>
        <v>0</v>
      </c>
      <c r="X341" s="172">
        <f t="shared" si="108"/>
        <v>0</v>
      </c>
      <c r="Y341" s="172">
        <f t="shared" si="108"/>
        <v>0</v>
      </c>
      <c r="Z341" s="172">
        <f t="shared" si="108"/>
        <v>0</v>
      </c>
      <c r="AA341" s="172">
        <f t="shared" si="108"/>
        <v>0</v>
      </c>
      <c r="AB341" s="3"/>
    </row>
    <row r="342" spans="1:28" s="5" customFormat="1" ht="3.9" customHeight="1" x14ac:dyDescent="0.25">
      <c r="A342" s="150">
        <f>1</f>
        <v>1</v>
      </c>
      <c r="B342" s="128"/>
      <c r="C342" s="3"/>
      <c r="D342" s="3"/>
      <c r="E342" s="3"/>
      <c r="F342" s="3"/>
      <c r="G342" s="3"/>
      <c r="H342" s="3"/>
      <c r="I342" s="28"/>
      <c r="J342" s="3"/>
      <c r="K342" s="28"/>
      <c r="L342" s="3"/>
      <c r="M342" s="55"/>
      <c r="N342" s="3"/>
      <c r="O342" s="3"/>
      <c r="P342" s="46"/>
      <c r="Q342" s="46"/>
      <c r="R342" s="46"/>
      <c r="S342" s="46"/>
      <c r="T342" s="46"/>
      <c r="U342" s="46"/>
      <c r="V342" s="46"/>
      <c r="W342" s="46"/>
      <c r="X342" s="46"/>
      <c r="Y342" s="46"/>
      <c r="Z342" s="46"/>
      <c r="AA342" s="46"/>
      <c r="AB342" s="3"/>
    </row>
    <row r="343" spans="1:28" s="5" customFormat="1" x14ac:dyDescent="0.25">
      <c r="A343" s="150">
        <f>1</f>
        <v>1</v>
      </c>
      <c r="B343" s="129" t="str">
        <f>структура!$J$13</f>
        <v>УСН(6%)</v>
      </c>
      <c r="C343" s="3"/>
      <c r="D343" s="3"/>
      <c r="E343" s="147" t="str">
        <f>E341</f>
        <v>СОБСТВЕННЫЙ КАПИТАЛ</v>
      </c>
      <c r="F343" s="147"/>
      <c r="G343" s="147" t="str">
        <f>IF($E343="","",INDEX(KPI!$G:$G,SUMIFS(KPI!$B:$B,KPI!$E:$E,$E343)))</f>
        <v>тыс.руб.</v>
      </c>
      <c r="H343" s="147"/>
      <c r="I343" s="170"/>
      <c r="J343" s="147"/>
      <c r="K343" s="170"/>
      <c r="L343" s="147"/>
      <c r="M343" s="171"/>
      <c r="N343" s="3"/>
      <c r="O343" s="3"/>
      <c r="P343" s="172">
        <f>IF(P$1="",0,капитал!$J$20+капитал!$M$102+капитал!$M$109+P139)</f>
        <v>0</v>
      </c>
      <c r="Q343" s="172">
        <f t="shared" ref="Q343:AA343" si="109">IF(Q$1="",0,P343+Q139)</f>
        <v>0</v>
      </c>
      <c r="R343" s="172">
        <f t="shared" si="109"/>
        <v>0</v>
      </c>
      <c r="S343" s="172">
        <f t="shared" si="109"/>
        <v>0</v>
      </c>
      <c r="T343" s="172">
        <f t="shared" si="109"/>
        <v>0</v>
      </c>
      <c r="U343" s="172">
        <f t="shared" si="109"/>
        <v>0</v>
      </c>
      <c r="V343" s="172">
        <f t="shared" si="109"/>
        <v>0</v>
      </c>
      <c r="W343" s="172">
        <f t="shared" si="109"/>
        <v>0</v>
      </c>
      <c r="X343" s="172">
        <f t="shared" si="109"/>
        <v>0</v>
      </c>
      <c r="Y343" s="172">
        <f t="shared" si="109"/>
        <v>0</v>
      </c>
      <c r="Z343" s="172">
        <f t="shared" si="109"/>
        <v>0</v>
      </c>
      <c r="AA343" s="172">
        <f t="shared" si="109"/>
        <v>0</v>
      </c>
      <c r="AB343" s="3"/>
    </row>
    <row r="344" spans="1:28" s="5" customFormat="1" ht="3.9" customHeight="1" x14ac:dyDescent="0.25">
      <c r="A344" s="150">
        <f>1</f>
        <v>1</v>
      </c>
      <c r="B344" s="128"/>
      <c r="C344" s="3"/>
      <c r="D344" s="3"/>
      <c r="E344" s="3"/>
      <c r="F344" s="3"/>
      <c r="G344" s="3"/>
      <c r="H344" s="3"/>
      <c r="I344" s="28"/>
      <c r="J344" s="3"/>
      <c r="K344" s="28"/>
      <c r="L344" s="3"/>
      <c r="M344" s="55"/>
      <c r="N344" s="3"/>
      <c r="O344" s="3"/>
      <c r="P344" s="46"/>
      <c r="Q344" s="46"/>
      <c r="R344" s="46"/>
      <c r="S344" s="46"/>
      <c r="T344" s="46"/>
      <c r="U344" s="46"/>
      <c r="V344" s="46"/>
      <c r="W344" s="46"/>
      <c r="X344" s="46"/>
      <c r="Y344" s="46"/>
      <c r="Z344" s="46"/>
      <c r="AA344" s="46"/>
      <c r="AB344" s="3"/>
    </row>
    <row r="345" spans="1:28" s="5" customFormat="1" x14ac:dyDescent="0.25">
      <c r="A345" s="150">
        <f>1</f>
        <v>1</v>
      </c>
      <c r="B345" s="129" t="str">
        <f>структура!$J$14</f>
        <v>УСН(15%)</v>
      </c>
      <c r="C345" s="3"/>
      <c r="D345" s="3"/>
      <c r="E345" s="147" t="str">
        <f>E341</f>
        <v>СОБСТВЕННЫЙ КАПИТАЛ</v>
      </c>
      <c r="F345" s="147"/>
      <c r="G345" s="147" t="str">
        <f>IF($E345="","",INDEX(KPI!$G:$G,SUMIFS(KPI!$B:$B,KPI!$E:$E,$E345)))</f>
        <v>тыс.руб.</v>
      </c>
      <c r="H345" s="147"/>
      <c r="I345" s="170"/>
      <c r="J345" s="147"/>
      <c r="K345" s="170"/>
      <c r="L345" s="147"/>
      <c r="M345" s="171"/>
      <c r="N345" s="3"/>
      <c r="O345" s="3"/>
      <c r="P345" s="172">
        <f>IF(P$1="",0,капитал!$J$20+капитал!$M$102+капитал!$M$109+P141)</f>
        <v>0</v>
      </c>
      <c r="Q345" s="172">
        <f t="shared" ref="Q345:AA345" si="110">IF(Q$1="",0,P345+Q141)</f>
        <v>0</v>
      </c>
      <c r="R345" s="172">
        <f t="shared" si="110"/>
        <v>0</v>
      </c>
      <c r="S345" s="172">
        <f t="shared" si="110"/>
        <v>0</v>
      </c>
      <c r="T345" s="172">
        <f t="shared" si="110"/>
        <v>0</v>
      </c>
      <c r="U345" s="172">
        <f t="shared" si="110"/>
        <v>0</v>
      </c>
      <c r="V345" s="172">
        <f t="shared" si="110"/>
        <v>0</v>
      </c>
      <c r="W345" s="172">
        <f t="shared" si="110"/>
        <v>0</v>
      </c>
      <c r="X345" s="172">
        <f t="shared" si="110"/>
        <v>0</v>
      </c>
      <c r="Y345" s="172">
        <f t="shared" si="110"/>
        <v>0</v>
      </c>
      <c r="Z345" s="172">
        <f t="shared" si="110"/>
        <v>0</v>
      </c>
      <c r="AA345" s="172">
        <f t="shared" si="110"/>
        <v>0</v>
      </c>
      <c r="AB345" s="3"/>
    </row>
    <row r="346" spans="1:28" s="5" customFormat="1" ht="3.9" customHeight="1" x14ac:dyDescent="0.25">
      <c r="A346" s="150">
        <f>1</f>
        <v>1</v>
      </c>
      <c r="B346" s="128"/>
      <c r="C346" s="3"/>
      <c r="D346" s="3"/>
      <c r="E346" s="3"/>
      <c r="F346" s="3"/>
      <c r="G346" s="3"/>
      <c r="H346" s="3"/>
      <c r="I346" s="28"/>
      <c r="J346" s="3"/>
      <c r="K346" s="28"/>
      <c r="L346" s="3"/>
      <c r="M346" s="55"/>
      <c r="N346" s="3"/>
      <c r="O346" s="3"/>
      <c r="P346" s="46"/>
      <c r="Q346" s="46"/>
      <c r="R346" s="46"/>
      <c r="S346" s="46"/>
      <c r="T346" s="46"/>
      <c r="U346" s="46"/>
      <c r="V346" s="46"/>
      <c r="W346" s="46"/>
      <c r="X346" s="46"/>
      <c r="Y346" s="46"/>
      <c r="Z346" s="46"/>
      <c r="AA346" s="46"/>
      <c r="AB346" s="3"/>
    </row>
    <row r="347" spans="1:28" s="5" customFormat="1" x14ac:dyDescent="0.25">
      <c r="A347" s="150">
        <f>1</f>
        <v>1</v>
      </c>
      <c r="B347" s="129" t="str">
        <f>структура!$J$15</f>
        <v>УСН(6%)-ИП</v>
      </c>
      <c r="C347" s="3"/>
      <c r="D347" s="3"/>
      <c r="E347" s="147" t="str">
        <f>E341</f>
        <v>СОБСТВЕННЫЙ КАПИТАЛ</v>
      </c>
      <c r="F347" s="147"/>
      <c r="G347" s="147" t="str">
        <f>IF($E347="","",INDEX(KPI!$G:$G,SUMIFS(KPI!$B:$B,KPI!$E:$E,$E347)))</f>
        <v>тыс.руб.</v>
      </c>
      <c r="H347" s="147"/>
      <c r="I347" s="170"/>
      <c r="J347" s="147"/>
      <c r="K347" s="170"/>
      <c r="L347" s="147"/>
      <c r="M347" s="171"/>
      <c r="N347" s="3"/>
      <c r="O347" s="3"/>
      <c r="P347" s="172">
        <f>IF(P$1="",0,капитал!$J$20+капитал!$M$102+капитал!$M$109+P143)</f>
        <v>0</v>
      </c>
      <c r="Q347" s="172">
        <f t="shared" ref="Q347:AA347" si="111">IF(Q$1="",0,P347+Q143)</f>
        <v>0</v>
      </c>
      <c r="R347" s="172">
        <f t="shared" si="111"/>
        <v>0</v>
      </c>
      <c r="S347" s="172">
        <f t="shared" si="111"/>
        <v>0</v>
      </c>
      <c r="T347" s="172">
        <f t="shared" si="111"/>
        <v>0</v>
      </c>
      <c r="U347" s="172">
        <f t="shared" si="111"/>
        <v>0</v>
      </c>
      <c r="V347" s="172">
        <f t="shared" si="111"/>
        <v>0</v>
      </c>
      <c r="W347" s="172">
        <f t="shared" si="111"/>
        <v>0</v>
      </c>
      <c r="X347" s="172">
        <f t="shared" si="111"/>
        <v>0</v>
      </c>
      <c r="Y347" s="172">
        <f t="shared" si="111"/>
        <v>0</v>
      </c>
      <c r="Z347" s="172">
        <f t="shared" si="111"/>
        <v>0</v>
      </c>
      <c r="AA347" s="172">
        <f t="shared" si="111"/>
        <v>0</v>
      </c>
      <c r="AB347" s="3"/>
    </row>
    <row r="348" spans="1:28" ht="3.9" customHeight="1" x14ac:dyDescent="0.25">
      <c r="A348" s="149">
        <f>1</f>
        <v>1</v>
      </c>
      <c r="B348" s="131"/>
      <c r="C348" s="2"/>
      <c r="D348" s="2"/>
      <c r="E348" s="117"/>
      <c r="F348" s="2"/>
      <c r="G348" s="117"/>
      <c r="H348" s="2"/>
      <c r="I348" s="28"/>
      <c r="J348" s="2"/>
      <c r="K348" s="28"/>
      <c r="L348" s="2"/>
      <c r="M348" s="138"/>
      <c r="N348" s="2"/>
      <c r="O348" s="2"/>
      <c r="P348" s="36"/>
      <c r="Q348" s="36"/>
      <c r="R348" s="36"/>
      <c r="S348" s="36"/>
      <c r="T348" s="36"/>
      <c r="U348" s="36"/>
      <c r="V348" s="36"/>
      <c r="W348" s="36"/>
      <c r="X348" s="36"/>
      <c r="Y348" s="36"/>
      <c r="Z348" s="36"/>
      <c r="AA348" s="36"/>
      <c r="AB348" s="2"/>
    </row>
    <row r="349" spans="1:28" ht="8.1" customHeight="1" x14ac:dyDescent="0.25">
      <c r="A349" s="149">
        <f>1</f>
        <v>1</v>
      </c>
      <c r="B349" s="131"/>
      <c r="C349" s="2"/>
      <c r="D349" s="2"/>
      <c r="E349" s="2"/>
      <c r="F349" s="2"/>
      <c r="G349" s="2"/>
      <c r="H349" s="2"/>
      <c r="I349" s="28"/>
      <c r="J349" s="2"/>
      <c r="K349" s="28"/>
      <c r="L349" s="2"/>
      <c r="M349" s="52"/>
      <c r="N349" s="2"/>
      <c r="O349" s="2"/>
      <c r="P349" s="36"/>
      <c r="Q349" s="36"/>
      <c r="R349" s="36"/>
      <c r="S349" s="36"/>
      <c r="T349" s="36"/>
      <c r="U349" s="36"/>
      <c r="V349" s="36"/>
      <c r="W349" s="36"/>
      <c r="X349" s="36"/>
      <c r="Y349" s="36"/>
      <c r="Z349" s="36"/>
      <c r="AA349" s="36"/>
      <c r="AB349" s="2"/>
    </row>
    <row r="350" spans="1:28" ht="3.9" customHeight="1" x14ac:dyDescent="0.25">
      <c r="A350" s="149">
        <f>1</f>
        <v>1</v>
      </c>
      <c r="B350" s="131"/>
      <c r="C350" s="2"/>
      <c r="D350" s="2"/>
      <c r="E350" s="2"/>
      <c r="F350" s="2"/>
      <c r="G350" s="2"/>
      <c r="H350" s="2"/>
      <c r="I350" s="28"/>
      <c r="J350" s="2"/>
      <c r="K350" s="28"/>
      <c r="L350" s="2"/>
      <c r="M350" s="52"/>
      <c r="N350" s="2"/>
      <c r="O350" s="2"/>
      <c r="P350" s="36"/>
      <c r="Q350" s="36"/>
      <c r="R350" s="36"/>
      <c r="S350" s="36"/>
      <c r="T350" s="36"/>
      <c r="U350" s="36"/>
      <c r="V350" s="36"/>
      <c r="W350" s="36"/>
      <c r="X350" s="36"/>
      <c r="Y350" s="36"/>
      <c r="Z350" s="36"/>
      <c r="AA350" s="36"/>
      <c r="AB350" s="2"/>
    </row>
    <row r="351" spans="1:28" s="5" customFormat="1" x14ac:dyDescent="0.25">
      <c r="A351" s="150">
        <f>1</f>
        <v>1</v>
      </c>
      <c r="B351" s="129" t="str">
        <f>структура!$J$12</f>
        <v>ОСНО</v>
      </c>
      <c r="C351" s="3"/>
      <c r="D351" s="3"/>
      <c r="E351" s="89" t="str">
        <f>KPI!$E$96</f>
        <v>КРЕДИТОРСКАЯ ЗАДОЛЖЕННОСТЬ</v>
      </c>
      <c r="F351" s="89"/>
      <c r="G351" s="89" t="str">
        <f>IF($E351="","",INDEX(KPI!$G:$G,SUMIFS(KPI!$B:$B,KPI!$E:$E,$E351)))</f>
        <v>тыс.руб.</v>
      </c>
      <c r="H351" s="89"/>
      <c r="I351" s="90"/>
      <c r="J351" s="89"/>
      <c r="K351" s="90"/>
      <c r="L351" s="89"/>
      <c r="M351" s="92"/>
      <c r="N351" s="3"/>
      <c r="O351" s="3"/>
      <c r="P351" s="93">
        <f>IF(P$1="",0,операции!$P$300-операции!$P$315+SUM(операции!$O$353:P$353)-SUM(операции!$O$368:P$368)+P127+P16*операции!P$421-P107)</f>
        <v>0</v>
      </c>
      <c r="Q351" s="93">
        <f>IF(Q$1="",0,операции!$P$300-операции!$P$315+SUM(операции!$O$353:Q$353)-SUM(операции!$O$368:Q$368)+Q127+Q16*операции!Q$421-Q107)</f>
        <v>0</v>
      </c>
      <c r="R351" s="93">
        <f>IF(R$1="",0,операции!$P$300-операции!$P$315+SUM(операции!$O$353:R$353)-SUM(операции!$O$368:R$368)+R127+R16*операции!R$421-R107)</f>
        <v>0</v>
      </c>
      <c r="S351" s="93">
        <f>IF(S$1="",0,операции!$P$300-операции!$P$315+SUM(операции!$O$353:S$353)-SUM(операции!$O$368:S$368)+S127+S16*операции!S$421-S107)</f>
        <v>0</v>
      </c>
      <c r="T351" s="93">
        <f>IF(T$1="",0,операции!$P$300-операции!$P$315+SUM(операции!$O$353:T$353)-SUM(операции!$O$368:T$368)+T127+T16*операции!T$421-T107)</f>
        <v>0</v>
      </c>
      <c r="U351" s="93">
        <f>IF(U$1="",0,операции!$P$300-операции!$P$315+SUM(операции!$O$353:U$353)-SUM(операции!$O$368:U$368)+U127+U16*операции!U$421-U107)</f>
        <v>0</v>
      </c>
      <c r="V351" s="93">
        <f>IF(V$1="",0,операции!$P$300-операции!$P$315+SUM(операции!$O$353:V$353)-SUM(операции!$O$368:V$368)+V127+V16*операции!V$421-V107)</f>
        <v>0</v>
      </c>
      <c r="W351" s="93">
        <f>IF(W$1="",0,операции!$P$300-операции!$P$315+SUM(операции!$O$353:W$353)-SUM(операции!$O$368:W$368)+W127+W16*операции!W$421-W107)</f>
        <v>0</v>
      </c>
      <c r="X351" s="93">
        <f>IF(X$1="",0,операции!$P$300-операции!$P$315+SUM(операции!$O$353:X$353)-SUM(операции!$O$368:X$368)+X127+X16*операции!X$421-X107)</f>
        <v>0</v>
      </c>
      <c r="Y351" s="93">
        <f>IF(Y$1="",0,операции!$P$300-операции!$P$315+SUM(операции!$O$353:Y$353)-SUM(операции!$O$368:Y$368)+Y127+Y16*операции!Y$421-Y107)</f>
        <v>0</v>
      </c>
      <c r="Z351" s="93">
        <f>IF(Z$1="",0,операции!$P$300-операции!$P$315+SUM(операции!$O$353:Z$353)-SUM(операции!$O$368:Z$368)+Z127+Z16*операции!Z$421-Z107)</f>
        <v>0</v>
      </c>
      <c r="AA351" s="93">
        <f>IF(AA$1="",0,операции!$P$300-операции!$P$315+SUM(операции!$O$353:AA$353)-SUM(операции!$O$368:AA$368)+AA127+AA16*операции!AA$421-AA107)</f>
        <v>0</v>
      </c>
      <c r="AB351" s="3"/>
    </row>
    <row r="352" spans="1:28" s="5" customFormat="1" ht="3.9" customHeight="1" x14ac:dyDescent="0.25">
      <c r="A352" s="150">
        <f>1</f>
        <v>1</v>
      </c>
      <c r="B352" s="128"/>
      <c r="C352" s="3"/>
      <c r="D352" s="3"/>
      <c r="E352" s="3"/>
      <c r="F352" s="3"/>
      <c r="G352" s="3"/>
      <c r="H352" s="3"/>
      <c r="I352" s="28"/>
      <c r="J352" s="3"/>
      <c r="K352" s="28"/>
      <c r="L352" s="3"/>
      <c r="M352" s="55"/>
      <c r="N352" s="3"/>
      <c r="O352" s="3"/>
      <c r="P352" s="46"/>
      <c r="Q352" s="46"/>
      <c r="R352" s="46"/>
      <c r="S352" s="46"/>
      <c r="T352" s="46"/>
      <c r="U352" s="46"/>
      <c r="V352" s="46"/>
      <c r="W352" s="46"/>
      <c r="X352" s="46"/>
      <c r="Y352" s="46"/>
      <c r="Z352" s="46"/>
      <c r="AA352" s="46"/>
      <c r="AB352" s="3"/>
    </row>
    <row r="353" spans="1:28" s="5" customFormat="1" x14ac:dyDescent="0.25">
      <c r="A353" s="150">
        <f>1</f>
        <v>1</v>
      </c>
      <c r="B353" s="129" t="str">
        <f>структура!$J$13</f>
        <v>УСН(6%)</v>
      </c>
      <c r="C353" s="3"/>
      <c r="D353" s="3"/>
      <c r="E353" s="89" t="str">
        <f>E351</f>
        <v>КРЕДИТОРСКАЯ ЗАДОЛЖЕННОСТЬ</v>
      </c>
      <c r="F353" s="89"/>
      <c r="G353" s="89" t="str">
        <f>IF($E353="","",INDEX(KPI!$G:$G,SUMIFS(KPI!$B:$B,KPI!$E:$E,$E353)))</f>
        <v>тыс.руб.</v>
      </c>
      <c r="H353" s="89"/>
      <c r="I353" s="90"/>
      <c r="J353" s="89"/>
      <c r="K353" s="90"/>
      <c r="L353" s="89"/>
      <c r="M353" s="92"/>
      <c r="N353" s="3"/>
      <c r="O353" s="3"/>
      <c r="P353" s="93">
        <f>IF(P$1="",0,операции!$P$300-операции!$P$315+P129+SUM(операции!$O$353:P$353)-SUM(операции!$O$368:P$368))</f>
        <v>0</v>
      </c>
      <c r="Q353" s="93">
        <f>IF(Q$1="",0,операции!$P$300-операции!$P$315+Q129+SUM(операции!$O$353:Q$353)-SUM(операции!$O$368:Q$368))</f>
        <v>0</v>
      </c>
      <c r="R353" s="93">
        <f>IF(R$1="",0,операции!$P$300-операции!$P$315+R129+SUM(операции!$O$353:R$353)-SUM(операции!$O$368:R$368))</f>
        <v>0</v>
      </c>
      <c r="S353" s="93">
        <f>IF(S$1="",0,операции!$P$300-операции!$P$315+S129+SUM(операции!$O$353:S$353)-SUM(операции!$O$368:S$368))</f>
        <v>0</v>
      </c>
      <c r="T353" s="93">
        <f>IF(T$1="",0,операции!$P$300-операции!$P$315+T129+SUM(операции!$O$353:T$353)-SUM(операции!$O$368:T$368))</f>
        <v>0</v>
      </c>
      <c r="U353" s="93">
        <f>IF(U$1="",0,операции!$P$300-операции!$P$315+U129+SUM(операции!$O$353:U$353)-SUM(операции!$O$368:U$368))</f>
        <v>0</v>
      </c>
      <c r="V353" s="93">
        <f>IF(V$1="",0,операции!$P$300-операции!$P$315+V129+SUM(операции!$O$353:V$353)-SUM(операции!$O$368:V$368))</f>
        <v>0</v>
      </c>
      <c r="W353" s="93">
        <f>IF(W$1="",0,операции!$P$300-операции!$P$315+W129+SUM(операции!$O$353:W$353)-SUM(операции!$O$368:W$368))</f>
        <v>0</v>
      </c>
      <c r="X353" s="93">
        <f>IF(X$1="",0,операции!$P$300-операции!$P$315+X129+SUM(операции!$O$353:X$353)-SUM(операции!$O$368:X$368))</f>
        <v>0</v>
      </c>
      <c r="Y353" s="93">
        <f>IF(Y$1="",0,операции!$P$300-операции!$P$315+Y129+SUM(операции!$O$353:Y$353)-SUM(операции!$O$368:Y$368))</f>
        <v>0</v>
      </c>
      <c r="Z353" s="93">
        <f>IF(Z$1="",0,операции!$P$300-операции!$P$315+Z129+SUM(операции!$O$353:Z$353)-SUM(операции!$O$368:Z$368))</f>
        <v>0</v>
      </c>
      <c r="AA353" s="93">
        <f>IF(AA$1="",0,операции!$P$300-операции!$P$315+AA129+SUM(операции!$O$353:AA$353)-SUM(операции!$O$368:AA$368))</f>
        <v>0</v>
      </c>
      <c r="AB353" s="3"/>
    </row>
    <row r="354" spans="1:28" s="5" customFormat="1" ht="3.9" customHeight="1" x14ac:dyDescent="0.25">
      <c r="A354" s="150">
        <f>1</f>
        <v>1</v>
      </c>
      <c r="B354" s="128"/>
      <c r="C354" s="3"/>
      <c r="D354" s="3"/>
      <c r="E354" s="3"/>
      <c r="F354" s="3"/>
      <c r="G354" s="3"/>
      <c r="H354" s="3"/>
      <c r="I354" s="28"/>
      <c r="J354" s="3"/>
      <c r="K354" s="28"/>
      <c r="L354" s="3"/>
      <c r="M354" s="55"/>
      <c r="N354" s="3"/>
      <c r="O354" s="3"/>
      <c r="P354" s="46"/>
      <c r="Q354" s="46"/>
      <c r="R354" s="46"/>
      <c r="S354" s="46"/>
      <c r="T354" s="46"/>
      <c r="U354" s="46"/>
      <c r="V354" s="46"/>
      <c r="W354" s="46"/>
      <c r="X354" s="46"/>
      <c r="Y354" s="46"/>
      <c r="Z354" s="46"/>
      <c r="AA354" s="46"/>
      <c r="AB354" s="3"/>
    </row>
    <row r="355" spans="1:28" s="5" customFormat="1" x14ac:dyDescent="0.25">
      <c r="A355" s="150">
        <f>1</f>
        <v>1</v>
      </c>
      <c r="B355" s="129" t="str">
        <f>структура!$J$14</f>
        <v>УСН(15%)</v>
      </c>
      <c r="C355" s="3"/>
      <c r="D355" s="3"/>
      <c r="E355" s="89" t="str">
        <f>E351</f>
        <v>КРЕДИТОРСКАЯ ЗАДОЛЖЕННОСТЬ</v>
      </c>
      <c r="F355" s="89"/>
      <c r="G355" s="89" t="str">
        <f>IF($E355="","",INDEX(KPI!$G:$G,SUMIFS(KPI!$B:$B,KPI!$E:$E,$E355)))</f>
        <v>тыс.руб.</v>
      </c>
      <c r="H355" s="89"/>
      <c r="I355" s="90"/>
      <c r="J355" s="89"/>
      <c r="K355" s="90"/>
      <c r="L355" s="89"/>
      <c r="M355" s="92"/>
      <c r="N355" s="3"/>
      <c r="O355" s="3"/>
      <c r="P355" s="93">
        <f>IF(P$1="",0,операции!$P$300-операции!$P$315+P131+SUM(операции!$O$353:P$353)-SUM(операции!$O$368:P$368))</f>
        <v>0</v>
      </c>
      <c r="Q355" s="93">
        <f>IF(Q$1="",0,операции!$P$300-операции!$P$315+Q131+SUM(операции!$O$353:Q$353)-SUM(операции!$O$368:Q$368))</f>
        <v>0</v>
      </c>
      <c r="R355" s="93">
        <f>IF(R$1="",0,операции!$P$300-операции!$P$315+R131+SUM(операции!$O$353:R$353)-SUM(операции!$O$368:R$368))</f>
        <v>0</v>
      </c>
      <c r="S355" s="93">
        <f>IF(S$1="",0,операции!$P$300-операции!$P$315+S131+SUM(операции!$O$353:S$353)-SUM(операции!$O$368:S$368))</f>
        <v>0</v>
      </c>
      <c r="T355" s="93">
        <f>IF(T$1="",0,операции!$P$300-операции!$P$315+T131+SUM(операции!$O$353:T$353)-SUM(операции!$O$368:T$368))</f>
        <v>0</v>
      </c>
      <c r="U355" s="93">
        <f>IF(U$1="",0,операции!$P$300-операции!$P$315+U131+SUM(операции!$O$353:U$353)-SUM(операции!$O$368:U$368))</f>
        <v>0</v>
      </c>
      <c r="V355" s="93">
        <f>IF(V$1="",0,операции!$P$300-операции!$P$315+V131+SUM(операции!$O$353:V$353)-SUM(операции!$O$368:V$368))</f>
        <v>0</v>
      </c>
      <c r="W355" s="93">
        <f>IF(W$1="",0,операции!$P$300-операции!$P$315+W131+SUM(операции!$O$353:W$353)-SUM(операции!$O$368:W$368))</f>
        <v>0</v>
      </c>
      <c r="X355" s="93">
        <f>IF(X$1="",0,операции!$P$300-операции!$P$315+X131+SUM(операции!$O$353:X$353)-SUM(операции!$O$368:X$368))</f>
        <v>0</v>
      </c>
      <c r="Y355" s="93">
        <f>IF(Y$1="",0,операции!$P$300-операции!$P$315+Y131+SUM(операции!$O$353:Y$353)-SUM(операции!$O$368:Y$368))</f>
        <v>0</v>
      </c>
      <c r="Z355" s="93">
        <f>IF(Z$1="",0,операции!$P$300-операции!$P$315+Z131+SUM(операции!$O$353:Z$353)-SUM(операции!$O$368:Z$368))</f>
        <v>0</v>
      </c>
      <c r="AA355" s="93">
        <f>IF(AA$1="",0,операции!$P$300-операции!$P$315+AA131+SUM(операции!$O$353:AA$353)-SUM(операции!$O$368:AA$368))</f>
        <v>0</v>
      </c>
      <c r="AB355" s="3"/>
    </row>
    <row r="356" spans="1:28" s="5" customFormat="1" ht="3.9" customHeight="1" x14ac:dyDescent="0.25">
      <c r="A356" s="150">
        <f>1</f>
        <v>1</v>
      </c>
      <c r="B356" s="128"/>
      <c r="C356" s="3"/>
      <c r="D356" s="3"/>
      <c r="E356" s="3"/>
      <c r="F356" s="3"/>
      <c r="G356" s="3"/>
      <c r="H356" s="3"/>
      <c r="I356" s="28"/>
      <c r="J356" s="3"/>
      <c r="K356" s="28"/>
      <c r="L356" s="3"/>
      <c r="M356" s="55"/>
      <c r="N356" s="3"/>
      <c r="O356" s="3"/>
      <c r="P356" s="46"/>
      <c r="Q356" s="46"/>
      <c r="R356" s="46"/>
      <c r="S356" s="46"/>
      <c r="T356" s="46"/>
      <c r="U356" s="46"/>
      <c r="V356" s="46"/>
      <c r="W356" s="46"/>
      <c r="X356" s="46"/>
      <c r="Y356" s="46"/>
      <c r="Z356" s="46"/>
      <c r="AA356" s="46"/>
      <c r="AB356" s="3"/>
    </row>
    <row r="357" spans="1:28" s="5" customFormat="1" x14ac:dyDescent="0.25">
      <c r="A357" s="150">
        <f>1</f>
        <v>1</v>
      </c>
      <c r="B357" s="129" t="str">
        <f>структура!$J$15</f>
        <v>УСН(6%)-ИП</v>
      </c>
      <c r="C357" s="3"/>
      <c r="D357" s="3"/>
      <c r="E357" s="89" t="str">
        <f>E351</f>
        <v>КРЕДИТОРСКАЯ ЗАДОЛЖЕННОСТЬ</v>
      </c>
      <c r="F357" s="89"/>
      <c r="G357" s="89" t="str">
        <f>IF($E357="","",INDEX(KPI!$G:$G,SUMIFS(KPI!$B:$B,KPI!$E:$E,$E357)))</f>
        <v>тыс.руб.</v>
      </c>
      <c r="H357" s="89"/>
      <c r="I357" s="90"/>
      <c r="J357" s="89"/>
      <c r="K357" s="90"/>
      <c r="L357" s="89"/>
      <c r="M357" s="92"/>
      <c r="N357" s="3"/>
      <c r="O357" s="3"/>
      <c r="P357" s="93">
        <f>IF(P$1="",0,операции!$P$300-операции!$P$315+P133+SUM(операции!$O$353:P$353)-SUM(операции!$O$368:P$368))</f>
        <v>0</v>
      </c>
      <c r="Q357" s="93">
        <f>IF(Q$1="",0,операции!$P$300-операции!$P$315+Q133+SUM(операции!$O$353:Q$353)-SUM(операции!$O$368:Q$368))</f>
        <v>0</v>
      </c>
      <c r="R357" s="93">
        <f>IF(R$1="",0,операции!$P$300-операции!$P$315+R133+SUM(операции!$O$353:R$353)-SUM(операции!$O$368:R$368))</f>
        <v>0</v>
      </c>
      <c r="S357" s="93">
        <f>IF(S$1="",0,операции!$P$300-операции!$P$315+S133+SUM(операции!$O$353:S$353)-SUM(операции!$O$368:S$368))</f>
        <v>0</v>
      </c>
      <c r="T357" s="93">
        <f>IF(T$1="",0,операции!$P$300-операции!$P$315+T133+SUM(операции!$O$353:T$353)-SUM(операции!$O$368:T$368))</f>
        <v>0</v>
      </c>
      <c r="U357" s="93">
        <f>IF(U$1="",0,операции!$P$300-операции!$P$315+U133+SUM(операции!$O$353:U$353)-SUM(операции!$O$368:U$368))</f>
        <v>0</v>
      </c>
      <c r="V357" s="93">
        <f>IF(V$1="",0,операции!$P$300-операции!$P$315+V133+SUM(операции!$O$353:V$353)-SUM(операции!$O$368:V$368))</f>
        <v>0</v>
      </c>
      <c r="W357" s="93">
        <f>IF(W$1="",0,операции!$P$300-операции!$P$315+W133+SUM(операции!$O$353:W$353)-SUM(операции!$O$368:W$368))</f>
        <v>0</v>
      </c>
      <c r="X357" s="93">
        <f>IF(X$1="",0,операции!$P$300-операции!$P$315+X133+SUM(операции!$O$353:X$353)-SUM(операции!$O$368:X$368))</f>
        <v>0</v>
      </c>
      <c r="Y357" s="93">
        <f>IF(Y$1="",0,операции!$P$300-операции!$P$315+Y133+SUM(операции!$O$353:Y$353)-SUM(операции!$O$368:Y$368))</f>
        <v>0</v>
      </c>
      <c r="Z357" s="93">
        <f>IF(Z$1="",0,операции!$P$300-операции!$P$315+Z133+SUM(операции!$O$353:Z$353)-SUM(операции!$O$368:Z$368))</f>
        <v>0</v>
      </c>
      <c r="AA357" s="93">
        <f>IF(AA$1="",0,операции!$P$300-операции!$P$315+AA133+SUM(операции!$O$353:AA$353)-SUM(операции!$O$368:AA$368))</f>
        <v>0</v>
      </c>
      <c r="AB357" s="3"/>
    </row>
    <row r="358" spans="1:28" ht="3.9" customHeight="1" x14ac:dyDescent="0.25">
      <c r="A358" s="149">
        <f>1</f>
        <v>1</v>
      </c>
      <c r="B358" s="131"/>
      <c r="C358" s="2"/>
      <c r="D358" s="2"/>
      <c r="E358" s="118"/>
      <c r="F358" s="2"/>
      <c r="G358" s="118"/>
      <c r="H358" s="2"/>
      <c r="I358" s="28"/>
      <c r="J358" s="2"/>
      <c r="K358" s="28"/>
      <c r="L358" s="2"/>
      <c r="M358" s="139"/>
      <c r="N358" s="2"/>
      <c r="O358" s="2"/>
      <c r="P358" s="36"/>
      <c r="Q358" s="36"/>
      <c r="R358" s="36"/>
      <c r="S358" s="36"/>
      <c r="T358" s="36"/>
      <c r="U358" s="36"/>
      <c r="V358" s="36"/>
      <c r="W358" s="36"/>
      <c r="X358" s="36"/>
      <c r="Y358" s="36"/>
      <c r="Z358" s="36"/>
      <c r="AA358" s="36"/>
      <c r="AB358" s="2"/>
    </row>
    <row r="359" spans="1:28" x14ac:dyDescent="0.25">
      <c r="A359" s="149">
        <f>1</f>
        <v>1</v>
      </c>
      <c r="B359" s="131"/>
      <c r="C359" s="2"/>
      <c r="D359" s="2"/>
      <c r="E359" s="2"/>
      <c r="F359" s="2"/>
      <c r="G359" s="2"/>
      <c r="H359" s="2"/>
      <c r="I359" s="28"/>
      <c r="J359" s="2"/>
      <c r="K359" s="28"/>
      <c r="L359" s="2"/>
      <c r="M359" s="52"/>
      <c r="N359" s="2"/>
      <c r="O359" s="2"/>
      <c r="P359" s="36"/>
      <c r="Q359" s="36"/>
      <c r="R359" s="36"/>
      <c r="S359" s="36"/>
      <c r="T359" s="36"/>
      <c r="U359" s="36"/>
      <c r="V359" s="36"/>
      <c r="W359" s="36"/>
      <c r="X359" s="36"/>
      <c r="Y359" s="36"/>
      <c r="Z359" s="36"/>
      <c r="AA359" s="36"/>
      <c r="AB359" s="2"/>
    </row>
    <row r="360" spans="1:28" x14ac:dyDescent="0.25">
      <c r="A360" s="149">
        <f>1</f>
        <v>1</v>
      </c>
      <c r="B360" s="131"/>
      <c r="C360" s="2"/>
      <c r="D360" s="2"/>
      <c r="E360" s="2"/>
      <c r="F360" s="2"/>
      <c r="G360" s="2"/>
      <c r="H360" s="2"/>
      <c r="I360" s="28"/>
      <c r="J360" s="2"/>
      <c r="K360" s="28"/>
      <c r="L360" s="2"/>
      <c r="M360" s="52"/>
      <c r="N360" s="2"/>
      <c r="O360" s="2"/>
      <c r="P360" s="36"/>
      <c r="Q360" s="36"/>
      <c r="R360" s="36"/>
      <c r="S360" s="36"/>
      <c r="T360" s="36"/>
      <c r="U360" s="36"/>
      <c r="V360" s="36"/>
      <c r="W360" s="36"/>
      <c r="X360" s="36"/>
      <c r="Y360" s="36"/>
      <c r="Z360" s="36"/>
      <c r="AA360" s="36"/>
      <c r="AB360" s="2"/>
    </row>
    <row r="361" spans="1:28" x14ac:dyDescent="0.25">
      <c r="A361" s="149">
        <f>1</f>
        <v>1</v>
      </c>
      <c r="B361" s="131"/>
      <c r="C361" s="2"/>
      <c r="D361" s="2"/>
      <c r="E361" s="2"/>
      <c r="F361" s="2"/>
      <c r="G361" s="2"/>
      <c r="H361" s="2"/>
      <c r="I361" s="28"/>
      <c r="J361" s="2"/>
      <c r="K361" s="28"/>
      <c r="L361" s="2"/>
      <c r="M361" s="52"/>
      <c r="N361" s="2"/>
      <c r="O361" s="2"/>
      <c r="P361" s="36"/>
      <c r="Q361" s="36"/>
      <c r="R361" s="36"/>
      <c r="S361" s="36"/>
      <c r="T361" s="36"/>
      <c r="U361" s="36"/>
      <c r="V361" s="36"/>
      <c r="W361" s="36"/>
      <c r="X361" s="36"/>
      <c r="Y361" s="36"/>
      <c r="Z361" s="36"/>
      <c r="AA361" s="36"/>
      <c r="AB361" s="2"/>
    </row>
    <row r="362" spans="1:28" x14ac:dyDescent="0.25">
      <c r="A362" s="149">
        <f>1</f>
        <v>1</v>
      </c>
      <c r="B362" s="131"/>
      <c r="C362" s="2"/>
      <c r="D362" s="2"/>
      <c r="E362" s="2"/>
      <c r="F362" s="2"/>
      <c r="G362" s="2"/>
      <c r="H362" s="2"/>
      <c r="I362" s="28"/>
      <c r="J362" s="2"/>
      <c r="K362" s="28"/>
      <c r="L362" s="2"/>
      <c r="M362" s="52"/>
      <c r="N362" s="2"/>
      <c r="O362" s="2"/>
      <c r="P362" s="36"/>
      <c r="Q362" s="36"/>
      <c r="R362" s="36"/>
      <c r="S362" s="36"/>
      <c r="T362" s="36"/>
      <c r="U362" s="36"/>
      <c r="V362" s="36"/>
      <c r="W362" s="36"/>
      <c r="X362" s="36"/>
      <c r="Y362" s="36"/>
      <c r="Z362" s="36"/>
      <c r="AA362" s="36"/>
      <c r="AB362" s="2"/>
    </row>
    <row r="363" spans="1:28" x14ac:dyDescent="0.25">
      <c r="A363" s="149">
        <f>1</f>
        <v>1</v>
      </c>
      <c r="B363" s="131"/>
      <c r="C363" s="2"/>
      <c r="D363" s="2"/>
      <c r="E363" s="2"/>
      <c r="F363" s="2"/>
      <c r="G363" s="2"/>
      <c r="H363" s="2"/>
      <c r="I363" s="28"/>
      <c r="J363" s="2"/>
      <c r="K363" s="28"/>
      <c r="L363" s="2"/>
      <c r="M363" s="52"/>
      <c r="N363" s="2"/>
      <c r="O363" s="2"/>
      <c r="P363" s="36"/>
      <c r="Q363" s="36"/>
      <c r="R363" s="36"/>
      <c r="S363" s="36"/>
      <c r="T363" s="36"/>
      <c r="U363" s="36"/>
      <c r="V363" s="36"/>
      <c r="W363" s="36"/>
      <c r="X363" s="36"/>
      <c r="Y363" s="36"/>
      <c r="Z363" s="36"/>
      <c r="AA363" s="36"/>
      <c r="AB363" s="2"/>
    </row>
    <row r="364" spans="1:28" x14ac:dyDescent="0.25">
      <c r="A364" s="149">
        <f>1</f>
        <v>1</v>
      </c>
      <c r="B364" s="131"/>
      <c r="C364" s="2"/>
      <c r="D364" s="2"/>
      <c r="E364" s="2"/>
      <c r="F364" s="2"/>
      <c r="G364" s="2"/>
      <c r="H364" s="2"/>
      <c r="I364" s="28"/>
      <c r="J364" s="2"/>
      <c r="K364" s="28"/>
      <c r="L364" s="2"/>
      <c r="M364" s="52"/>
      <c r="N364" s="2"/>
      <c r="O364" s="2"/>
      <c r="P364" s="36"/>
      <c r="Q364" s="36"/>
      <c r="R364" s="36"/>
      <c r="S364" s="36"/>
      <c r="T364" s="36"/>
      <c r="U364" s="36"/>
      <c r="V364" s="36"/>
      <c r="W364" s="36"/>
      <c r="X364" s="36"/>
      <c r="Y364" s="36"/>
      <c r="Z364" s="36"/>
      <c r="AA364" s="36"/>
      <c r="AB364" s="2"/>
    </row>
    <row r="365" spans="1:28" x14ac:dyDescent="0.25">
      <c r="A365" s="149">
        <f>1</f>
        <v>1</v>
      </c>
      <c r="B365" s="131"/>
      <c r="C365" s="2"/>
      <c r="D365" s="2"/>
      <c r="E365" s="2"/>
      <c r="F365" s="2"/>
      <c r="G365" s="2"/>
      <c r="H365" s="2"/>
      <c r="I365" s="28"/>
      <c r="J365" s="2"/>
      <c r="K365" s="28"/>
      <c r="L365" s="2"/>
      <c r="M365" s="52"/>
      <c r="N365" s="2"/>
      <c r="O365" s="2"/>
      <c r="P365" s="36"/>
      <c r="Q365" s="36"/>
      <c r="R365" s="36"/>
      <c r="S365" s="36"/>
      <c r="T365" s="36"/>
      <c r="U365" s="36"/>
      <c r="V365" s="36"/>
      <c r="W365" s="36"/>
      <c r="X365" s="36"/>
      <c r="Y365" s="36"/>
      <c r="Z365" s="36"/>
      <c r="AA365" s="36"/>
      <c r="AB365" s="2"/>
    </row>
    <row r="366" spans="1:28" x14ac:dyDescent="0.25">
      <c r="A366" s="149">
        <f>1</f>
        <v>1</v>
      </c>
      <c r="B366" s="131"/>
      <c r="C366" s="2"/>
      <c r="D366" s="2"/>
      <c r="E366" s="2"/>
      <c r="F366" s="2"/>
      <c r="G366" s="2"/>
      <c r="H366" s="2"/>
      <c r="I366" s="28"/>
      <c r="J366" s="2"/>
      <c r="K366" s="28"/>
      <c r="L366" s="2"/>
      <c r="M366" s="52"/>
      <c r="N366" s="2"/>
      <c r="O366" s="2"/>
      <c r="P366" s="36"/>
      <c r="Q366" s="36"/>
      <c r="R366" s="36"/>
      <c r="S366" s="36"/>
      <c r="T366" s="36"/>
      <c r="U366" s="36"/>
      <c r="V366" s="36"/>
      <c r="W366" s="36"/>
      <c r="X366" s="36"/>
      <c r="Y366" s="36"/>
      <c r="Z366" s="36"/>
      <c r="AA366" s="36"/>
      <c r="AB366" s="2"/>
    </row>
    <row r="367" spans="1:28" x14ac:dyDescent="0.25">
      <c r="A367" s="149">
        <f>1</f>
        <v>1</v>
      </c>
      <c r="B367" s="131"/>
      <c r="C367" s="2"/>
      <c r="D367" s="2"/>
      <c r="E367" s="2"/>
      <c r="F367" s="2"/>
      <c r="G367" s="2"/>
      <c r="H367" s="2"/>
      <c r="I367" s="28"/>
      <c r="J367" s="2"/>
      <c r="K367" s="28"/>
      <c r="L367" s="2"/>
      <c r="M367" s="52"/>
      <c r="N367" s="2"/>
      <c r="O367" s="2"/>
      <c r="P367" s="36"/>
      <c r="Q367" s="36"/>
      <c r="R367" s="36"/>
      <c r="S367" s="36"/>
      <c r="T367" s="36"/>
      <c r="U367" s="36"/>
      <c r="V367" s="36"/>
      <c r="W367" s="36"/>
      <c r="X367" s="36"/>
      <c r="Y367" s="36"/>
      <c r="Z367" s="36"/>
      <c r="AA367" s="36"/>
      <c r="AB367" s="2"/>
    </row>
    <row r="368" spans="1:28" x14ac:dyDescent="0.25">
      <c r="A368" s="149">
        <f>1</f>
        <v>1</v>
      </c>
      <c r="B368" s="131"/>
      <c r="C368" s="2"/>
      <c r="D368" s="2"/>
      <c r="E368" s="2"/>
      <c r="F368" s="2"/>
      <c r="G368" s="2"/>
      <c r="H368" s="2"/>
      <c r="I368" s="28"/>
      <c r="J368" s="2"/>
      <c r="K368" s="28"/>
      <c r="L368" s="2"/>
      <c r="M368" s="52"/>
      <c r="N368" s="2"/>
      <c r="O368" s="2"/>
      <c r="P368" s="36"/>
      <c r="Q368" s="36"/>
      <c r="R368" s="36"/>
      <c r="S368" s="36"/>
      <c r="T368" s="36"/>
      <c r="U368" s="36"/>
      <c r="V368" s="36"/>
      <c r="W368" s="36"/>
      <c r="X368" s="36"/>
      <c r="Y368" s="36"/>
      <c r="Z368" s="36"/>
      <c r="AA368" s="36"/>
      <c r="AB368" s="2"/>
    </row>
    <row r="369" spans="1:28" x14ac:dyDescent="0.25">
      <c r="A369" s="149">
        <f>1</f>
        <v>1</v>
      </c>
      <c r="B369" s="131"/>
      <c r="C369" s="2"/>
      <c r="D369" s="2"/>
      <c r="E369" s="2"/>
      <c r="F369" s="2"/>
      <c r="G369" s="2"/>
      <c r="H369" s="2"/>
      <c r="I369" s="28"/>
      <c r="J369" s="2"/>
      <c r="K369" s="28"/>
      <c r="L369" s="2"/>
      <c r="M369" s="52"/>
      <c r="N369" s="2"/>
      <c r="O369" s="2"/>
      <c r="P369" s="36"/>
      <c r="Q369" s="36"/>
      <c r="R369" s="36"/>
      <c r="S369" s="36"/>
      <c r="T369" s="36"/>
      <c r="U369" s="36"/>
      <c r="V369" s="36"/>
      <c r="W369" s="36"/>
      <c r="X369" s="36"/>
      <c r="Y369" s="36"/>
      <c r="Z369" s="36"/>
      <c r="AA369" s="36"/>
      <c r="AB369" s="2"/>
    </row>
    <row r="370" spans="1:28" x14ac:dyDescent="0.25">
      <c r="A370" s="149">
        <f>1</f>
        <v>1</v>
      </c>
      <c r="B370" s="131"/>
      <c r="C370" s="2"/>
      <c r="D370" s="2"/>
      <c r="E370" s="2"/>
      <c r="F370" s="2"/>
      <c r="G370" s="2"/>
      <c r="H370" s="2"/>
      <c r="I370" s="28"/>
      <c r="J370" s="2"/>
      <c r="K370" s="28"/>
      <c r="L370" s="2"/>
      <c r="M370" s="52"/>
      <c r="N370" s="2"/>
      <c r="O370" s="2"/>
      <c r="P370" s="36"/>
      <c r="Q370" s="36"/>
      <c r="R370" s="36"/>
      <c r="S370" s="36"/>
      <c r="T370" s="36"/>
      <c r="U370" s="36"/>
      <c r="V370" s="36"/>
      <c r="W370" s="36"/>
      <c r="X370" s="36"/>
      <c r="Y370" s="36"/>
      <c r="Z370" s="36"/>
      <c r="AA370" s="36"/>
      <c r="AB370" s="2"/>
    </row>
    <row r="371" spans="1:28" x14ac:dyDescent="0.25">
      <c r="P371" s="57"/>
      <c r="Q371" s="57"/>
      <c r="R371" s="57"/>
      <c r="S371" s="57"/>
      <c r="T371" s="57"/>
      <c r="U371" s="57"/>
      <c r="V371" s="57"/>
      <c r="W371" s="57"/>
      <c r="X371" s="57"/>
      <c r="Y371" s="57"/>
      <c r="Z371" s="57"/>
      <c r="AA371" s="57"/>
    </row>
  </sheetData>
  <autoFilter ref="A8:B370"/>
  <conditionalFormatting sqref="A2:XFD2 A3:B6 F3:XFD4 F5:F6 H5:XFD6 E1:XFD1 A7:XFD1048576">
    <cfRule type="cellIs" dxfId="10801" priority="2473" operator="equal">
      <formula>0</formula>
    </cfRule>
  </conditionalFormatting>
  <conditionalFormatting sqref="P16:AA16">
    <cfRule type="expression" dxfId="10800" priority="2329">
      <formula>P$1=""</formula>
    </cfRule>
  </conditionalFormatting>
  <conditionalFormatting sqref="P18:AA18">
    <cfRule type="expression" dxfId="10799" priority="2328">
      <formula>P$1=""</formula>
    </cfRule>
  </conditionalFormatting>
  <conditionalFormatting sqref="P20:AA20">
    <cfRule type="expression" dxfId="10798" priority="2327">
      <formula>P$1=""</formula>
    </cfRule>
  </conditionalFormatting>
  <conditionalFormatting sqref="P22:AA22">
    <cfRule type="expression" dxfId="10797" priority="2326">
      <formula>P$1=""</formula>
    </cfRule>
  </conditionalFormatting>
  <conditionalFormatting sqref="P26:AA26">
    <cfRule type="expression" dxfId="10796" priority="2325">
      <formula>P$1=""</formula>
    </cfRule>
  </conditionalFormatting>
  <conditionalFormatting sqref="P28:AA28">
    <cfRule type="expression" dxfId="10795" priority="2324">
      <formula>P$1=""</formula>
    </cfRule>
  </conditionalFormatting>
  <conditionalFormatting sqref="P30:AA30">
    <cfRule type="expression" dxfId="10794" priority="2323">
      <formula>P$1=""</formula>
    </cfRule>
  </conditionalFormatting>
  <conditionalFormatting sqref="P32:AA32">
    <cfRule type="expression" dxfId="10793" priority="2322">
      <formula>P$1=""</formula>
    </cfRule>
  </conditionalFormatting>
  <conditionalFormatting sqref="P36:AA36">
    <cfRule type="expression" dxfId="10792" priority="2321">
      <formula>P$1=""</formula>
    </cfRule>
  </conditionalFormatting>
  <conditionalFormatting sqref="P38:AA38">
    <cfRule type="expression" dxfId="10791" priority="2320">
      <formula>P$1=""</formula>
    </cfRule>
  </conditionalFormatting>
  <conditionalFormatting sqref="P40:AA40">
    <cfRule type="expression" dxfId="10790" priority="2319">
      <formula>P$1=""</formula>
    </cfRule>
  </conditionalFormatting>
  <conditionalFormatting sqref="P42:AA42">
    <cfRule type="expression" dxfId="10789" priority="2318">
      <formula>P$1=""</formula>
    </cfRule>
  </conditionalFormatting>
  <conditionalFormatting sqref="P42:AA42 P40:AA40 P38:AA38">
    <cfRule type="expression" dxfId="10788" priority="2317">
      <formula>P$1=""</formula>
    </cfRule>
  </conditionalFormatting>
  <conditionalFormatting sqref="P46:AA46">
    <cfRule type="expression" dxfId="10787" priority="2316">
      <formula>P$1=""</formula>
    </cfRule>
  </conditionalFormatting>
  <conditionalFormatting sqref="P48:AA48">
    <cfRule type="expression" dxfId="10786" priority="2315">
      <formula>P$1=""</formula>
    </cfRule>
  </conditionalFormatting>
  <conditionalFormatting sqref="P50:AA50">
    <cfRule type="expression" dxfId="10785" priority="2314">
      <formula>P$1=""</formula>
    </cfRule>
  </conditionalFormatting>
  <conditionalFormatting sqref="P52:AA52">
    <cfRule type="expression" dxfId="10784" priority="2313">
      <formula>P$1=""</formula>
    </cfRule>
  </conditionalFormatting>
  <conditionalFormatting sqref="P52:AA52 P50:AA50 P48:AA48">
    <cfRule type="expression" dxfId="10783" priority="2312">
      <formula>P$1=""</formula>
    </cfRule>
  </conditionalFormatting>
  <conditionalFormatting sqref="P52:AA52 P50:AA50 P48:AA48">
    <cfRule type="expression" dxfId="10782" priority="2311">
      <formula>P$1=""</formula>
    </cfRule>
  </conditionalFormatting>
  <conditionalFormatting sqref="P56:AA56">
    <cfRule type="expression" dxfId="10781" priority="2310">
      <formula>P$1=""</formula>
    </cfRule>
  </conditionalFormatting>
  <conditionalFormatting sqref="P58:AA58">
    <cfRule type="expression" dxfId="10780" priority="2309">
      <formula>P$1=""</formula>
    </cfRule>
  </conditionalFormatting>
  <conditionalFormatting sqref="P60:AA60">
    <cfRule type="expression" dxfId="10779" priority="2308">
      <formula>P$1=""</formula>
    </cfRule>
  </conditionalFormatting>
  <conditionalFormatting sqref="P62:AA62">
    <cfRule type="expression" dxfId="10778" priority="2307">
      <formula>P$1=""</formula>
    </cfRule>
  </conditionalFormatting>
  <conditionalFormatting sqref="P62:AA62 P60:AA60 P58:AA58">
    <cfRule type="expression" dxfId="10777" priority="2306">
      <formula>P$1=""</formula>
    </cfRule>
  </conditionalFormatting>
  <conditionalFormatting sqref="P62:AA62 P60:AA60 P58:AA58">
    <cfRule type="expression" dxfId="10776" priority="2305">
      <formula>P$1=""</formula>
    </cfRule>
  </conditionalFormatting>
  <conditionalFormatting sqref="P62:AA62 P60:AA60 P58:AA58">
    <cfRule type="expression" dxfId="10775" priority="2304">
      <formula>P$1=""</formula>
    </cfRule>
  </conditionalFormatting>
  <conditionalFormatting sqref="P66:AA66">
    <cfRule type="expression" dxfId="10774" priority="2303">
      <formula>P$1=""</formula>
    </cfRule>
  </conditionalFormatting>
  <conditionalFormatting sqref="P68:AA68">
    <cfRule type="expression" dxfId="10773" priority="2302">
      <formula>P$1=""</formula>
    </cfRule>
  </conditionalFormatting>
  <conditionalFormatting sqref="P70:AA70">
    <cfRule type="expression" dxfId="10772" priority="2301">
      <formula>P$1=""</formula>
    </cfRule>
  </conditionalFormatting>
  <conditionalFormatting sqref="P72:AA72">
    <cfRule type="expression" dxfId="10771" priority="2300">
      <formula>P$1=""</formula>
    </cfRule>
  </conditionalFormatting>
  <conditionalFormatting sqref="P72:AA72 P70:AA70 P68:AA68">
    <cfRule type="expression" dxfId="10770" priority="2299">
      <formula>P$1=""</formula>
    </cfRule>
  </conditionalFormatting>
  <conditionalFormatting sqref="P72:AA72 P70:AA70 P68:AA68">
    <cfRule type="expression" dxfId="10769" priority="2298">
      <formula>P$1=""</formula>
    </cfRule>
  </conditionalFormatting>
  <conditionalFormatting sqref="P72:AA72 P70:AA70 P68:AA68">
    <cfRule type="expression" dxfId="10768" priority="2297">
      <formula>P$1=""</formula>
    </cfRule>
  </conditionalFormatting>
  <conditionalFormatting sqref="P72:AA72 P70:AA70 P68:AA68">
    <cfRule type="expression" dxfId="10767" priority="2296">
      <formula>P$1=""</formula>
    </cfRule>
  </conditionalFormatting>
  <conditionalFormatting sqref="P76:AA76">
    <cfRule type="expression" dxfId="10766" priority="2295">
      <formula>P$1=""</formula>
    </cfRule>
  </conditionalFormatting>
  <conditionalFormatting sqref="P78:AA78">
    <cfRule type="expression" dxfId="10765" priority="2294">
      <formula>P$1=""</formula>
    </cfRule>
  </conditionalFormatting>
  <conditionalFormatting sqref="P80:AA80">
    <cfRule type="expression" dxfId="10764" priority="2293">
      <formula>P$1=""</formula>
    </cfRule>
  </conditionalFormatting>
  <conditionalFormatting sqref="P82:AA82">
    <cfRule type="expression" dxfId="10763" priority="2292">
      <formula>P$1=""</formula>
    </cfRule>
  </conditionalFormatting>
  <conditionalFormatting sqref="P82:AA82 P80:AA80 P78:AA78">
    <cfRule type="expression" dxfId="10762" priority="2291">
      <formula>P$1=""</formula>
    </cfRule>
  </conditionalFormatting>
  <conditionalFormatting sqref="P82:AA82 P80:AA80 P78:AA78">
    <cfRule type="expression" dxfId="10761" priority="2290">
      <formula>P$1=""</formula>
    </cfRule>
  </conditionalFormatting>
  <conditionalFormatting sqref="P82:AA82 P80:AA80 P78:AA78">
    <cfRule type="expression" dxfId="10760" priority="2289">
      <formula>P$1=""</formula>
    </cfRule>
  </conditionalFormatting>
  <conditionalFormatting sqref="P82:AA82 P80:AA80 P78:AA78">
    <cfRule type="expression" dxfId="10759" priority="2288">
      <formula>P$1=""</formula>
    </cfRule>
  </conditionalFormatting>
  <conditionalFormatting sqref="P82:AA82 P80:AA80 P78:AA78">
    <cfRule type="expression" dxfId="10758" priority="2287">
      <formula>P$1=""</formula>
    </cfRule>
  </conditionalFormatting>
  <conditionalFormatting sqref="P85:AA85">
    <cfRule type="expression" dxfId="10757" priority="2286">
      <formula>P$1=""</formula>
    </cfRule>
  </conditionalFormatting>
  <conditionalFormatting sqref="P87:AA87">
    <cfRule type="expression" dxfId="10756" priority="2285">
      <formula>P$1=""</formula>
    </cfRule>
  </conditionalFormatting>
  <conditionalFormatting sqref="P89:AA89">
    <cfRule type="expression" dxfId="10755" priority="2284">
      <formula>P$1=""</formula>
    </cfRule>
  </conditionalFormatting>
  <conditionalFormatting sqref="P91:AA91">
    <cfRule type="expression" dxfId="10754" priority="2283">
      <formula>P$1=""</formula>
    </cfRule>
  </conditionalFormatting>
  <conditionalFormatting sqref="P91:AA91 P89:AA89 P87:AA87">
    <cfRule type="expression" dxfId="10753" priority="2282">
      <formula>P$1=""</formula>
    </cfRule>
  </conditionalFormatting>
  <conditionalFormatting sqref="P91:AA91 P89:AA89 P87:AA87">
    <cfRule type="expression" dxfId="10752" priority="2281">
      <formula>P$1=""</formula>
    </cfRule>
  </conditionalFormatting>
  <conditionalFormatting sqref="P91:AA91 P89:AA89 P87:AA87">
    <cfRule type="expression" dxfId="10751" priority="2280">
      <formula>P$1=""</formula>
    </cfRule>
  </conditionalFormatting>
  <conditionalFormatting sqref="P91:AA91 P89:AA89 P87:AA87">
    <cfRule type="expression" dxfId="10750" priority="2279">
      <formula>P$1=""</formula>
    </cfRule>
  </conditionalFormatting>
  <conditionalFormatting sqref="P95:AA95">
    <cfRule type="expression" dxfId="10749" priority="2278">
      <formula>P$1=""</formula>
    </cfRule>
  </conditionalFormatting>
  <conditionalFormatting sqref="P97:AA97">
    <cfRule type="expression" dxfId="10748" priority="2277">
      <formula>P$1=""</formula>
    </cfRule>
  </conditionalFormatting>
  <conditionalFormatting sqref="P99:AA99">
    <cfRule type="expression" dxfId="10747" priority="2276">
      <formula>P$1=""</formula>
    </cfRule>
  </conditionalFormatting>
  <conditionalFormatting sqref="P101:AA101">
    <cfRule type="expression" dxfId="10746" priority="2275">
      <formula>P$1=""</formula>
    </cfRule>
  </conditionalFormatting>
  <conditionalFormatting sqref="P101:AA101 P99:AA99 P97:AA97">
    <cfRule type="expression" dxfId="10745" priority="2274">
      <formula>P$1=""</formula>
    </cfRule>
  </conditionalFormatting>
  <conditionalFormatting sqref="P101:AA101 P99:AA99 P97:AA97">
    <cfRule type="expression" dxfId="10744" priority="2273">
      <formula>P$1=""</formula>
    </cfRule>
  </conditionalFormatting>
  <conditionalFormatting sqref="P101:AA101 P99:AA99 P97:AA97">
    <cfRule type="expression" dxfId="10743" priority="2272">
      <formula>P$1=""</formula>
    </cfRule>
  </conditionalFormatting>
  <conditionalFormatting sqref="P101:AA101 P99:AA99 P97:AA97">
    <cfRule type="expression" dxfId="10742" priority="2271">
      <formula>P$1=""</formula>
    </cfRule>
  </conditionalFormatting>
  <conditionalFormatting sqref="P101:AA101 P99:AA99 P97:AA97">
    <cfRule type="expression" dxfId="10741" priority="2270">
      <formula>P$1=""</formula>
    </cfRule>
  </conditionalFormatting>
  <conditionalFormatting sqref="P105:AA105">
    <cfRule type="expression" dxfId="10740" priority="2269">
      <formula>P$1=""</formula>
    </cfRule>
  </conditionalFormatting>
  <conditionalFormatting sqref="P107:AA107">
    <cfRule type="expression" dxfId="10739" priority="2268">
      <formula>P$1=""</formula>
    </cfRule>
  </conditionalFormatting>
  <conditionalFormatting sqref="P109:AA109">
    <cfRule type="expression" dxfId="10738" priority="2267">
      <formula>P$1=""</formula>
    </cfRule>
  </conditionalFormatting>
  <conditionalFormatting sqref="P111:AA111">
    <cfRule type="expression" dxfId="10737" priority="2266">
      <formula>P$1=""</formula>
    </cfRule>
  </conditionalFormatting>
  <conditionalFormatting sqref="P107:AA107 P109:AA109 P111:AA111">
    <cfRule type="expression" dxfId="10736" priority="2265">
      <formula>P$1=""</formula>
    </cfRule>
  </conditionalFormatting>
  <conditionalFormatting sqref="P107:AA107 P109:AA109 P111:AA111">
    <cfRule type="expression" dxfId="10735" priority="2264">
      <formula>P$1=""</formula>
    </cfRule>
  </conditionalFormatting>
  <conditionalFormatting sqref="P107:AA107 P109:AA109 P111:AA111">
    <cfRule type="expression" dxfId="10734" priority="2263">
      <formula>P$1=""</formula>
    </cfRule>
  </conditionalFormatting>
  <conditionalFormatting sqref="P107:AA107 P109:AA109 P111:AA111">
    <cfRule type="expression" dxfId="10733" priority="2262">
      <formula>P$1=""</formula>
    </cfRule>
  </conditionalFormatting>
  <conditionalFormatting sqref="P107:AA107 P109:AA109 P111:AA111">
    <cfRule type="expression" dxfId="10732" priority="2261">
      <formula>P$1=""</formula>
    </cfRule>
  </conditionalFormatting>
  <conditionalFormatting sqref="P111:AA111 P109:AA109">
    <cfRule type="expression" dxfId="10731" priority="2260">
      <formula>P$1=""</formula>
    </cfRule>
  </conditionalFormatting>
  <conditionalFormatting sqref="P117:AA117">
    <cfRule type="expression" dxfId="10730" priority="2259">
      <formula>P$1=""</formula>
    </cfRule>
  </conditionalFormatting>
  <conditionalFormatting sqref="P119:AA119">
    <cfRule type="expression" dxfId="10729" priority="2258">
      <formula>P$1=""</formula>
    </cfRule>
  </conditionalFormatting>
  <conditionalFormatting sqref="P121:AA121">
    <cfRule type="expression" dxfId="10728" priority="2257">
      <formula>P$1=""</formula>
    </cfRule>
  </conditionalFormatting>
  <conditionalFormatting sqref="P123:AA123">
    <cfRule type="expression" dxfId="10727" priority="2256">
      <formula>P$1=""</formula>
    </cfRule>
  </conditionalFormatting>
  <conditionalFormatting sqref="P119:AA119 P121:AA121 P123:AA123">
    <cfRule type="expression" dxfId="10726" priority="2255">
      <formula>P$1=""</formula>
    </cfRule>
  </conditionalFormatting>
  <conditionalFormatting sqref="P119:AA119 P121:AA121 P123:AA123">
    <cfRule type="expression" dxfId="10725" priority="2254">
      <formula>P$1=""</formula>
    </cfRule>
  </conditionalFormatting>
  <conditionalFormatting sqref="P119:AA119 P121:AA121 P123:AA123">
    <cfRule type="expression" dxfId="10724" priority="2253">
      <formula>P$1=""</formula>
    </cfRule>
  </conditionalFormatting>
  <conditionalFormatting sqref="P119:AA119 P121:AA121 P123:AA123">
    <cfRule type="expression" dxfId="10723" priority="2252">
      <formula>P$1=""</formula>
    </cfRule>
  </conditionalFormatting>
  <conditionalFormatting sqref="P119:AA119 P121:AA121 P123:AA123">
    <cfRule type="expression" dxfId="10722" priority="2251">
      <formula>P$1=""</formula>
    </cfRule>
  </conditionalFormatting>
  <conditionalFormatting sqref="P123:AA123 P121:AA121">
    <cfRule type="expression" dxfId="10721" priority="2250">
      <formula>P$1=""</formula>
    </cfRule>
  </conditionalFormatting>
  <conditionalFormatting sqref="P32:AA32 P30:AA30 P28:AA28">
    <cfRule type="expression" dxfId="10720" priority="2249">
      <formula>P$1=""</formula>
    </cfRule>
  </conditionalFormatting>
  <conditionalFormatting sqref="P119:AA119">
    <cfRule type="expression" dxfId="10719" priority="2248">
      <formula>P$1=""</formula>
    </cfRule>
  </conditionalFormatting>
  <conditionalFormatting sqref="P123:AA123 P121:AA121">
    <cfRule type="expression" dxfId="10718" priority="2247">
      <formula>P$1=""</formula>
    </cfRule>
  </conditionalFormatting>
  <conditionalFormatting sqref="P123:AA123 P121:AA121">
    <cfRule type="expression" dxfId="10717" priority="2246">
      <formula>P$1=""</formula>
    </cfRule>
  </conditionalFormatting>
  <conditionalFormatting sqref="P127:AA127">
    <cfRule type="expression" dxfId="10716" priority="2245">
      <formula>P$1=""</formula>
    </cfRule>
  </conditionalFormatting>
  <conditionalFormatting sqref="P129:AA129">
    <cfRule type="expression" dxfId="10715" priority="2244">
      <formula>P$1=""</formula>
    </cfRule>
  </conditionalFormatting>
  <conditionalFormatting sqref="P131:AA131">
    <cfRule type="expression" dxfId="10714" priority="2243">
      <formula>P$1=""</formula>
    </cfRule>
  </conditionalFormatting>
  <conditionalFormatting sqref="P133:AA133">
    <cfRule type="expression" dxfId="10713" priority="2242">
      <formula>P$1=""</formula>
    </cfRule>
  </conditionalFormatting>
  <conditionalFormatting sqref="P131:AA131 P129:AA129 P133:AA133">
    <cfRule type="expression" dxfId="10712" priority="2241">
      <formula>P$1=""</formula>
    </cfRule>
  </conditionalFormatting>
  <conditionalFormatting sqref="P131:AA131 P129:AA129 P133:AA133">
    <cfRule type="expression" dxfId="10711" priority="2240">
      <formula>P$1=""</formula>
    </cfRule>
  </conditionalFormatting>
  <conditionalFormatting sqref="P131:AA131 P129:AA129 P133:AA133">
    <cfRule type="expression" dxfId="10710" priority="2239">
      <formula>P$1=""</formula>
    </cfRule>
  </conditionalFormatting>
  <conditionalFormatting sqref="P131:AA131 P129:AA129 P133:AA133">
    <cfRule type="expression" dxfId="10709" priority="2238">
      <formula>P$1=""</formula>
    </cfRule>
  </conditionalFormatting>
  <conditionalFormatting sqref="P131:AA131 P129:AA129 P133:AA133">
    <cfRule type="expression" dxfId="10708" priority="2237">
      <formula>P$1=""</formula>
    </cfRule>
  </conditionalFormatting>
  <conditionalFormatting sqref="P131:AA131 P133:AA133">
    <cfRule type="expression" dxfId="10707" priority="2236">
      <formula>P$1=""</formula>
    </cfRule>
  </conditionalFormatting>
  <conditionalFormatting sqref="P129:AA129">
    <cfRule type="expression" dxfId="10706" priority="2235">
      <formula>P$1=""</formula>
    </cfRule>
  </conditionalFormatting>
  <conditionalFormatting sqref="P131:AA131 P133:AA133">
    <cfRule type="expression" dxfId="10705" priority="2234">
      <formula>P$1=""</formula>
    </cfRule>
  </conditionalFormatting>
  <conditionalFormatting sqref="P131:AA131 P133:AA133">
    <cfRule type="expression" dxfId="10704" priority="2233">
      <formula>P$1=""</formula>
    </cfRule>
  </conditionalFormatting>
  <conditionalFormatting sqref="P133:AA133">
    <cfRule type="expression" dxfId="10703" priority="2232">
      <formula>P$1=""</formula>
    </cfRule>
  </conditionalFormatting>
  <conditionalFormatting sqref="P133:AA133">
    <cfRule type="expression" dxfId="10702" priority="2231">
      <formula>P$1=""</formula>
    </cfRule>
  </conditionalFormatting>
  <conditionalFormatting sqref="P133:AA133">
    <cfRule type="expression" dxfId="10701" priority="2230">
      <formula>P$1=""</formula>
    </cfRule>
  </conditionalFormatting>
  <conditionalFormatting sqref="P133:AA133">
    <cfRule type="expression" dxfId="10700" priority="2229">
      <formula>P$1=""</formula>
    </cfRule>
  </conditionalFormatting>
  <conditionalFormatting sqref="P137:AA137">
    <cfRule type="expression" dxfId="10699" priority="2228">
      <formula>P$1=""</formula>
    </cfRule>
  </conditionalFormatting>
  <conditionalFormatting sqref="P139:AA139">
    <cfRule type="expression" dxfId="10698" priority="2227">
      <formula>P$1=""</formula>
    </cfRule>
  </conditionalFormatting>
  <conditionalFormatting sqref="P141:AA141">
    <cfRule type="expression" dxfId="10697" priority="2226">
      <formula>P$1=""</formula>
    </cfRule>
  </conditionalFormatting>
  <conditionalFormatting sqref="P143:AA143">
    <cfRule type="expression" dxfId="10696" priority="2225">
      <formula>P$1=""</formula>
    </cfRule>
  </conditionalFormatting>
  <conditionalFormatting sqref="P139:AA139 P141:AA141 P143:AA143">
    <cfRule type="expression" dxfId="10695" priority="2224">
      <formula>P$1=""</formula>
    </cfRule>
  </conditionalFormatting>
  <conditionalFormatting sqref="P139:AA139 P141:AA141 P143:AA143">
    <cfRule type="expression" dxfId="10694" priority="2223">
      <formula>P$1=""</formula>
    </cfRule>
  </conditionalFormatting>
  <conditionalFormatting sqref="P139:AA139 P141:AA141 P143:AA143">
    <cfRule type="expression" dxfId="10693" priority="2222">
      <formula>P$1=""</formula>
    </cfRule>
  </conditionalFormatting>
  <conditionalFormatting sqref="P139:AA139 P141:AA141 P143:AA143">
    <cfRule type="expression" dxfId="10692" priority="2221">
      <formula>P$1=""</formula>
    </cfRule>
  </conditionalFormatting>
  <conditionalFormatting sqref="P139:AA139 P141:AA141 P143:AA143">
    <cfRule type="expression" dxfId="10691" priority="2220">
      <formula>P$1=""</formula>
    </cfRule>
  </conditionalFormatting>
  <conditionalFormatting sqref="P141:AA141 P143:AA143">
    <cfRule type="expression" dxfId="10690" priority="2219">
      <formula>P$1=""</formula>
    </cfRule>
  </conditionalFormatting>
  <conditionalFormatting sqref="P139:AA139">
    <cfRule type="expression" dxfId="10689" priority="2218">
      <formula>P$1=""</formula>
    </cfRule>
  </conditionalFormatting>
  <conditionalFormatting sqref="P141:AA141 P143:AA143">
    <cfRule type="expression" dxfId="10688" priority="2217">
      <formula>P$1=""</formula>
    </cfRule>
  </conditionalFormatting>
  <conditionalFormatting sqref="P141:AA141 P143:AA143">
    <cfRule type="expression" dxfId="10687" priority="2216">
      <formula>P$1=""</formula>
    </cfRule>
  </conditionalFormatting>
  <conditionalFormatting sqref="P143:AA143">
    <cfRule type="expression" dxfId="10686" priority="2215">
      <formula>P$1=""</formula>
    </cfRule>
  </conditionalFormatting>
  <conditionalFormatting sqref="P143:AA143">
    <cfRule type="expression" dxfId="10685" priority="2214">
      <formula>P$1=""</formula>
    </cfRule>
  </conditionalFormatting>
  <conditionalFormatting sqref="P143:AA143">
    <cfRule type="expression" dxfId="10684" priority="2213">
      <formula>P$1=""</formula>
    </cfRule>
  </conditionalFormatting>
  <conditionalFormatting sqref="P143:AA143">
    <cfRule type="expression" dxfId="10683" priority="2212">
      <formula>P$1=""</formula>
    </cfRule>
  </conditionalFormatting>
  <conditionalFormatting sqref="P137:AA137">
    <cfRule type="expression" dxfId="10682" priority="2211">
      <formula>P$1=""</formula>
    </cfRule>
  </conditionalFormatting>
  <conditionalFormatting sqref="P137:AA137">
    <cfRule type="expression" dxfId="10681" priority="2210">
      <formula>P$1=""</formula>
    </cfRule>
  </conditionalFormatting>
  <conditionalFormatting sqref="P137:AA137">
    <cfRule type="expression" dxfId="10680" priority="2209">
      <formula>P$1=""</formula>
    </cfRule>
  </conditionalFormatting>
  <conditionalFormatting sqref="P137:AA137">
    <cfRule type="expression" dxfId="10679" priority="2208">
      <formula>P$1=""</formula>
    </cfRule>
  </conditionalFormatting>
  <conditionalFormatting sqref="P137:AA137">
    <cfRule type="expression" dxfId="10678" priority="2207">
      <formula>P$1=""</formula>
    </cfRule>
  </conditionalFormatting>
  <conditionalFormatting sqref="P137:AA137">
    <cfRule type="expression" dxfId="10677" priority="2206">
      <formula>P$1=""</formula>
    </cfRule>
  </conditionalFormatting>
  <conditionalFormatting sqref="P137:AA137">
    <cfRule type="expression" dxfId="10676" priority="2205">
      <formula>P$1=""</formula>
    </cfRule>
  </conditionalFormatting>
  <conditionalFormatting sqref="P143:AA143 P141:AA141">
    <cfRule type="expression" dxfId="10675" priority="2204">
      <formula>P$1=""</formula>
    </cfRule>
  </conditionalFormatting>
  <conditionalFormatting sqref="P143:AA143 P141:AA141">
    <cfRule type="expression" dxfId="10674" priority="2203">
      <formula>P$1=""</formula>
    </cfRule>
  </conditionalFormatting>
  <conditionalFormatting sqref="P155:AA155">
    <cfRule type="expression" dxfId="10673" priority="2202">
      <formula>P$1=""</formula>
    </cfRule>
  </conditionalFormatting>
  <conditionalFormatting sqref="P157:AA157">
    <cfRule type="expression" dxfId="10672" priority="2201">
      <formula>P$1=""</formula>
    </cfRule>
  </conditionalFormatting>
  <conditionalFormatting sqref="P159:AA159">
    <cfRule type="expression" dxfId="10671" priority="2200">
      <formula>P$1=""</formula>
    </cfRule>
  </conditionalFormatting>
  <conditionalFormatting sqref="P161:AA161">
    <cfRule type="expression" dxfId="10670" priority="2199">
      <formula>P$1=""</formula>
    </cfRule>
  </conditionalFormatting>
  <conditionalFormatting sqref="P157:AA157 P159:AA159 P161:AA161">
    <cfRule type="expression" dxfId="10669" priority="2198">
      <formula>P$1=""</formula>
    </cfRule>
  </conditionalFormatting>
  <conditionalFormatting sqref="P157:AA157 P159:AA159 P161:AA161">
    <cfRule type="expression" dxfId="10668" priority="2197">
      <formula>P$1=""</formula>
    </cfRule>
  </conditionalFormatting>
  <conditionalFormatting sqref="P157:AA157 P159:AA159 P161:AA161">
    <cfRule type="expression" dxfId="10667" priority="2196">
      <formula>P$1=""</formula>
    </cfRule>
  </conditionalFormatting>
  <conditionalFormatting sqref="P157:AA157 P159:AA159 P161:AA161">
    <cfRule type="expression" dxfId="10666" priority="2195">
      <formula>P$1=""</formula>
    </cfRule>
  </conditionalFormatting>
  <conditionalFormatting sqref="P157:AA157 P159:AA159 P161:AA161">
    <cfRule type="expression" dxfId="10665" priority="2194">
      <formula>P$1=""</formula>
    </cfRule>
  </conditionalFormatting>
  <conditionalFormatting sqref="P159:AA159 P161:AA161">
    <cfRule type="expression" dxfId="10664" priority="2193">
      <formula>P$1=""</formula>
    </cfRule>
  </conditionalFormatting>
  <conditionalFormatting sqref="P157:AA157">
    <cfRule type="expression" dxfId="10663" priority="2192">
      <formula>P$1=""</formula>
    </cfRule>
  </conditionalFormatting>
  <conditionalFormatting sqref="P159:AA159 P161:AA161">
    <cfRule type="expression" dxfId="10662" priority="2191">
      <formula>P$1=""</formula>
    </cfRule>
  </conditionalFormatting>
  <conditionalFormatting sqref="P159:AA159 P161:AA161">
    <cfRule type="expression" dxfId="10661" priority="2190">
      <formula>P$1=""</formula>
    </cfRule>
  </conditionalFormatting>
  <conditionalFormatting sqref="P161:AA161">
    <cfRule type="expression" dxfId="10660" priority="2189">
      <formula>P$1=""</formula>
    </cfRule>
  </conditionalFormatting>
  <conditionalFormatting sqref="P161:AA161">
    <cfRule type="expression" dxfId="10659" priority="2188">
      <formula>P$1=""</formula>
    </cfRule>
  </conditionalFormatting>
  <conditionalFormatting sqref="P161:AA161">
    <cfRule type="expression" dxfId="10658" priority="2187">
      <formula>P$1=""</formula>
    </cfRule>
  </conditionalFormatting>
  <conditionalFormatting sqref="P161:AA161">
    <cfRule type="expression" dxfId="10657" priority="2186">
      <formula>P$1=""</formula>
    </cfRule>
  </conditionalFormatting>
  <conditionalFormatting sqref="P155:AA155">
    <cfRule type="expression" dxfId="10656" priority="2185">
      <formula>P$1=""</formula>
    </cfRule>
  </conditionalFormatting>
  <conditionalFormatting sqref="P155:AA155">
    <cfRule type="expression" dxfId="10655" priority="2184">
      <formula>P$1=""</formula>
    </cfRule>
  </conditionalFormatting>
  <conditionalFormatting sqref="P155:AA155">
    <cfRule type="expression" dxfId="10654" priority="2183">
      <formula>P$1=""</formula>
    </cfRule>
  </conditionalFormatting>
  <conditionalFormatting sqref="P155:AA155">
    <cfRule type="expression" dxfId="10653" priority="2182">
      <formula>P$1=""</formula>
    </cfRule>
  </conditionalFormatting>
  <conditionalFormatting sqref="P155:AA155">
    <cfRule type="expression" dxfId="10652" priority="2181">
      <formula>P$1=""</formula>
    </cfRule>
  </conditionalFormatting>
  <conditionalFormatting sqref="P155:AA155">
    <cfRule type="expression" dxfId="10651" priority="2180">
      <formula>P$1=""</formula>
    </cfRule>
  </conditionalFormatting>
  <conditionalFormatting sqref="P155:AA155">
    <cfRule type="expression" dxfId="10650" priority="2179">
      <formula>P$1=""</formula>
    </cfRule>
  </conditionalFormatting>
  <conditionalFormatting sqref="P161:AA161 P159:AA159">
    <cfRule type="expression" dxfId="10649" priority="2178">
      <formula>P$1=""</formula>
    </cfRule>
  </conditionalFormatting>
  <conditionalFormatting sqref="P161:AA161 P159:AA159">
    <cfRule type="expression" dxfId="10648" priority="2177">
      <formula>P$1=""</formula>
    </cfRule>
  </conditionalFormatting>
  <conditionalFormatting sqref="P161:AA161 P159:AA159">
    <cfRule type="expression" dxfId="10647" priority="2176">
      <formula>P$1=""</formula>
    </cfRule>
  </conditionalFormatting>
  <conditionalFormatting sqref="P161:AA161 P159:AA159">
    <cfRule type="expression" dxfId="10646" priority="2175">
      <formula>P$1=""</formula>
    </cfRule>
  </conditionalFormatting>
  <conditionalFormatting sqref="P165:AA165">
    <cfRule type="expression" dxfId="10645" priority="2174">
      <formula>P$1=""</formula>
    </cfRule>
  </conditionalFormatting>
  <conditionalFormatting sqref="P167:AA167">
    <cfRule type="expression" dxfId="10644" priority="2173">
      <formula>P$1=""</formula>
    </cfRule>
  </conditionalFormatting>
  <conditionalFormatting sqref="P169:AA169">
    <cfRule type="expression" dxfId="10643" priority="2172">
      <formula>P$1=""</formula>
    </cfRule>
  </conditionalFormatting>
  <conditionalFormatting sqref="P171:AA171">
    <cfRule type="expression" dxfId="10642" priority="2171">
      <formula>P$1=""</formula>
    </cfRule>
  </conditionalFormatting>
  <conditionalFormatting sqref="P167:AA167 P169:AA169 P171:AA171">
    <cfRule type="expression" dxfId="10641" priority="2170">
      <formula>P$1=""</formula>
    </cfRule>
  </conditionalFormatting>
  <conditionalFormatting sqref="P167:AA167 P169:AA169 P171:AA171">
    <cfRule type="expression" dxfId="10640" priority="2169">
      <formula>P$1=""</formula>
    </cfRule>
  </conditionalFormatting>
  <conditionalFormatting sqref="P167:AA167 P169:AA169 P171:AA171">
    <cfRule type="expression" dxfId="10639" priority="2168">
      <formula>P$1=""</formula>
    </cfRule>
  </conditionalFormatting>
  <conditionalFormatting sqref="P167:AA167 P169:AA169 P171:AA171">
    <cfRule type="expression" dxfId="10638" priority="2167">
      <formula>P$1=""</formula>
    </cfRule>
  </conditionalFormatting>
  <conditionalFormatting sqref="P167:AA167 P169:AA169 P171:AA171">
    <cfRule type="expression" dxfId="10637" priority="2166">
      <formula>P$1=""</formula>
    </cfRule>
  </conditionalFormatting>
  <conditionalFormatting sqref="P169:AA169 P171:AA171">
    <cfRule type="expression" dxfId="10636" priority="2165">
      <formula>P$1=""</formula>
    </cfRule>
  </conditionalFormatting>
  <conditionalFormatting sqref="P167:AA167">
    <cfRule type="expression" dxfId="10635" priority="2164">
      <formula>P$1=""</formula>
    </cfRule>
  </conditionalFormatting>
  <conditionalFormatting sqref="P169:AA169 P171:AA171">
    <cfRule type="expression" dxfId="10634" priority="2163">
      <formula>P$1=""</formula>
    </cfRule>
  </conditionalFormatting>
  <conditionalFormatting sqref="P169:AA169 P171:AA171">
    <cfRule type="expression" dxfId="10633" priority="2162">
      <formula>P$1=""</formula>
    </cfRule>
  </conditionalFormatting>
  <conditionalFormatting sqref="P171:AA171">
    <cfRule type="expression" dxfId="10632" priority="2161">
      <formula>P$1=""</formula>
    </cfRule>
  </conditionalFormatting>
  <conditionalFormatting sqref="P171:AA171">
    <cfRule type="expression" dxfId="10631" priority="2160">
      <formula>P$1=""</formula>
    </cfRule>
  </conditionalFormatting>
  <conditionalFormatting sqref="P171:AA171">
    <cfRule type="expression" dxfId="10630" priority="2159">
      <formula>P$1=""</formula>
    </cfRule>
  </conditionalFormatting>
  <conditionalFormatting sqref="P171:AA171">
    <cfRule type="expression" dxfId="10629" priority="2158">
      <formula>P$1=""</formula>
    </cfRule>
  </conditionalFormatting>
  <conditionalFormatting sqref="P165:AA165">
    <cfRule type="expression" dxfId="10628" priority="2157">
      <formula>P$1=""</formula>
    </cfRule>
  </conditionalFormatting>
  <conditionalFormatting sqref="P165:AA165">
    <cfRule type="expression" dxfId="10627" priority="2156">
      <formula>P$1=""</formula>
    </cfRule>
  </conditionalFormatting>
  <conditionalFormatting sqref="P165:AA165">
    <cfRule type="expression" dxfId="10626" priority="2155">
      <formula>P$1=""</formula>
    </cfRule>
  </conditionalFormatting>
  <conditionalFormatting sqref="P165:AA165">
    <cfRule type="expression" dxfId="10625" priority="2154">
      <formula>P$1=""</formula>
    </cfRule>
  </conditionalFormatting>
  <conditionalFormatting sqref="P165:AA165">
    <cfRule type="expression" dxfId="10624" priority="2153">
      <formula>P$1=""</formula>
    </cfRule>
  </conditionalFormatting>
  <conditionalFormatting sqref="P165:AA165">
    <cfRule type="expression" dxfId="10623" priority="2152">
      <formula>P$1=""</formula>
    </cfRule>
  </conditionalFormatting>
  <conditionalFormatting sqref="P165:AA165">
    <cfRule type="expression" dxfId="10622" priority="2151">
      <formula>P$1=""</formula>
    </cfRule>
  </conditionalFormatting>
  <conditionalFormatting sqref="P169:AA169 P171:AA171">
    <cfRule type="expression" dxfId="10621" priority="2150">
      <formula>P$1=""</formula>
    </cfRule>
  </conditionalFormatting>
  <conditionalFormatting sqref="P169:AA169 P171:AA171">
    <cfRule type="expression" dxfId="10620" priority="2149">
      <formula>P$1=""</formula>
    </cfRule>
  </conditionalFormatting>
  <conditionalFormatting sqref="P169:AA169 P171:AA171">
    <cfRule type="expression" dxfId="10619" priority="2148">
      <formula>P$1=""</formula>
    </cfRule>
  </conditionalFormatting>
  <conditionalFormatting sqref="P169:AA169 P171:AA171">
    <cfRule type="expression" dxfId="10618" priority="2147">
      <formula>P$1=""</formula>
    </cfRule>
  </conditionalFormatting>
  <conditionalFormatting sqref="P171 P169 P167">
    <cfRule type="expression" dxfId="10617" priority="2146">
      <formula>P$1=""</formula>
    </cfRule>
  </conditionalFormatting>
  <conditionalFormatting sqref="P171 P169 P167">
    <cfRule type="expression" dxfId="10616" priority="2145">
      <formula>P$1=""</formula>
    </cfRule>
  </conditionalFormatting>
  <conditionalFormatting sqref="P171 P169 P167">
    <cfRule type="expression" dxfId="10615" priority="2144">
      <formula>P$1=""</formula>
    </cfRule>
  </conditionalFormatting>
  <conditionalFormatting sqref="P171 P169 P167">
    <cfRule type="expression" dxfId="10614" priority="2143">
      <formula>P$1=""</formula>
    </cfRule>
  </conditionalFormatting>
  <conditionalFormatting sqref="P171 P169 P167">
    <cfRule type="expression" dxfId="10613" priority="2142">
      <formula>P$1=""</formula>
    </cfRule>
  </conditionalFormatting>
  <conditionalFormatting sqref="P171 P169 P167">
    <cfRule type="expression" dxfId="10612" priority="2141">
      <formula>P$1=""</formula>
    </cfRule>
  </conditionalFormatting>
  <conditionalFormatting sqref="P171 P169 P167">
    <cfRule type="expression" dxfId="10611" priority="2140">
      <formula>P$1=""</formula>
    </cfRule>
  </conditionalFormatting>
  <conditionalFormatting sqref="P171 P169 P167">
    <cfRule type="expression" dxfId="10610" priority="2139">
      <formula>P$1=""</formula>
    </cfRule>
  </conditionalFormatting>
  <conditionalFormatting sqref="Q167:AA167">
    <cfRule type="expression" dxfId="10609" priority="2138">
      <formula>Q$1=""</formula>
    </cfRule>
  </conditionalFormatting>
  <conditionalFormatting sqref="Q167:AA167">
    <cfRule type="expression" dxfId="10608" priority="2137">
      <formula>Q$1=""</formula>
    </cfRule>
  </conditionalFormatting>
  <conditionalFormatting sqref="Q167:AA167">
    <cfRule type="expression" dxfId="10607" priority="2136">
      <formula>Q$1=""</formula>
    </cfRule>
  </conditionalFormatting>
  <conditionalFormatting sqref="Q167:AA167">
    <cfRule type="expression" dxfId="10606" priority="2135">
      <formula>Q$1=""</formula>
    </cfRule>
  </conditionalFormatting>
  <conditionalFormatting sqref="Q167:AA167">
    <cfRule type="expression" dxfId="10605" priority="2134">
      <formula>Q$1=""</formula>
    </cfRule>
  </conditionalFormatting>
  <conditionalFormatting sqref="Q167:AA167">
    <cfRule type="expression" dxfId="10604" priority="2133">
      <formula>Q$1=""</formula>
    </cfRule>
  </conditionalFormatting>
  <conditionalFormatting sqref="Q167:AA167">
    <cfRule type="expression" dxfId="10603" priority="2132">
      <formula>Q$1=""</formula>
    </cfRule>
  </conditionalFormatting>
  <conditionalFormatting sqref="Q167:AA167">
    <cfRule type="expression" dxfId="10602" priority="2131">
      <formula>Q$1=""</formula>
    </cfRule>
  </conditionalFormatting>
  <conditionalFormatting sqref="Q169:AA169 Q171:AA171">
    <cfRule type="expression" dxfId="10601" priority="2130">
      <formula>Q$1=""</formula>
    </cfRule>
  </conditionalFormatting>
  <conditionalFormatting sqref="Q169:AA169 Q171:AA171">
    <cfRule type="expression" dxfId="10600" priority="2129">
      <formula>Q$1=""</formula>
    </cfRule>
  </conditionalFormatting>
  <conditionalFormatting sqref="Q169:AA169 Q171:AA171">
    <cfRule type="expression" dxfId="10599" priority="2128">
      <formula>Q$1=""</formula>
    </cfRule>
  </conditionalFormatting>
  <conditionalFormatting sqref="Q169:AA169 Q171:AA171">
    <cfRule type="expression" dxfId="10598" priority="2127">
      <formula>Q$1=""</formula>
    </cfRule>
  </conditionalFormatting>
  <conditionalFormatting sqref="Q169:AA169 Q171:AA171">
    <cfRule type="expression" dxfId="10597" priority="2126">
      <formula>Q$1=""</formula>
    </cfRule>
  </conditionalFormatting>
  <conditionalFormatting sqref="Q169:AA169 Q171:AA171">
    <cfRule type="expression" dxfId="10596" priority="2125">
      <formula>Q$1=""</formula>
    </cfRule>
  </conditionalFormatting>
  <conditionalFormatting sqref="Q169:AA169 Q171:AA171">
    <cfRule type="expression" dxfId="10595" priority="2124">
      <formula>Q$1=""</formula>
    </cfRule>
  </conditionalFormatting>
  <conditionalFormatting sqref="Q169:AA169 Q171:AA171">
    <cfRule type="expression" dxfId="10594" priority="2123">
      <formula>Q$1=""</formula>
    </cfRule>
  </conditionalFormatting>
  <conditionalFormatting sqref="Q169:AA169 Q171:AA171">
    <cfRule type="expression" dxfId="10593" priority="2122">
      <formula>Q$1=""</formula>
    </cfRule>
  </conditionalFormatting>
  <conditionalFormatting sqref="Q169:AA169 Q171:AA171">
    <cfRule type="expression" dxfId="10592" priority="2121">
      <formula>Q$1=""</formula>
    </cfRule>
  </conditionalFormatting>
  <conditionalFormatting sqref="P175:AA175">
    <cfRule type="expression" dxfId="10591" priority="2120">
      <formula>P$1=""</formula>
    </cfRule>
  </conditionalFormatting>
  <conditionalFormatting sqref="P177:AA177">
    <cfRule type="expression" dxfId="10590" priority="2119">
      <formula>P$1=""</formula>
    </cfRule>
  </conditionalFormatting>
  <conditionalFormatting sqref="P179:AA179">
    <cfRule type="expression" dxfId="10589" priority="2118">
      <formula>P$1=""</formula>
    </cfRule>
  </conditionalFormatting>
  <conditionalFormatting sqref="P181:AA181">
    <cfRule type="expression" dxfId="10588" priority="2117">
      <formula>P$1=""</formula>
    </cfRule>
  </conditionalFormatting>
  <conditionalFormatting sqref="P177:AA177 P179:AA179 P181:AA181">
    <cfRule type="expression" dxfId="10587" priority="2116">
      <formula>P$1=""</formula>
    </cfRule>
  </conditionalFormatting>
  <conditionalFormatting sqref="P177:AA177 P179:AA179 P181:AA181">
    <cfRule type="expression" dxfId="10586" priority="2115">
      <formula>P$1=""</formula>
    </cfRule>
  </conditionalFormatting>
  <conditionalFormatting sqref="P177:AA177 P179:AA179 P181:AA181">
    <cfRule type="expression" dxfId="10585" priority="2114">
      <formula>P$1=""</formula>
    </cfRule>
  </conditionalFormatting>
  <conditionalFormatting sqref="P177:AA177 P179:AA179 P181:AA181">
    <cfRule type="expression" dxfId="10584" priority="2113">
      <formula>P$1=""</formula>
    </cfRule>
  </conditionalFormatting>
  <conditionalFormatting sqref="P177:AA177 P179:AA179 P181:AA181">
    <cfRule type="expression" dxfId="10583" priority="2112">
      <formula>P$1=""</formula>
    </cfRule>
  </conditionalFormatting>
  <conditionalFormatting sqref="P179:AA179 P181:AA181">
    <cfRule type="expression" dxfId="10582" priority="2111">
      <formula>P$1=""</formula>
    </cfRule>
  </conditionalFormatting>
  <conditionalFormatting sqref="P177:AA177">
    <cfRule type="expression" dxfId="10581" priority="2110">
      <formula>P$1=""</formula>
    </cfRule>
  </conditionalFormatting>
  <conditionalFormatting sqref="P179:AA179 P181:AA181">
    <cfRule type="expression" dxfId="10580" priority="2109">
      <formula>P$1=""</formula>
    </cfRule>
  </conditionalFormatting>
  <conditionalFormatting sqref="P179:AA179 P181:AA181">
    <cfRule type="expression" dxfId="10579" priority="2108">
      <formula>P$1=""</formula>
    </cfRule>
  </conditionalFormatting>
  <conditionalFormatting sqref="P181:AA181">
    <cfRule type="expression" dxfId="10578" priority="2107">
      <formula>P$1=""</formula>
    </cfRule>
  </conditionalFormatting>
  <conditionalFormatting sqref="P181:AA181">
    <cfRule type="expression" dxfId="10577" priority="2106">
      <formula>P$1=""</formula>
    </cfRule>
  </conditionalFormatting>
  <conditionalFormatting sqref="P181:AA181">
    <cfRule type="expression" dxfId="10576" priority="2105">
      <formula>P$1=""</formula>
    </cfRule>
  </conditionalFormatting>
  <conditionalFormatting sqref="P181:AA181">
    <cfRule type="expression" dxfId="10575" priority="2104">
      <formula>P$1=""</formula>
    </cfRule>
  </conditionalFormatting>
  <conditionalFormatting sqref="P175:AA175">
    <cfRule type="expression" dxfId="10574" priority="2103">
      <formula>P$1=""</formula>
    </cfRule>
  </conditionalFormatting>
  <conditionalFormatting sqref="P175:AA175">
    <cfRule type="expression" dxfId="10573" priority="2102">
      <formula>P$1=""</formula>
    </cfRule>
  </conditionalFormatting>
  <conditionalFormatting sqref="P175:AA175">
    <cfRule type="expression" dxfId="10572" priority="2101">
      <formula>P$1=""</formula>
    </cfRule>
  </conditionalFormatting>
  <conditionalFormatting sqref="P175:AA175">
    <cfRule type="expression" dxfId="10571" priority="2100">
      <formula>P$1=""</formula>
    </cfRule>
  </conditionalFormatting>
  <conditionalFormatting sqref="P175:AA175">
    <cfRule type="expression" dxfId="10570" priority="2099">
      <formula>P$1=""</formula>
    </cfRule>
  </conditionalFormatting>
  <conditionalFormatting sqref="P175:AA175">
    <cfRule type="expression" dxfId="10569" priority="2098">
      <formula>P$1=""</formula>
    </cfRule>
  </conditionalFormatting>
  <conditionalFormatting sqref="P175:AA175">
    <cfRule type="expression" dxfId="10568" priority="2097">
      <formula>P$1=""</formula>
    </cfRule>
  </conditionalFormatting>
  <conditionalFormatting sqref="P179:AA179 P181:AA181">
    <cfRule type="expression" dxfId="10567" priority="2096">
      <formula>P$1=""</formula>
    </cfRule>
  </conditionalFormatting>
  <conditionalFormatting sqref="P179:AA179 P181:AA181">
    <cfRule type="expression" dxfId="10566" priority="2095">
      <formula>P$1=""</formula>
    </cfRule>
  </conditionalFormatting>
  <conditionalFormatting sqref="P179:AA179 P181:AA181">
    <cfRule type="expression" dxfId="10565" priority="2094">
      <formula>P$1=""</formula>
    </cfRule>
  </conditionalFormatting>
  <conditionalFormatting sqref="P179:AA179 P181:AA181">
    <cfRule type="expression" dxfId="10564" priority="2093">
      <formula>P$1=""</formula>
    </cfRule>
  </conditionalFormatting>
  <conditionalFormatting sqref="P177:AA177 P179:AA179 P181:AA181">
    <cfRule type="expression" dxfId="10563" priority="2092">
      <formula>P$1=""</formula>
    </cfRule>
  </conditionalFormatting>
  <conditionalFormatting sqref="P177:AA177 P179:AA179 P181:AA181">
    <cfRule type="expression" dxfId="10562" priority="2091">
      <formula>P$1=""</formula>
    </cfRule>
  </conditionalFormatting>
  <conditionalFormatting sqref="P177:AA177 P179:AA179 P181:AA181">
    <cfRule type="expression" dxfId="10561" priority="2090">
      <formula>P$1=""</formula>
    </cfRule>
  </conditionalFormatting>
  <conditionalFormatting sqref="P177:AA177 P179:AA179 P181:AA181">
    <cfRule type="expression" dxfId="10560" priority="2089">
      <formula>P$1=""</formula>
    </cfRule>
  </conditionalFormatting>
  <conditionalFormatting sqref="P177:AA177 P179:AA179 P181:AA181">
    <cfRule type="expression" dxfId="10559" priority="2088">
      <formula>P$1=""</formula>
    </cfRule>
  </conditionalFormatting>
  <conditionalFormatting sqref="P177:AA177 P179:AA179 P181:AA181">
    <cfRule type="expression" dxfId="10558" priority="2087">
      <formula>P$1=""</formula>
    </cfRule>
  </conditionalFormatting>
  <conditionalFormatting sqref="P177:AA177 P179:AA179 P181:AA181">
    <cfRule type="expression" dxfId="10557" priority="2086">
      <formula>P$1=""</formula>
    </cfRule>
  </conditionalFormatting>
  <conditionalFormatting sqref="P177:AA177 P179:AA179 P181:AA181">
    <cfRule type="expression" dxfId="10556" priority="2085">
      <formula>P$1=""</formula>
    </cfRule>
  </conditionalFormatting>
  <conditionalFormatting sqref="Q177:AA177">
    <cfRule type="expression" dxfId="10555" priority="2084">
      <formula>Q$1=""</formula>
    </cfRule>
  </conditionalFormatting>
  <conditionalFormatting sqref="Q177:AA177">
    <cfRule type="expression" dxfId="10554" priority="2083">
      <formula>Q$1=""</formula>
    </cfRule>
  </conditionalFormatting>
  <conditionalFormatting sqref="Q177:AA177">
    <cfRule type="expression" dxfId="10553" priority="2082">
      <formula>Q$1=""</formula>
    </cfRule>
  </conditionalFormatting>
  <conditionalFormatting sqref="Q177:AA177">
    <cfRule type="expression" dxfId="10552" priority="2081">
      <formula>Q$1=""</formula>
    </cfRule>
  </conditionalFormatting>
  <conditionalFormatting sqref="Q177:AA177">
    <cfRule type="expression" dxfId="10551" priority="2080">
      <formula>Q$1=""</formula>
    </cfRule>
  </conditionalFormatting>
  <conditionalFormatting sqref="Q177:AA177">
    <cfRule type="expression" dxfId="10550" priority="2079">
      <formula>Q$1=""</formula>
    </cfRule>
  </conditionalFormatting>
  <conditionalFormatting sqref="Q177:AA177">
    <cfRule type="expression" dxfId="10549" priority="2078">
      <formula>Q$1=""</formula>
    </cfRule>
  </conditionalFormatting>
  <conditionalFormatting sqref="Q177:AA177">
    <cfRule type="expression" dxfId="10548" priority="2077">
      <formula>Q$1=""</formula>
    </cfRule>
  </conditionalFormatting>
  <conditionalFormatting sqref="Q179:AA179 Q181:AA181">
    <cfRule type="expression" dxfId="10547" priority="2076">
      <formula>Q$1=""</formula>
    </cfRule>
  </conditionalFormatting>
  <conditionalFormatting sqref="Q179:AA179 Q181:AA181">
    <cfRule type="expression" dxfId="10546" priority="2075">
      <formula>Q$1=""</formula>
    </cfRule>
  </conditionalFormatting>
  <conditionalFormatting sqref="Q179:AA179 Q181:AA181">
    <cfRule type="expression" dxfId="10545" priority="2074">
      <formula>Q$1=""</formula>
    </cfRule>
  </conditionalFormatting>
  <conditionalFormatting sqref="Q179:AA179 Q181:AA181">
    <cfRule type="expression" dxfId="10544" priority="2073">
      <formula>Q$1=""</formula>
    </cfRule>
  </conditionalFormatting>
  <conditionalFormatting sqref="Q179:AA179 Q181:AA181">
    <cfRule type="expression" dxfId="10543" priority="2072">
      <formula>Q$1=""</formula>
    </cfRule>
  </conditionalFormatting>
  <conditionalFormatting sqref="Q179:AA179 Q181:AA181">
    <cfRule type="expression" dxfId="10542" priority="2071">
      <formula>Q$1=""</formula>
    </cfRule>
  </conditionalFormatting>
  <conditionalFormatting sqref="Q179:AA179 Q181:AA181">
    <cfRule type="expression" dxfId="10541" priority="2070">
      <formula>Q$1=""</formula>
    </cfRule>
  </conditionalFormatting>
  <conditionalFormatting sqref="Q179:AA179 Q181:AA181">
    <cfRule type="expression" dxfId="10540" priority="2069">
      <formula>Q$1=""</formula>
    </cfRule>
  </conditionalFormatting>
  <conditionalFormatting sqref="Q179:AA179 Q181:AA181">
    <cfRule type="expression" dxfId="10539" priority="2068">
      <formula>Q$1=""</formula>
    </cfRule>
  </conditionalFormatting>
  <conditionalFormatting sqref="Q179:AA179 Q181:AA181">
    <cfRule type="expression" dxfId="10538" priority="2067">
      <formula>Q$1=""</formula>
    </cfRule>
  </conditionalFormatting>
  <conditionalFormatting sqref="P175:AA175 P179:AA179 P181:AA181">
    <cfRule type="expression" dxfId="10537" priority="2066">
      <formula>P$1=""</formula>
    </cfRule>
  </conditionalFormatting>
  <conditionalFormatting sqref="P175:AA175">
    <cfRule type="expression" dxfId="10536" priority="2065">
      <formula>P$1=""</formula>
    </cfRule>
  </conditionalFormatting>
  <conditionalFormatting sqref="P175:AA175">
    <cfRule type="expression" dxfId="10535" priority="2064">
      <formula>P$1=""</formula>
    </cfRule>
  </conditionalFormatting>
  <conditionalFormatting sqref="P175:AA175">
    <cfRule type="expression" dxfId="10534" priority="2063">
      <formula>P$1=""</formula>
    </cfRule>
  </conditionalFormatting>
  <conditionalFormatting sqref="P175:AA175">
    <cfRule type="expression" dxfId="10533" priority="2062">
      <formula>P$1=""</formula>
    </cfRule>
  </conditionalFormatting>
  <conditionalFormatting sqref="P175:AA175">
    <cfRule type="expression" dxfId="10532" priority="2061">
      <formula>P$1=""</formula>
    </cfRule>
  </conditionalFormatting>
  <conditionalFormatting sqref="P175:AA175 P179:AA179 P181:AA181">
    <cfRule type="expression" dxfId="10531" priority="2060">
      <formula>P$1=""</formula>
    </cfRule>
  </conditionalFormatting>
  <conditionalFormatting sqref="P175:AA175">
    <cfRule type="expression" dxfId="10530" priority="2059">
      <formula>P$1=""</formula>
    </cfRule>
  </conditionalFormatting>
  <conditionalFormatting sqref="P175:AA175">
    <cfRule type="expression" dxfId="10529" priority="2058">
      <formula>P$1=""</formula>
    </cfRule>
  </conditionalFormatting>
  <conditionalFormatting sqref="P175:AA175">
    <cfRule type="expression" dxfId="10528" priority="2057">
      <formula>P$1=""</formula>
    </cfRule>
  </conditionalFormatting>
  <conditionalFormatting sqref="P175:AA175">
    <cfRule type="expression" dxfId="10527" priority="2056">
      <formula>P$1=""</formula>
    </cfRule>
  </conditionalFormatting>
  <conditionalFormatting sqref="P175:AA175">
    <cfRule type="expression" dxfId="10526" priority="2055">
      <formula>P$1=""</formula>
    </cfRule>
  </conditionalFormatting>
  <conditionalFormatting sqref="P175:AA175">
    <cfRule type="expression" dxfId="10525" priority="2054">
      <formula>P$1=""</formula>
    </cfRule>
  </conditionalFormatting>
  <conditionalFormatting sqref="P175:AA175">
    <cfRule type="expression" dxfId="10524" priority="2053">
      <formula>P$1=""</formula>
    </cfRule>
  </conditionalFormatting>
  <conditionalFormatting sqref="P175:AA175">
    <cfRule type="expression" dxfId="10523" priority="2052">
      <formula>P$1=""</formula>
    </cfRule>
  </conditionalFormatting>
  <conditionalFormatting sqref="P311:AA311">
    <cfRule type="expression" dxfId="10522" priority="2051">
      <formula>P$1=""</formula>
    </cfRule>
  </conditionalFormatting>
  <conditionalFormatting sqref="P313:AA313">
    <cfRule type="expression" dxfId="10521" priority="2050">
      <formula>P$1=""</formula>
    </cfRule>
  </conditionalFormatting>
  <conditionalFormatting sqref="P315:AA315">
    <cfRule type="expression" dxfId="10520" priority="2049">
      <formula>P$1=""</formula>
    </cfRule>
  </conditionalFormatting>
  <conditionalFormatting sqref="P317:AA317">
    <cfRule type="expression" dxfId="10519" priority="2048">
      <formula>P$1=""</formula>
    </cfRule>
  </conditionalFormatting>
  <conditionalFormatting sqref="P313:AA313 P315:AA315 P317:AA317">
    <cfRule type="expression" dxfId="10518" priority="2047">
      <formula>P$1=""</formula>
    </cfRule>
  </conditionalFormatting>
  <conditionalFormatting sqref="P313:AA313 P315:AA315 P317:AA317">
    <cfRule type="expression" dxfId="10517" priority="2046">
      <formula>P$1=""</formula>
    </cfRule>
  </conditionalFormatting>
  <conditionalFormatting sqref="P313:AA313 P315:AA315 P317:AA317">
    <cfRule type="expression" dxfId="10516" priority="2045">
      <formula>P$1=""</formula>
    </cfRule>
  </conditionalFormatting>
  <conditionalFormatting sqref="P313:AA313 P315:AA315 P317:AA317">
    <cfRule type="expression" dxfId="10515" priority="2044">
      <formula>P$1=""</formula>
    </cfRule>
  </conditionalFormatting>
  <conditionalFormatting sqref="P313:AA313 P315:AA315 P317:AA317">
    <cfRule type="expression" dxfId="10514" priority="2043">
      <formula>P$1=""</formula>
    </cfRule>
  </conditionalFormatting>
  <conditionalFormatting sqref="P315:AA315 P317:AA317">
    <cfRule type="expression" dxfId="10513" priority="2042">
      <formula>P$1=""</formula>
    </cfRule>
  </conditionalFormatting>
  <conditionalFormatting sqref="P313:AA313">
    <cfRule type="expression" dxfId="10512" priority="2041">
      <formula>P$1=""</formula>
    </cfRule>
  </conditionalFormatting>
  <conditionalFormatting sqref="P315:AA315 P317:AA317">
    <cfRule type="expression" dxfId="10511" priority="2040">
      <formula>P$1=""</formula>
    </cfRule>
  </conditionalFormatting>
  <conditionalFormatting sqref="P315:AA315 P317:AA317">
    <cfRule type="expression" dxfId="10510" priority="2039">
      <formula>P$1=""</formula>
    </cfRule>
  </conditionalFormatting>
  <conditionalFormatting sqref="P317:AA317">
    <cfRule type="expression" dxfId="10509" priority="2038">
      <formula>P$1=""</formula>
    </cfRule>
  </conditionalFormatting>
  <conditionalFormatting sqref="P317:AA317">
    <cfRule type="expression" dxfId="10508" priority="2037">
      <formula>P$1=""</formula>
    </cfRule>
  </conditionalFormatting>
  <conditionalFormatting sqref="P317:AA317">
    <cfRule type="expression" dxfId="10507" priority="2036">
      <formula>P$1=""</formula>
    </cfRule>
  </conditionalFormatting>
  <conditionalFormatting sqref="P317:AA317">
    <cfRule type="expression" dxfId="10506" priority="2035">
      <formula>P$1=""</formula>
    </cfRule>
  </conditionalFormatting>
  <conditionalFormatting sqref="P311:AA311">
    <cfRule type="expression" dxfId="10505" priority="2034">
      <formula>P$1=""</formula>
    </cfRule>
  </conditionalFormatting>
  <conditionalFormatting sqref="P311:AA311">
    <cfRule type="expression" dxfId="10504" priority="2033">
      <formula>P$1=""</formula>
    </cfRule>
  </conditionalFormatting>
  <conditionalFormatting sqref="P311:AA311">
    <cfRule type="expression" dxfId="10503" priority="2032">
      <formula>P$1=""</formula>
    </cfRule>
  </conditionalFormatting>
  <conditionalFormatting sqref="P311:AA311">
    <cfRule type="expression" dxfId="10502" priority="2031">
      <formula>P$1=""</formula>
    </cfRule>
  </conditionalFormatting>
  <conditionalFormatting sqref="P311:AA311">
    <cfRule type="expression" dxfId="10501" priority="2030">
      <formula>P$1=""</formula>
    </cfRule>
  </conditionalFormatting>
  <conditionalFormatting sqref="P311:AA311">
    <cfRule type="expression" dxfId="10500" priority="2029">
      <formula>P$1=""</formula>
    </cfRule>
  </conditionalFormatting>
  <conditionalFormatting sqref="P311:AA311">
    <cfRule type="expression" dxfId="10499" priority="2028">
      <formula>P$1=""</formula>
    </cfRule>
  </conditionalFormatting>
  <conditionalFormatting sqref="P317:AA317 P315:AA315">
    <cfRule type="expression" dxfId="10498" priority="2027">
      <formula>P$1=""</formula>
    </cfRule>
  </conditionalFormatting>
  <conditionalFormatting sqref="P317:AA317 P315:AA315">
    <cfRule type="expression" dxfId="10497" priority="2026">
      <formula>P$1=""</formula>
    </cfRule>
  </conditionalFormatting>
  <conditionalFormatting sqref="P317:AA317 P315:AA315">
    <cfRule type="expression" dxfId="10496" priority="2025">
      <formula>P$1=""</formula>
    </cfRule>
  </conditionalFormatting>
  <conditionalFormatting sqref="P317:AA317 P315:AA315">
    <cfRule type="expression" dxfId="10495" priority="2024">
      <formula>P$1=""</formula>
    </cfRule>
  </conditionalFormatting>
  <conditionalFormatting sqref="P321:AA321">
    <cfRule type="expression" dxfId="10494" priority="2023">
      <formula>P$1=""</formula>
    </cfRule>
  </conditionalFormatting>
  <conditionalFormatting sqref="P323:AA323">
    <cfRule type="expression" dxfId="10493" priority="2022">
      <formula>P$1=""</formula>
    </cfRule>
  </conditionalFormatting>
  <conditionalFormatting sqref="P325:AA325">
    <cfRule type="expression" dxfId="10492" priority="2021">
      <formula>P$1=""</formula>
    </cfRule>
  </conditionalFormatting>
  <conditionalFormatting sqref="P327:AA327">
    <cfRule type="expression" dxfId="10491" priority="2020">
      <formula>P$1=""</formula>
    </cfRule>
  </conditionalFormatting>
  <conditionalFormatting sqref="P323:AA323 P325:AA325 P327:AA327">
    <cfRule type="expression" dxfId="10490" priority="2019">
      <formula>P$1=""</formula>
    </cfRule>
  </conditionalFormatting>
  <conditionalFormatting sqref="P323:AA323 P325:AA325 P327:AA327">
    <cfRule type="expression" dxfId="10489" priority="2018">
      <formula>P$1=""</formula>
    </cfRule>
  </conditionalFormatting>
  <conditionalFormatting sqref="P323:AA323 P325:AA325 P327:AA327">
    <cfRule type="expression" dxfId="10488" priority="2017">
      <formula>P$1=""</formula>
    </cfRule>
  </conditionalFormatting>
  <conditionalFormatting sqref="P323:AA323 P325:AA325 P327:AA327">
    <cfRule type="expression" dxfId="10487" priority="2016">
      <formula>P$1=""</formula>
    </cfRule>
  </conditionalFormatting>
  <conditionalFormatting sqref="P323:AA323 P325:AA325 P327:AA327">
    <cfRule type="expression" dxfId="10486" priority="2015">
      <formula>P$1=""</formula>
    </cfRule>
  </conditionalFormatting>
  <conditionalFormatting sqref="P325:AA325 P327:AA327">
    <cfRule type="expression" dxfId="10485" priority="2014">
      <formula>P$1=""</formula>
    </cfRule>
  </conditionalFormatting>
  <conditionalFormatting sqref="P323:AA323">
    <cfRule type="expression" dxfId="10484" priority="2013">
      <formula>P$1=""</formula>
    </cfRule>
  </conditionalFormatting>
  <conditionalFormatting sqref="P325:AA325 P327:AA327">
    <cfRule type="expression" dxfId="10483" priority="2012">
      <formula>P$1=""</formula>
    </cfRule>
  </conditionalFormatting>
  <conditionalFormatting sqref="P325:AA325 P327:AA327">
    <cfRule type="expression" dxfId="10482" priority="2011">
      <formula>P$1=""</formula>
    </cfRule>
  </conditionalFormatting>
  <conditionalFormatting sqref="P327:AA327">
    <cfRule type="expression" dxfId="10481" priority="2010">
      <formula>P$1=""</formula>
    </cfRule>
  </conditionalFormatting>
  <conditionalFormatting sqref="P327:AA327">
    <cfRule type="expression" dxfId="10480" priority="2009">
      <formula>P$1=""</formula>
    </cfRule>
  </conditionalFormatting>
  <conditionalFormatting sqref="P327:AA327">
    <cfRule type="expression" dxfId="10479" priority="2008">
      <formula>P$1=""</formula>
    </cfRule>
  </conditionalFormatting>
  <conditionalFormatting sqref="P327:AA327">
    <cfRule type="expression" dxfId="10478" priority="2007">
      <formula>P$1=""</formula>
    </cfRule>
  </conditionalFormatting>
  <conditionalFormatting sqref="P321:AA321">
    <cfRule type="expression" dxfId="10477" priority="2006">
      <formula>P$1=""</formula>
    </cfRule>
  </conditionalFormatting>
  <conditionalFormatting sqref="P321:AA321">
    <cfRule type="expression" dxfId="10476" priority="2005">
      <formula>P$1=""</formula>
    </cfRule>
  </conditionalFormatting>
  <conditionalFormatting sqref="P321:AA321">
    <cfRule type="expression" dxfId="10475" priority="2004">
      <formula>P$1=""</formula>
    </cfRule>
  </conditionalFormatting>
  <conditionalFormatting sqref="P321:AA321">
    <cfRule type="expression" dxfId="10474" priority="2003">
      <formula>P$1=""</formula>
    </cfRule>
  </conditionalFormatting>
  <conditionalFormatting sqref="P321:AA321">
    <cfRule type="expression" dxfId="10473" priority="2002">
      <formula>P$1=""</formula>
    </cfRule>
  </conditionalFormatting>
  <conditionalFormatting sqref="P321:AA321">
    <cfRule type="expression" dxfId="10472" priority="2001">
      <formula>P$1=""</formula>
    </cfRule>
  </conditionalFormatting>
  <conditionalFormatting sqref="P321:AA321">
    <cfRule type="expression" dxfId="10471" priority="2000">
      <formula>P$1=""</formula>
    </cfRule>
  </conditionalFormatting>
  <conditionalFormatting sqref="P325:AA325 P327:AA327">
    <cfRule type="expression" dxfId="10470" priority="1999">
      <formula>P$1=""</formula>
    </cfRule>
  </conditionalFormatting>
  <conditionalFormatting sqref="P325:AA325 P327:AA327">
    <cfRule type="expression" dxfId="10469" priority="1998">
      <formula>P$1=""</formula>
    </cfRule>
  </conditionalFormatting>
  <conditionalFormatting sqref="P325:AA325 P327:AA327">
    <cfRule type="expression" dxfId="10468" priority="1997">
      <formula>P$1=""</formula>
    </cfRule>
  </conditionalFormatting>
  <conditionalFormatting sqref="P325:AA325 P327:AA327">
    <cfRule type="expression" dxfId="10467" priority="1996">
      <formula>P$1=""</formula>
    </cfRule>
  </conditionalFormatting>
  <conditionalFormatting sqref="P325 P327 P323:AA323">
    <cfRule type="expression" dxfId="10466" priority="1995">
      <formula>P$1=""</formula>
    </cfRule>
  </conditionalFormatting>
  <conditionalFormatting sqref="P325 P327 P323:AA323">
    <cfRule type="expression" dxfId="10465" priority="1994">
      <formula>P$1=""</formula>
    </cfRule>
  </conditionalFormatting>
  <conditionalFormatting sqref="P325 P327 P323:AA323">
    <cfRule type="expression" dxfId="10464" priority="1993">
      <formula>P$1=""</formula>
    </cfRule>
  </conditionalFormatting>
  <conditionalFormatting sqref="P325 P327 P323:AA323">
    <cfRule type="expression" dxfId="10463" priority="1992">
      <formula>P$1=""</formula>
    </cfRule>
  </conditionalFormatting>
  <conditionalFormatting sqref="P325 P327 P323:AA323">
    <cfRule type="expression" dxfId="10462" priority="1991">
      <formula>P$1=""</formula>
    </cfRule>
  </conditionalFormatting>
  <conditionalFormatting sqref="P325 P327 P323:AA323">
    <cfRule type="expression" dxfId="10461" priority="1990">
      <formula>P$1=""</formula>
    </cfRule>
  </conditionalFormatting>
  <conditionalFormatting sqref="P325 P327 P323:AA323">
    <cfRule type="expression" dxfId="10460" priority="1989">
      <formula>P$1=""</formula>
    </cfRule>
  </conditionalFormatting>
  <conditionalFormatting sqref="P325 P327 P323:AA323">
    <cfRule type="expression" dxfId="10459" priority="1988">
      <formula>P$1=""</formula>
    </cfRule>
  </conditionalFormatting>
  <conditionalFormatting sqref="Q323:AA323">
    <cfRule type="expression" dxfId="10458" priority="1987">
      <formula>Q$1=""</formula>
    </cfRule>
  </conditionalFormatting>
  <conditionalFormatting sqref="Q323:AA323">
    <cfRule type="expression" dxfId="10457" priority="1986">
      <formula>Q$1=""</formula>
    </cfRule>
  </conditionalFormatting>
  <conditionalFormatting sqref="Q323:AA323">
    <cfRule type="expression" dxfId="10456" priority="1985">
      <formula>Q$1=""</formula>
    </cfRule>
  </conditionalFormatting>
  <conditionalFormatting sqref="Q323:AA323">
    <cfRule type="expression" dxfId="10455" priority="1984">
      <formula>Q$1=""</formula>
    </cfRule>
  </conditionalFormatting>
  <conditionalFormatting sqref="Q323:AA323">
    <cfRule type="expression" dxfId="10454" priority="1983">
      <formula>Q$1=""</formula>
    </cfRule>
  </conditionalFormatting>
  <conditionalFormatting sqref="Q323:AA323">
    <cfRule type="expression" dxfId="10453" priority="1982">
      <formula>Q$1=""</formula>
    </cfRule>
  </conditionalFormatting>
  <conditionalFormatting sqref="Q323:AA323">
    <cfRule type="expression" dxfId="10452" priority="1981">
      <formula>Q$1=""</formula>
    </cfRule>
  </conditionalFormatting>
  <conditionalFormatting sqref="Q323:AA323">
    <cfRule type="expression" dxfId="10451" priority="1980">
      <formula>Q$1=""</formula>
    </cfRule>
  </conditionalFormatting>
  <conditionalFormatting sqref="Q325:AA325 Q327:AA327">
    <cfRule type="expression" dxfId="10450" priority="1979">
      <formula>Q$1=""</formula>
    </cfRule>
  </conditionalFormatting>
  <conditionalFormatting sqref="Q325:AA325 Q327:AA327">
    <cfRule type="expression" dxfId="10449" priority="1978">
      <formula>Q$1=""</formula>
    </cfRule>
  </conditionalFormatting>
  <conditionalFormatting sqref="Q325:AA325 Q327:AA327">
    <cfRule type="expression" dxfId="10448" priority="1977">
      <formula>Q$1=""</formula>
    </cfRule>
  </conditionalFormatting>
  <conditionalFormatting sqref="Q325:AA325 Q327:AA327">
    <cfRule type="expression" dxfId="10447" priority="1976">
      <formula>Q$1=""</formula>
    </cfRule>
  </conditionalFormatting>
  <conditionalFormatting sqref="Q325:AA325 Q327:AA327">
    <cfRule type="expression" dxfId="10446" priority="1975">
      <formula>Q$1=""</formula>
    </cfRule>
  </conditionalFormatting>
  <conditionalFormatting sqref="Q325:AA325 Q327:AA327">
    <cfRule type="expression" dxfId="10445" priority="1974">
      <formula>Q$1=""</formula>
    </cfRule>
  </conditionalFormatting>
  <conditionalFormatting sqref="Q325:AA325 Q327:AA327">
    <cfRule type="expression" dxfId="10444" priority="1973">
      <formula>Q$1=""</formula>
    </cfRule>
  </conditionalFormatting>
  <conditionalFormatting sqref="Q325:AA325 Q327:AA327">
    <cfRule type="expression" dxfId="10443" priority="1972">
      <formula>Q$1=""</formula>
    </cfRule>
  </conditionalFormatting>
  <conditionalFormatting sqref="Q325:AA325 Q327:AA327">
    <cfRule type="expression" dxfId="10442" priority="1971">
      <formula>Q$1=""</formula>
    </cfRule>
  </conditionalFormatting>
  <conditionalFormatting sqref="Q325:AA325 Q327:AA327">
    <cfRule type="expression" dxfId="10441" priority="1970">
      <formula>Q$1=""</formula>
    </cfRule>
  </conditionalFormatting>
  <conditionalFormatting sqref="P331:AA331">
    <cfRule type="expression" dxfId="10440" priority="1969">
      <formula>P$1=""</formula>
    </cfRule>
  </conditionalFormatting>
  <conditionalFormatting sqref="P333:AA333">
    <cfRule type="expression" dxfId="10439" priority="1968">
      <formula>P$1=""</formula>
    </cfRule>
  </conditionalFormatting>
  <conditionalFormatting sqref="P335:AA335">
    <cfRule type="expression" dxfId="10438" priority="1967">
      <formula>P$1=""</formula>
    </cfRule>
  </conditionalFormatting>
  <conditionalFormatting sqref="P337:AA337">
    <cfRule type="expression" dxfId="10437" priority="1966">
      <formula>P$1=""</formula>
    </cfRule>
  </conditionalFormatting>
  <conditionalFormatting sqref="P333:AA333 P335:AA335 P337:AA337">
    <cfRule type="expression" dxfId="10436" priority="1965">
      <formula>P$1=""</formula>
    </cfRule>
  </conditionalFormatting>
  <conditionalFormatting sqref="P333:AA333 P335:AA335 P337:AA337">
    <cfRule type="expression" dxfId="10435" priority="1964">
      <formula>P$1=""</formula>
    </cfRule>
  </conditionalFormatting>
  <conditionalFormatting sqref="P333:AA333 P335:AA335 P337:AA337">
    <cfRule type="expression" dxfId="10434" priority="1963">
      <formula>P$1=""</formula>
    </cfRule>
  </conditionalFormatting>
  <conditionalFormatting sqref="P333:AA333 P335:AA335 P337:AA337">
    <cfRule type="expression" dxfId="10433" priority="1962">
      <formula>P$1=""</formula>
    </cfRule>
  </conditionalFormatting>
  <conditionalFormatting sqref="P333:AA333 P335:AA335 P337:AA337">
    <cfRule type="expression" dxfId="10432" priority="1961">
      <formula>P$1=""</formula>
    </cfRule>
  </conditionalFormatting>
  <conditionalFormatting sqref="P335:AA335 P337:AA337">
    <cfRule type="expression" dxfId="10431" priority="1960">
      <formula>P$1=""</formula>
    </cfRule>
  </conditionalFormatting>
  <conditionalFormatting sqref="P333:AA333">
    <cfRule type="expression" dxfId="10430" priority="1959">
      <formula>P$1=""</formula>
    </cfRule>
  </conditionalFormatting>
  <conditionalFormatting sqref="P335:AA335 P337:AA337">
    <cfRule type="expression" dxfId="10429" priority="1958">
      <formula>P$1=""</formula>
    </cfRule>
  </conditionalFormatting>
  <conditionalFormatting sqref="P335:AA335 P337:AA337">
    <cfRule type="expression" dxfId="10428" priority="1957">
      <formula>P$1=""</formula>
    </cfRule>
  </conditionalFormatting>
  <conditionalFormatting sqref="P337:AA337">
    <cfRule type="expression" dxfId="10427" priority="1956">
      <formula>P$1=""</formula>
    </cfRule>
  </conditionalFormatting>
  <conditionalFormatting sqref="P337:AA337">
    <cfRule type="expression" dxfId="10426" priority="1955">
      <formula>P$1=""</formula>
    </cfRule>
  </conditionalFormatting>
  <conditionalFormatting sqref="P337:AA337">
    <cfRule type="expression" dxfId="10425" priority="1954">
      <formula>P$1=""</formula>
    </cfRule>
  </conditionalFormatting>
  <conditionalFormatting sqref="P337:AA337">
    <cfRule type="expression" dxfId="10424" priority="1953">
      <formula>P$1=""</formula>
    </cfRule>
  </conditionalFormatting>
  <conditionalFormatting sqref="P331:AA331">
    <cfRule type="expression" dxfId="10423" priority="1952">
      <formula>P$1=""</formula>
    </cfRule>
  </conditionalFormatting>
  <conditionalFormatting sqref="P331:AA331">
    <cfRule type="expression" dxfId="10422" priority="1951">
      <formula>P$1=""</formula>
    </cfRule>
  </conditionalFormatting>
  <conditionalFormatting sqref="P331:AA331">
    <cfRule type="expression" dxfId="10421" priority="1950">
      <formula>P$1=""</formula>
    </cfRule>
  </conditionalFormatting>
  <conditionalFormatting sqref="P331:AA331">
    <cfRule type="expression" dxfId="10420" priority="1949">
      <formula>P$1=""</formula>
    </cfRule>
  </conditionalFormatting>
  <conditionalFormatting sqref="P331:AA331">
    <cfRule type="expression" dxfId="10419" priority="1948">
      <formula>P$1=""</formula>
    </cfRule>
  </conditionalFormatting>
  <conditionalFormatting sqref="P331:AA331">
    <cfRule type="expression" dxfId="10418" priority="1947">
      <formula>P$1=""</formula>
    </cfRule>
  </conditionalFormatting>
  <conditionalFormatting sqref="P331:AA331">
    <cfRule type="expression" dxfId="10417" priority="1946">
      <formula>P$1=""</formula>
    </cfRule>
  </conditionalFormatting>
  <conditionalFormatting sqref="P335:AA335 P337:AA337">
    <cfRule type="expression" dxfId="10416" priority="1945">
      <formula>P$1=""</formula>
    </cfRule>
  </conditionalFormatting>
  <conditionalFormatting sqref="P335:AA335 P337:AA337">
    <cfRule type="expression" dxfId="10415" priority="1944">
      <formula>P$1=""</formula>
    </cfRule>
  </conditionalFormatting>
  <conditionalFormatting sqref="P335:AA335 P337:AA337">
    <cfRule type="expression" dxfId="10414" priority="1943">
      <formula>P$1=""</formula>
    </cfRule>
  </conditionalFormatting>
  <conditionalFormatting sqref="P335:AA335 P337:AA337">
    <cfRule type="expression" dxfId="10413" priority="1942">
      <formula>P$1=""</formula>
    </cfRule>
  </conditionalFormatting>
  <conditionalFormatting sqref="P333:AA333 P335:AA335 P337:AA337">
    <cfRule type="expression" dxfId="10412" priority="1941">
      <formula>P$1=""</formula>
    </cfRule>
  </conditionalFormatting>
  <conditionalFormatting sqref="P333:AA333 P335:AA335 P337:AA337">
    <cfRule type="expression" dxfId="10411" priority="1940">
      <formula>P$1=""</formula>
    </cfRule>
  </conditionalFormatting>
  <conditionalFormatting sqref="P333:AA333 P335:AA335 P337:AA337">
    <cfRule type="expression" dxfId="10410" priority="1939">
      <formula>P$1=""</formula>
    </cfRule>
  </conditionalFormatting>
  <conditionalFormatting sqref="P333:AA333 P335:AA335 P337:AA337">
    <cfRule type="expression" dxfId="10409" priority="1938">
      <formula>P$1=""</formula>
    </cfRule>
  </conditionalFormatting>
  <conditionalFormatting sqref="P333:AA333 P335:AA335 P337:AA337">
    <cfRule type="expression" dxfId="10408" priority="1937">
      <formula>P$1=""</formula>
    </cfRule>
  </conditionalFormatting>
  <conditionalFormatting sqref="P333:AA333 P335:AA335 P337:AA337">
    <cfRule type="expression" dxfId="10407" priority="1936">
      <formula>P$1=""</formula>
    </cfRule>
  </conditionalFormatting>
  <conditionalFormatting sqref="P333:AA333 P335:AA335 P337:AA337">
    <cfRule type="expression" dxfId="10406" priority="1935">
      <formula>P$1=""</formula>
    </cfRule>
  </conditionalFormatting>
  <conditionalFormatting sqref="P333:AA333 P335:AA335 P337:AA337">
    <cfRule type="expression" dxfId="10405" priority="1934">
      <formula>P$1=""</formula>
    </cfRule>
  </conditionalFormatting>
  <conditionalFormatting sqref="Q333:AA333">
    <cfRule type="expression" dxfId="10404" priority="1933">
      <formula>Q$1=""</formula>
    </cfRule>
  </conditionalFormatting>
  <conditionalFormatting sqref="Q333:AA333">
    <cfRule type="expression" dxfId="10403" priority="1932">
      <formula>Q$1=""</formula>
    </cfRule>
  </conditionalFormatting>
  <conditionalFormatting sqref="Q333:AA333">
    <cfRule type="expression" dxfId="10402" priority="1931">
      <formula>Q$1=""</formula>
    </cfRule>
  </conditionalFormatting>
  <conditionalFormatting sqref="Q333:AA333">
    <cfRule type="expression" dxfId="10401" priority="1930">
      <formula>Q$1=""</formula>
    </cfRule>
  </conditionalFormatting>
  <conditionalFormatting sqref="Q333:AA333">
    <cfRule type="expression" dxfId="10400" priority="1929">
      <formula>Q$1=""</formula>
    </cfRule>
  </conditionalFormatting>
  <conditionalFormatting sqref="Q333:AA333">
    <cfRule type="expression" dxfId="10399" priority="1928">
      <formula>Q$1=""</formula>
    </cfRule>
  </conditionalFormatting>
  <conditionalFormatting sqref="Q333:AA333">
    <cfRule type="expression" dxfId="10398" priority="1927">
      <formula>Q$1=""</formula>
    </cfRule>
  </conditionalFormatting>
  <conditionalFormatting sqref="Q333:AA333">
    <cfRule type="expression" dxfId="10397" priority="1926">
      <formula>Q$1=""</formula>
    </cfRule>
  </conditionalFormatting>
  <conditionalFormatting sqref="Q335:AA335 Q337:AA337">
    <cfRule type="expression" dxfId="10396" priority="1925">
      <formula>Q$1=""</formula>
    </cfRule>
  </conditionalFormatting>
  <conditionalFormatting sqref="Q335:AA335 Q337:AA337">
    <cfRule type="expression" dxfId="10395" priority="1924">
      <formula>Q$1=""</formula>
    </cfRule>
  </conditionalFormatting>
  <conditionalFormatting sqref="Q335:AA335 Q337:AA337">
    <cfRule type="expression" dxfId="10394" priority="1923">
      <formula>Q$1=""</formula>
    </cfRule>
  </conditionalFormatting>
  <conditionalFormatting sqref="Q335:AA335 Q337:AA337">
    <cfRule type="expression" dxfId="10393" priority="1922">
      <formula>Q$1=""</formula>
    </cfRule>
  </conditionalFormatting>
  <conditionalFormatting sqref="Q335:AA335 Q337:AA337">
    <cfRule type="expression" dxfId="10392" priority="1921">
      <formula>Q$1=""</formula>
    </cfRule>
  </conditionalFormatting>
  <conditionalFormatting sqref="Q335:AA335 Q337:AA337">
    <cfRule type="expression" dxfId="10391" priority="1920">
      <formula>Q$1=""</formula>
    </cfRule>
  </conditionalFormatting>
  <conditionalFormatting sqref="Q335:AA335 Q337:AA337">
    <cfRule type="expression" dxfId="10390" priority="1919">
      <formula>Q$1=""</formula>
    </cfRule>
  </conditionalFormatting>
  <conditionalFormatting sqref="Q335:AA335 Q337:AA337">
    <cfRule type="expression" dxfId="10389" priority="1918">
      <formula>Q$1=""</formula>
    </cfRule>
  </conditionalFormatting>
  <conditionalFormatting sqref="Q335:AA335 Q337:AA337">
    <cfRule type="expression" dxfId="10388" priority="1917">
      <formula>Q$1=""</formula>
    </cfRule>
  </conditionalFormatting>
  <conditionalFormatting sqref="Q335:AA335 Q337:AA337">
    <cfRule type="expression" dxfId="10387" priority="1916">
      <formula>Q$1=""</formula>
    </cfRule>
  </conditionalFormatting>
  <conditionalFormatting sqref="P335:AA335 P337:AA337 P331:AA331">
    <cfRule type="expression" dxfId="10386" priority="1915">
      <formula>P$1=""</formula>
    </cfRule>
  </conditionalFormatting>
  <conditionalFormatting sqref="P331:AA331">
    <cfRule type="expression" dxfId="10385" priority="1914">
      <formula>P$1=""</formula>
    </cfRule>
  </conditionalFormatting>
  <conditionalFormatting sqref="P331:AA331">
    <cfRule type="expression" dxfId="10384" priority="1913">
      <formula>P$1=""</formula>
    </cfRule>
  </conditionalFormatting>
  <conditionalFormatting sqref="P331:AA331">
    <cfRule type="expression" dxfId="10383" priority="1912">
      <formula>P$1=""</formula>
    </cfRule>
  </conditionalFormatting>
  <conditionalFormatting sqref="P331:AA331">
    <cfRule type="expression" dxfId="10382" priority="1911">
      <formula>P$1=""</formula>
    </cfRule>
  </conditionalFormatting>
  <conditionalFormatting sqref="P331:AA331">
    <cfRule type="expression" dxfId="10381" priority="1910">
      <formula>P$1=""</formula>
    </cfRule>
  </conditionalFormatting>
  <conditionalFormatting sqref="P335:AA335 P337:AA337 P331:AA331">
    <cfRule type="expression" dxfId="10380" priority="1909">
      <formula>P$1=""</formula>
    </cfRule>
  </conditionalFormatting>
  <conditionalFormatting sqref="P331:AA331">
    <cfRule type="expression" dxfId="10379" priority="1908">
      <formula>P$1=""</formula>
    </cfRule>
  </conditionalFormatting>
  <conditionalFormatting sqref="P331:AA331">
    <cfRule type="expression" dxfId="10378" priority="1907">
      <formula>P$1=""</formula>
    </cfRule>
  </conditionalFormatting>
  <conditionalFormatting sqref="P331:AA331">
    <cfRule type="expression" dxfId="10377" priority="1906">
      <formula>P$1=""</formula>
    </cfRule>
  </conditionalFormatting>
  <conditionalFormatting sqref="P331:AA331">
    <cfRule type="expression" dxfId="10376" priority="1905">
      <formula>P$1=""</formula>
    </cfRule>
  </conditionalFormatting>
  <conditionalFormatting sqref="P331:AA331">
    <cfRule type="expression" dxfId="10375" priority="1904">
      <formula>P$1=""</formula>
    </cfRule>
  </conditionalFormatting>
  <conditionalFormatting sqref="P331:AA331">
    <cfRule type="expression" dxfId="10374" priority="1903">
      <formula>P$1=""</formula>
    </cfRule>
  </conditionalFormatting>
  <conditionalFormatting sqref="P331:AA331">
    <cfRule type="expression" dxfId="10373" priority="1902">
      <formula>P$1=""</formula>
    </cfRule>
  </conditionalFormatting>
  <conditionalFormatting sqref="P331:AA331">
    <cfRule type="expression" dxfId="10372" priority="1901">
      <formula>P$1=""</formula>
    </cfRule>
  </conditionalFormatting>
  <conditionalFormatting sqref="P152:AA152">
    <cfRule type="expression" dxfId="10371" priority="1900">
      <formula>P$1=""</formula>
    </cfRule>
  </conditionalFormatting>
  <conditionalFormatting sqref="P152:AA152">
    <cfRule type="expression" dxfId="10370" priority="1899">
      <formula>P$1=""</formula>
    </cfRule>
  </conditionalFormatting>
  <conditionalFormatting sqref="P152:AA152">
    <cfRule type="expression" dxfId="10369" priority="1898">
      <formula>P$1=""</formula>
    </cfRule>
  </conditionalFormatting>
  <conditionalFormatting sqref="P152:AA152">
    <cfRule type="expression" dxfId="10368" priority="1897">
      <formula>P$1=""</formula>
    </cfRule>
  </conditionalFormatting>
  <conditionalFormatting sqref="P152:AA152">
    <cfRule type="expression" dxfId="10367" priority="1896">
      <formula>P$1=""</formula>
    </cfRule>
  </conditionalFormatting>
  <conditionalFormatting sqref="P152:AA152">
    <cfRule type="expression" dxfId="10366" priority="1895">
      <formula>P$1=""</formula>
    </cfRule>
  </conditionalFormatting>
  <conditionalFormatting sqref="P152:AA152">
    <cfRule type="expression" dxfId="10365" priority="1894">
      <formula>P$1=""</formula>
    </cfRule>
  </conditionalFormatting>
  <conditionalFormatting sqref="P152:AA152">
    <cfRule type="expression" dxfId="10364" priority="1893">
      <formula>P$1=""</formula>
    </cfRule>
  </conditionalFormatting>
  <conditionalFormatting sqref="P321:AA321">
    <cfRule type="expression" dxfId="10363" priority="1892">
      <formula>P$1=""</formula>
    </cfRule>
  </conditionalFormatting>
  <conditionalFormatting sqref="P321:AA321">
    <cfRule type="expression" dxfId="10362" priority="1891">
      <formula>P$1=""</formula>
    </cfRule>
  </conditionalFormatting>
  <conditionalFormatting sqref="P321:AA321">
    <cfRule type="expression" dxfId="10361" priority="1890">
      <formula>P$1=""</formula>
    </cfRule>
  </conditionalFormatting>
  <conditionalFormatting sqref="P321:AA321">
    <cfRule type="expression" dxfId="10360" priority="1889">
      <formula>P$1=""</formula>
    </cfRule>
  </conditionalFormatting>
  <conditionalFormatting sqref="P321:AA321">
    <cfRule type="expression" dxfId="10359" priority="1888">
      <formula>P$1=""</formula>
    </cfRule>
  </conditionalFormatting>
  <conditionalFormatting sqref="P321:AA321">
    <cfRule type="expression" dxfId="10358" priority="1887">
      <formula>P$1=""</formula>
    </cfRule>
  </conditionalFormatting>
  <conditionalFormatting sqref="P321:AA321">
    <cfRule type="expression" dxfId="10357" priority="1886">
      <formula>P$1=""</formula>
    </cfRule>
  </conditionalFormatting>
  <conditionalFormatting sqref="P321:AA321">
    <cfRule type="expression" dxfId="10356" priority="1885">
      <formula>P$1=""</formula>
    </cfRule>
  </conditionalFormatting>
  <conditionalFormatting sqref="P323:AA323">
    <cfRule type="expression" dxfId="10355" priority="1884">
      <formula>P$1=""</formula>
    </cfRule>
  </conditionalFormatting>
  <conditionalFormatting sqref="P323:AA323">
    <cfRule type="expression" dxfId="10354" priority="1883">
      <formula>P$1=""</formula>
    </cfRule>
  </conditionalFormatting>
  <conditionalFormatting sqref="P323:AA323">
    <cfRule type="expression" dxfId="10353" priority="1882">
      <formula>P$1=""</formula>
    </cfRule>
  </conditionalFormatting>
  <conditionalFormatting sqref="P323:AA323">
    <cfRule type="expression" dxfId="10352" priority="1881">
      <formula>P$1=""</formula>
    </cfRule>
  </conditionalFormatting>
  <conditionalFormatting sqref="P323:AA323">
    <cfRule type="expression" dxfId="10351" priority="1880">
      <formula>P$1=""</formula>
    </cfRule>
  </conditionalFormatting>
  <conditionalFormatting sqref="P323:AA323">
    <cfRule type="expression" dxfId="10350" priority="1879">
      <formula>P$1=""</formula>
    </cfRule>
  </conditionalFormatting>
  <conditionalFormatting sqref="P323:AA323">
    <cfRule type="expression" dxfId="10349" priority="1878">
      <formula>P$1=""</formula>
    </cfRule>
  </conditionalFormatting>
  <conditionalFormatting sqref="P323:AA323">
    <cfRule type="expression" dxfId="10348" priority="1877">
      <formula>P$1=""</formula>
    </cfRule>
  </conditionalFormatting>
  <conditionalFormatting sqref="P323:AA323">
    <cfRule type="expression" dxfId="10347" priority="1876">
      <formula>P$1=""</formula>
    </cfRule>
  </conditionalFormatting>
  <conditionalFormatting sqref="P323:AA323">
    <cfRule type="expression" dxfId="10346" priority="1875">
      <formula>P$1=""</formula>
    </cfRule>
  </conditionalFormatting>
  <conditionalFormatting sqref="P323:AA323">
    <cfRule type="expression" dxfId="10345" priority="1874">
      <formula>P$1=""</formula>
    </cfRule>
  </conditionalFormatting>
  <conditionalFormatting sqref="P323:AA323">
    <cfRule type="expression" dxfId="10344" priority="1873">
      <formula>P$1=""</formula>
    </cfRule>
  </conditionalFormatting>
  <conditionalFormatting sqref="P323:AA323">
    <cfRule type="expression" dxfId="10343" priority="1872">
      <formula>P$1=""</formula>
    </cfRule>
  </conditionalFormatting>
  <conditionalFormatting sqref="P323:AA323">
    <cfRule type="expression" dxfId="10342" priority="1871">
      <formula>P$1=""</formula>
    </cfRule>
  </conditionalFormatting>
  <conditionalFormatting sqref="P323:AA323">
    <cfRule type="expression" dxfId="10341" priority="1870">
      <formula>P$1=""</formula>
    </cfRule>
  </conditionalFormatting>
  <conditionalFormatting sqref="P323:AA323">
    <cfRule type="expression" dxfId="10340" priority="1869">
      <formula>P$1=""</formula>
    </cfRule>
  </conditionalFormatting>
  <conditionalFormatting sqref="P327 P325">
    <cfRule type="expression" dxfId="10339" priority="1868">
      <formula>P$1=""</formula>
    </cfRule>
  </conditionalFormatting>
  <conditionalFormatting sqref="P327 P325">
    <cfRule type="expression" dxfId="10338" priority="1867">
      <formula>P$1=""</formula>
    </cfRule>
  </conditionalFormatting>
  <conditionalFormatting sqref="P327 P325">
    <cfRule type="expression" dxfId="10337" priority="1866">
      <formula>P$1=""</formula>
    </cfRule>
  </conditionalFormatting>
  <conditionalFormatting sqref="P327 P325">
    <cfRule type="expression" dxfId="10336" priority="1865">
      <formula>P$1=""</formula>
    </cfRule>
  </conditionalFormatting>
  <conditionalFormatting sqref="P327 P325">
    <cfRule type="expression" dxfId="10335" priority="1864">
      <formula>P$1=""</formula>
    </cfRule>
  </conditionalFormatting>
  <conditionalFormatting sqref="P327 P325">
    <cfRule type="expression" dxfId="10334" priority="1863">
      <formula>P$1=""</formula>
    </cfRule>
  </conditionalFormatting>
  <conditionalFormatting sqref="P327 P325">
    <cfRule type="expression" dxfId="10333" priority="1862">
      <formula>P$1=""</formula>
    </cfRule>
  </conditionalFormatting>
  <conditionalFormatting sqref="P327 P325">
    <cfRule type="expression" dxfId="10332" priority="1861">
      <formula>P$1=""</formula>
    </cfRule>
  </conditionalFormatting>
  <conditionalFormatting sqref="P327 P325">
    <cfRule type="expression" dxfId="10331" priority="1860">
      <formula>P$1=""</formula>
    </cfRule>
  </conditionalFormatting>
  <conditionalFormatting sqref="P327 P325">
    <cfRule type="expression" dxfId="10330" priority="1859">
      <formula>P$1=""</formula>
    </cfRule>
  </conditionalFormatting>
  <conditionalFormatting sqref="P327 P325">
    <cfRule type="expression" dxfId="10329" priority="1858">
      <formula>P$1=""</formula>
    </cfRule>
  </conditionalFormatting>
  <conditionalFormatting sqref="P327 P325">
    <cfRule type="expression" dxfId="10328" priority="1857">
      <formula>P$1=""</formula>
    </cfRule>
  </conditionalFormatting>
  <conditionalFormatting sqref="P327 P325">
    <cfRule type="expression" dxfId="10327" priority="1856">
      <formula>P$1=""</formula>
    </cfRule>
  </conditionalFormatting>
  <conditionalFormatting sqref="P327 P325">
    <cfRule type="expression" dxfId="10326" priority="1855">
      <formula>P$1=""</formula>
    </cfRule>
  </conditionalFormatting>
  <conditionalFormatting sqref="P327 P325">
    <cfRule type="expression" dxfId="10325" priority="1854">
      <formula>P$1=""</formula>
    </cfRule>
  </conditionalFormatting>
  <conditionalFormatting sqref="P327 P325">
    <cfRule type="expression" dxfId="10324" priority="1853">
      <formula>P$1=""</formula>
    </cfRule>
  </conditionalFormatting>
  <conditionalFormatting sqref="P327 P325">
    <cfRule type="expression" dxfId="10323" priority="1852">
      <formula>P$1=""</formula>
    </cfRule>
  </conditionalFormatting>
  <conditionalFormatting sqref="P327 P325">
    <cfRule type="expression" dxfId="10322" priority="1851">
      <formula>P$1=""</formula>
    </cfRule>
  </conditionalFormatting>
  <conditionalFormatting sqref="Q327:AA327 Q325:AA325">
    <cfRule type="expression" dxfId="10321" priority="1850">
      <formula>Q$1=""</formula>
    </cfRule>
  </conditionalFormatting>
  <conditionalFormatting sqref="Q327:AA327 Q325:AA325">
    <cfRule type="expression" dxfId="10320" priority="1849">
      <formula>Q$1=""</formula>
    </cfRule>
  </conditionalFormatting>
  <conditionalFormatting sqref="Q327:AA327 Q325:AA325">
    <cfRule type="expression" dxfId="10319" priority="1848">
      <formula>Q$1=""</formula>
    </cfRule>
  </conditionalFormatting>
  <conditionalFormatting sqref="Q327:AA327 Q325:AA325">
    <cfRule type="expression" dxfId="10318" priority="1847">
      <formula>Q$1=""</formula>
    </cfRule>
  </conditionalFormatting>
  <conditionalFormatting sqref="Q327:AA327 Q325:AA325">
    <cfRule type="expression" dxfId="10317" priority="1846">
      <formula>Q$1=""</formula>
    </cfRule>
  </conditionalFormatting>
  <conditionalFormatting sqref="Q327:AA327 Q325:AA325">
    <cfRule type="expression" dxfId="10316" priority="1845">
      <formula>Q$1=""</formula>
    </cfRule>
  </conditionalFormatting>
  <conditionalFormatting sqref="Q327:AA327 Q325:AA325">
    <cfRule type="expression" dxfId="10315" priority="1844">
      <formula>Q$1=""</formula>
    </cfRule>
  </conditionalFormatting>
  <conditionalFormatting sqref="Q327:AA327 Q325:AA325">
    <cfRule type="expression" dxfId="10314" priority="1843">
      <formula>Q$1=""</formula>
    </cfRule>
  </conditionalFormatting>
  <conditionalFormatting sqref="Q327:AA327 Q325:AA325">
    <cfRule type="expression" dxfId="10313" priority="1842">
      <formula>Q$1=""</formula>
    </cfRule>
  </conditionalFormatting>
  <conditionalFormatting sqref="Q327:AA327 Q325:AA325">
    <cfRule type="expression" dxfId="10312" priority="1841">
      <formula>Q$1=""</formula>
    </cfRule>
  </conditionalFormatting>
  <conditionalFormatting sqref="Q327:AA327 Q325:AA325">
    <cfRule type="expression" dxfId="10311" priority="1840">
      <formula>Q$1=""</formula>
    </cfRule>
  </conditionalFormatting>
  <conditionalFormatting sqref="Q327:AA327 Q325:AA325">
    <cfRule type="expression" dxfId="10310" priority="1839">
      <formula>Q$1=""</formula>
    </cfRule>
  </conditionalFormatting>
  <conditionalFormatting sqref="Q327:AA327 Q325:AA325">
    <cfRule type="expression" dxfId="10309" priority="1838">
      <formula>Q$1=""</formula>
    </cfRule>
  </conditionalFormatting>
  <conditionalFormatting sqref="Q327:AA327 Q325:AA325">
    <cfRule type="expression" dxfId="10308" priority="1837">
      <formula>Q$1=""</formula>
    </cfRule>
  </conditionalFormatting>
  <conditionalFormatting sqref="Q327:AA327 Q325:AA325">
    <cfRule type="expression" dxfId="10307" priority="1836">
      <formula>Q$1=""</formula>
    </cfRule>
  </conditionalFormatting>
  <conditionalFormatting sqref="Q327:AA327 Q325:AA325">
    <cfRule type="expression" dxfId="10306" priority="1835">
      <formula>Q$1=""</formula>
    </cfRule>
  </conditionalFormatting>
  <conditionalFormatting sqref="Q327:AA327 Q325:AA325">
    <cfRule type="expression" dxfId="10305" priority="1834">
      <formula>Q$1=""</formula>
    </cfRule>
  </conditionalFormatting>
  <conditionalFormatting sqref="Q327:AA327 Q325:AA325">
    <cfRule type="expression" dxfId="10304" priority="1833">
      <formula>Q$1=""</formula>
    </cfRule>
  </conditionalFormatting>
  <conditionalFormatting sqref="Q327:AA327 Q325:AA325">
    <cfRule type="expression" dxfId="10303" priority="1832">
      <formula>Q$1=""</formula>
    </cfRule>
  </conditionalFormatting>
  <conditionalFormatting sqref="Q327:AA327 Q325:AA325">
    <cfRule type="expression" dxfId="10302" priority="1831">
      <formula>Q$1=""</formula>
    </cfRule>
  </conditionalFormatting>
  <conditionalFormatting sqref="Q327:AA327 Q325:AA325">
    <cfRule type="expression" dxfId="10301" priority="1830">
      <formula>Q$1=""</formula>
    </cfRule>
  </conditionalFormatting>
  <conditionalFormatting sqref="Q327:AA327 Q325:AA325">
    <cfRule type="expression" dxfId="10300" priority="1829">
      <formula>Q$1=""</formula>
    </cfRule>
  </conditionalFormatting>
  <conditionalFormatting sqref="Q327:AA327 Q325:AA325">
    <cfRule type="expression" dxfId="10299" priority="1828">
      <formula>Q$1=""</formula>
    </cfRule>
  </conditionalFormatting>
  <conditionalFormatting sqref="Q327:AA327 Q325:AA325">
    <cfRule type="expression" dxfId="10298" priority="1827">
      <formula>Q$1=""</formula>
    </cfRule>
  </conditionalFormatting>
  <conditionalFormatting sqref="Q327:AA327 Q325:AA325">
    <cfRule type="expression" dxfId="10297" priority="1826">
      <formula>Q$1=""</formula>
    </cfRule>
  </conditionalFormatting>
  <conditionalFormatting sqref="Q327:AA327 Q325:AA325">
    <cfRule type="expression" dxfId="10296" priority="1825">
      <formula>Q$1=""</formula>
    </cfRule>
  </conditionalFormatting>
  <conditionalFormatting sqref="Q327:AA327 Q325:AA325">
    <cfRule type="expression" dxfId="10295" priority="1824">
      <formula>Q$1=""</formula>
    </cfRule>
  </conditionalFormatting>
  <conditionalFormatting sqref="Q327:AA327 Q325:AA325">
    <cfRule type="expression" dxfId="10294" priority="1823">
      <formula>Q$1=""</formula>
    </cfRule>
  </conditionalFormatting>
  <conditionalFormatting sqref="Q327:AA327 Q325:AA325">
    <cfRule type="expression" dxfId="10293" priority="1822">
      <formula>Q$1=""</formula>
    </cfRule>
  </conditionalFormatting>
  <conditionalFormatting sqref="Q327:AA327 Q325:AA325">
    <cfRule type="expression" dxfId="10292" priority="1821">
      <formula>Q$1=""</formula>
    </cfRule>
  </conditionalFormatting>
  <conditionalFormatting sqref="Q327:AA327 Q325:AA325">
    <cfRule type="expression" dxfId="10291" priority="1820">
      <formula>Q$1=""</formula>
    </cfRule>
  </conditionalFormatting>
  <conditionalFormatting sqref="Q327:AA327 Q325:AA325">
    <cfRule type="expression" dxfId="10290" priority="1819">
      <formula>Q$1=""</formula>
    </cfRule>
  </conditionalFormatting>
  <conditionalFormatting sqref="Q327:AA327 Q325:AA325">
    <cfRule type="expression" dxfId="10289" priority="1818">
      <formula>Q$1=""</formula>
    </cfRule>
  </conditionalFormatting>
  <conditionalFormatting sqref="Q327:AA327 Q325:AA325">
    <cfRule type="expression" dxfId="10288" priority="1817">
      <formula>Q$1=""</formula>
    </cfRule>
  </conditionalFormatting>
  <conditionalFormatting sqref="P337 P335 P333">
    <cfRule type="expression" dxfId="10287" priority="1816">
      <formula>P$1=""</formula>
    </cfRule>
  </conditionalFormatting>
  <conditionalFormatting sqref="P337 P335 P333">
    <cfRule type="expression" dxfId="10286" priority="1815">
      <formula>P$1=""</formula>
    </cfRule>
  </conditionalFormatting>
  <conditionalFormatting sqref="P337 P335 P333">
    <cfRule type="expression" dxfId="10285" priority="1814">
      <formula>P$1=""</formula>
    </cfRule>
  </conditionalFormatting>
  <conditionalFormatting sqref="P337 P335 P333">
    <cfRule type="expression" dxfId="10284" priority="1813">
      <formula>P$1=""</formula>
    </cfRule>
  </conditionalFormatting>
  <conditionalFormatting sqref="P337 P335 P333">
    <cfRule type="expression" dxfId="10283" priority="1812">
      <formula>P$1=""</formula>
    </cfRule>
  </conditionalFormatting>
  <conditionalFormatting sqref="P337 P335 P333">
    <cfRule type="expression" dxfId="10282" priority="1811">
      <formula>P$1=""</formula>
    </cfRule>
  </conditionalFormatting>
  <conditionalFormatting sqref="P337 P335 P333">
    <cfRule type="expression" dxfId="10281" priority="1810">
      <formula>P$1=""</formula>
    </cfRule>
  </conditionalFormatting>
  <conditionalFormatting sqref="P337 P335 P333">
    <cfRule type="expression" dxfId="10280" priority="1809">
      <formula>P$1=""</formula>
    </cfRule>
  </conditionalFormatting>
  <conditionalFormatting sqref="P333">
    <cfRule type="expression" dxfId="10279" priority="1808">
      <formula>P$1=""</formula>
    </cfRule>
  </conditionalFormatting>
  <conditionalFormatting sqref="P337 P335 P333">
    <cfRule type="expression" dxfId="10278" priority="1807">
      <formula>P$1=""</formula>
    </cfRule>
  </conditionalFormatting>
  <conditionalFormatting sqref="P337 P335 P333">
    <cfRule type="expression" dxfId="10277" priority="1806">
      <formula>P$1=""</formula>
    </cfRule>
  </conditionalFormatting>
  <conditionalFormatting sqref="P337 P335 P333">
    <cfRule type="expression" dxfId="10276" priority="1805">
      <formula>P$1=""</formula>
    </cfRule>
  </conditionalFormatting>
  <conditionalFormatting sqref="P337 P335 P333">
    <cfRule type="expression" dxfId="10275" priority="1804">
      <formula>P$1=""</formula>
    </cfRule>
  </conditionalFormatting>
  <conditionalFormatting sqref="P337 P335 P333">
    <cfRule type="expression" dxfId="10274" priority="1803">
      <formula>P$1=""</formula>
    </cfRule>
  </conditionalFormatting>
  <conditionalFormatting sqref="P333">
    <cfRule type="expression" dxfId="10273" priority="1802">
      <formula>P$1=""</formula>
    </cfRule>
  </conditionalFormatting>
  <conditionalFormatting sqref="P337 P335 P333">
    <cfRule type="expression" dxfId="10272" priority="1801">
      <formula>P$1=""</formula>
    </cfRule>
  </conditionalFormatting>
  <conditionalFormatting sqref="P337 P335 P333">
    <cfRule type="expression" dxfId="10271" priority="1800">
      <formula>P$1=""</formula>
    </cfRule>
  </conditionalFormatting>
  <conditionalFormatting sqref="P337 P335 P333">
    <cfRule type="expression" dxfId="10270" priority="1799">
      <formula>P$1=""</formula>
    </cfRule>
  </conditionalFormatting>
  <conditionalFormatting sqref="P337 P335 P333">
    <cfRule type="expression" dxfId="10269" priority="1798">
      <formula>P$1=""</formula>
    </cfRule>
  </conditionalFormatting>
  <conditionalFormatting sqref="P337 P335 P333">
    <cfRule type="expression" dxfId="10268" priority="1797">
      <formula>P$1=""</formula>
    </cfRule>
  </conditionalFormatting>
  <conditionalFormatting sqref="P337 P335 P333">
    <cfRule type="expression" dxfId="10267" priority="1796">
      <formula>P$1=""</formula>
    </cfRule>
  </conditionalFormatting>
  <conditionalFormatting sqref="P337 P335 P333">
    <cfRule type="expression" dxfId="10266" priority="1795">
      <formula>P$1=""</formula>
    </cfRule>
  </conditionalFormatting>
  <conditionalFormatting sqref="P337 P335 P333">
    <cfRule type="expression" dxfId="10265" priority="1794">
      <formula>P$1=""</formula>
    </cfRule>
  </conditionalFormatting>
  <conditionalFormatting sqref="Q337:AA337 Q335:AA335 Q333:AA333">
    <cfRule type="expression" dxfId="10264" priority="1793">
      <formula>Q$1=""</formula>
    </cfRule>
  </conditionalFormatting>
  <conditionalFormatting sqref="Q337:AA337 Q335:AA335 Q333:AA333">
    <cfRule type="expression" dxfId="10263" priority="1792">
      <formula>Q$1=""</formula>
    </cfRule>
  </conditionalFormatting>
  <conditionalFormatting sqref="Q337:AA337 Q335:AA335 Q333:AA333">
    <cfRule type="expression" dxfId="10262" priority="1791">
      <formula>Q$1=""</formula>
    </cfRule>
  </conditionalFormatting>
  <conditionalFormatting sqref="Q337:AA337 Q335:AA335 Q333:AA333">
    <cfRule type="expression" dxfId="10261" priority="1790">
      <formula>Q$1=""</formula>
    </cfRule>
  </conditionalFormatting>
  <conditionalFormatting sqref="Q337:AA337 Q335:AA335 Q333:AA333">
    <cfRule type="expression" dxfId="10260" priority="1789">
      <formula>Q$1=""</formula>
    </cfRule>
  </conditionalFormatting>
  <conditionalFormatting sqref="Q337:AA337 Q335:AA335 Q333:AA333">
    <cfRule type="expression" dxfId="10259" priority="1788">
      <formula>Q$1=""</formula>
    </cfRule>
  </conditionalFormatting>
  <conditionalFormatting sqref="Q337:AA337 Q335:AA335 Q333:AA333">
    <cfRule type="expression" dxfId="10258" priority="1787">
      <formula>Q$1=""</formula>
    </cfRule>
  </conditionalFormatting>
  <conditionalFormatting sqref="Q337:AA337 Q335:AA335 Q333:AA333">
    <cfRule type="expression" dxfId="10257" priority="1786">
      <formula>Q$1=""</formula>
    </cfRule>
  </conditionalFormatting>
  <conditionalFormatting sqref="Q333:AA333">
    <cfRule type="expression" dxfId="10256" priority="1785">
      <formula>Q$1=""</formula>
    </cfRule>
  </conditionalFormatting>
  <conditionalFormatting sqref="Q337:AA337 Q335:AA335 Q333:AA333">
    <cfRule type="expression" dxfId="10255" priority="1784">
      <formula>Q$1=""</formula>
    </cfRule>
  </conditionalFormatting>
  <conditionalFormatting sqref="Q337:AA337 Q335:AA335 Q333:AA333">
    <cfRule type="expression" dxfId="10254" priority="1783">
      <formula>Q$1=""</formula>
    </cfRule>
  </conditionalFormatting>
  <conditionalFormatting sqref="Q337:AA337 Q335:AA335 Q333:AA333">
    <cfRule type="expression" dxfId="10253" priority="1782">
      <formula>Q$1=""</formula>
    </cfRule>
  </conditionalFormatting>
  <conditionalFormatting sqref="Q337:AA337 Q335:AA335 Q333:AA333">
    <cfRule type="expression" dxfId="10252" priority="1781">
      <formula>Q$1=""</formula>
    </cfRule>
  </conditionalFormatting>
  <conditionalFormatting sqref="Q337:AA337 Q335:AA335 Q333:AA333">
    <cfRule type="expression" dxfId="10251" priority="1780">
      <formula>Q$1=""</formula>
    </cfRule>
  </conditionalFormatting>
  <conditionalFormatting sqref="Q333:AA333">
    <cfRule type="expression" dxfId="10250" priority="1779">
      <formula>Q$1=""</formula>
    </cfRule>
  </conditionalFormatting>
  <conditionalFormatting sqref="Q337:AA337 Q335:AA335 Q333:AA333">
    <cfRule type="expression" dxfId="10249" priority="1778">
      <formula>Q$1=""</formula>
    </cfRule>
  </conditionalFormatting>
  <conditionalFormatting sqref="Q337:AA337 Q335:AA335 Q333:AA333">
    <cfRule type="expression" dxfId="10248" priority="1777">
      <formula>Q$1=""</formula>
    </cfRule>
  </conditionalFormatting>
  <conditionalFormatting sqref="Q337:AA337 Q335:AA335 Q333:AA333">
    <cfRule type="expression" dxfId="10247" priority="1776">
      <formula>Q$1=""</formula>
    </cfRule>
  </conditionalFormatting>
  <conditionalFormatting sqref="Q337:AA337 Q335:AA335 Q333:AA333">
    <cfRule type="expression" dxfId="10246" priority="1775">
      <formula>Q$1=""</formula>
    </cfRule>
  </conditionalFormatting>
  <conditionalFormatting sqref="Q337:AA337 Q335:AA335 Q333:AA333">
    <cfRule type="expression" dxfId="10245" priority="1774">
      <formula>Q$1=""</formula>
    </cfRule>
  </conditionalFormatting>
  <conditionalFormatting sqref="Q337:AA337 Q335:AA335 Q333:AA333">
    <cfRule type="expression" dxfId="10244" priority="1773">
      <formula>Q$1=""</formula>
    </cfRule>
  </conditionalFormatting>
  <conditionalFormatting sqref="Q337:AA337 Q335:AA335 Q333:AA333">
    <cfRule type="expression" dxfId="10243" priority="1772">
      <formula>Q$1=""</formula>
    </cfRule>
  </conditionalFormatting>
  <conditionalFormatting sqref="Q337:AA337 Q335:AA335 Q333:AA333">
    <cfRule type="expression" dxfId="10242" priority="1771">
      <formula>Q$1=""</formula>
    </cfRule>
  </conditionalFormatting>
  <conditionalFormatting sqref="Q337:AA337 Q335:AA335 Q333:AA333">
    <cfRule type="expression" dxfId="10241" priority="1770">
      <formula>Q$1=""</formula>
    </cfRule>
  </conditionalFormatting>
  <conditionalFormatting sqref="Q337:AA337 Q335:AA335 Q333:AA333">
    <cfRule type="expression" dxfId="10240" priority="1769">
      <formula>Q$1=""</formula>
    </cfRule>
  </conditionalFormatting>
  <conditionalFormatting sqref="Q337:AA337 Q335:AA335 Q333:AA333">
    <cfRule type="expression" dxfId="10239" priority="1768">
      <formula>Q$1=""</formula>
    </cfRule>
  </conditionalFormatting>
  <conditionalFormatting sqref="Q337:AA337 Q335:AA335 Q333:AA333">
    <cfRule type="expression" dxfId="10238" priority="1767">
      <formula>Q$1=""</formula>
    </cfRule>
  </conditionalFormatting>
  <conditionalFormatting sqref="Q337:AA337 Q335:AA335 Q333:AA333">
    <cfRule type="expression" dxfId="10237" priority="1766">
      <formula>Q$1=""</formula>
    </cfRule>
  </conditionalFormatting>
  <conditionalFormatting sqref="Q337:AA337 Q335:AA335 Q333:AA333">
    <cfRule type="expression" dxfId="10236" priority="1765">
      <formula>Q$1=""</formula>
    </cfRule>
  </conditionalFormatting>
  <conditionalFormatting sqref="Q337:AA337 Q335:AA335 Q333:AA333">
    <cfRule type="expression" dxfId="10235" priority="1764">
      <formula>Q$1=""</formula>
    </cfRule>
  </conditionalFormatting>
  <conditionalFormatting sqref="Q337:AA337 Q335:AA335 Q333:AA333">
    <cfRule type="expression" dxfId="10234" priority="1763">
      <formula>Q$1=""</formula>
    </cfRule>
  </conditionalFormatting>
  <conditionalFormatting sqref="Q333:AA333">
    <cfRule type="expression" dxfId="10233" priority="1762">
      <formula>Q$1=""</formula>
    </cfRule>
  </conditionalFormatting>
  <conditionalFormatting sqref="Q337:AA337 Q335:AA335 Q333:AA333">
    <cfRule type="expression" dxfId="10232" priority="1761">
      <formula>Q$1=""</formula>
    </cfRule>
  </conditionalFormatting>
  <conditionalFormatting sqref="Q337:AA337 Q335:AA335 Q333:AA333">
    <cfRule type="expression" dxfId="10231" priority="1760">
      <formula>Q$1=""</formula>
    </cfRule>
  </conditionalFormatting>
  <conditionalFormatting sqref="Q337:AA337 Q335:AA335 Q333:AA333">
    <cfRule type="expression" dxfId="10230" priority="1759">
      <formula>Q$1=""</formula>
    </cfRule>
  </conditionalFormatting>
  <conditionalFormatting sqref="Q337:AA337 Q335:AA335 Q333:AA333">
    <cfRule type="expression" dxfId="10229" priority="1758">
      <formula>Q$1=""</formula>
    </cfRule>
  </conditionalFormatting>
  <conditionalFormatting sqref="Q337:AA337 Q335:AA335 Q333:AA333">
    <cfRule type="expression" dxfId="10228" priority="1757">
      <formula>Q$1=""</formula>
    </cfRule>
  </conditionalFormatting>
  <conditionalFormatting sqref="Q333:AA333">
    <cfRule type="expression" dxfId="10227" priority="1756">
      <formula>Q$1=""</formula>
    </cfRule>
  </conditionalFormatting>
  <conditionalFormatting sqref="Q337:AA337 Q335:AA335 Q333:AA333">
    <cfRule type="expression" dxfId="10226" priority="1755">
      <formula>Q$1=""</formula>
    </cfRule>
  </conditionalFormatting>
  <conditionalFormatting sqref="Q337:AA337 Q335:AA335 Q333:AA333">
    <cfRule type="expression" dxfId="10225" priority="1754">
      <formula>Q$1=""</formula>
    </cfRule>
  </conditionalFormatting>
  <conditionalFormatting sqref="Q337:AA337 Q335:AA335 Q333:AA333">
    <cfRule type="expression" dxfId="10224" priority="1753">
      <formula>Q$1=""</formula>
    </cfRule>
  </conditionalFormatting>
  <conditionalFormatting sqref="Q337:AA337 Q335:AA335 Q333:AA333">
    <cfRule type="expression" dxfId="10223" priority="1752">
      <formula>Q$1=""</formula>
    </cfRule>
  </conditionalFormatting>
  <conditionalFormatting sqref="Q337:AA337 Q335:AA335 Q333:AA333">
    <cfRule type="expression" dxfId="10222" priority="1751">
      <formula>Q$1=""</formula>
    </cfRule>
  </conditionalFormatting>
  <conditionalFormatting sqref="Q337:AA337 Q335:AA335 Q333:AA333">
    <cfRule type="expression" dxfId="10221" priority="1750">
      <formula>Q$1=""</formula>
    </cfRule>
  </conditionalFormatting>
  <conditionalFormatting sqref="Q337:AA337 Q335:AA335 Q333:AA333">
    <cfRule type="expression" dxfId="10220" priority="1749">
      <formula>Q$1=""</formula>
    </cfRule>
  </conditionalFormatting>
  <conditionalFormatting sqref="Q337:AA337 Q335:AA335 Q333:AA333">
    <cfRule type="expression" dxfId="10219" priority="1748">
      <formula>Q$1=""</formula>
    </cfRule>
  </conditionalFormatting>
  <conditionalFormatting sqref="P337 P335 P333">
    <cfRule type="expression" dxfId="10218" priority="1747">
      <formula>P$1=""</formula>
    </cfRule>
  </conditionalFormatting>
  <conditionalFormatting sqref="P337 P335 P333">
    <cfRule type="expression" dxfId="10217" priority="1746">
      <formula>P$1=""</formula>
    </cfRule>
  </conditionalFormatting>
  <conditionalFormatting sqref="P337 P335 P333">
    <cfRule type="expression" dxfId="10216" priority="1745">
      <formula>P$1=""</formula>
    </cfRule>
  </conditionalFormatting>
  <conditionalFormatting sqref="P337 P335 P333">
    <cfRule type="expression" dxfId="10215" priority="1744">
      <formula>P$1=""</formula>
    </cfRule>
  </conditionalFormatting>
  <conditionalFormatting sqref="P337 P335 P333">
    <cfRule type="expression" dxfId="10214" priority="1743">
      <formula>P$1=""</formula>
    </cfRule>
  </conditionalFormatting>
  <conditionalFormatting sqref="P337 P335 P333">
    <cfRule type="expression" dxfId="10213" priority="1742">
      <formula>P$1=""</formula>
    </cfRule>
  </conditionalFormatting>
  <conditionalFormatting sqref="P337 P335 P333">
    <cfRule type="expression" dxfId="10212" priority="1741">
      <formula>P$1=""</formula>
    </cfRule>
  </conditionalFormatting>
  <conditionalFormatting sqref="P337 P335 P333">
    <cfRule type="expression" dxfId="10211" priority="1740">
      <formula>P$1=""</formula>
    </cfRule>
  </conditionalFormatting>
  <conditionalFormatting sqref="P333">
    <cfRule type="expression" dxfId="10210" priority="1739">
      <formula>P$1=""</formula>
    </cfRule>
  </conditionalFormatting>
  <conditionalFormatting sqref="P337 P335 P333">
    <cfRule type="expression" dxfId="10209" priority="1738">
      <formula>P$1=""</formula>
    </cfRule>
  </conditionalFormatting>
  <conditionalFormatting sqref="P337 P335 P333">
    <cfRule type="expression" dxfId="10208" priority="1737">
      <formula>P$1=""</formula>
    </cfRule>
  </conditionalFormatting>
  <conditionalFormatting sqref="P337 P335 P333">
    <cfRule type="expression" dxfId="10207" priority="1736">
      <formula>P$1=""</formula>
    </cfRule>
  </conditionalFormatting>
  <conditionalFormatting sqref="P337 P335 P333">
    <cfRule type="expression" dxfId="10206" priority="1735">
      <formula>P$1=""</formula>
    </cfRule>
  </conditionalFormatting>
  <conditionalFormatting sqref="P337 P335 P333">
    <cfRule type="expression" dxfId="10205" priority="1734">
      <formula>P$1=""</formula>
    </cfRule>
  </conditionalFormatting>
  <conditionalFormatting sqref="P333">
    <cfRule type="expression" dxfId="10204" priority="1733">
      <formula>P$1=""</formula>
    </cfRule>
  </conditionalFormatting>
  <conditionalFormatting sqref="P337 P335 P333">
    <cfRule type="expression" dxfId="10203" priority="1732">
      <formula>P$1=""</formula>
    </cfRule>
  </conditionalFormatting>
  <conditionalFormatting sqref="P337 P335 P333">
    <cfRule type="expression" dxfId="10202" priority="1731">
      <formula>P$1=""</formula>
    </cfRule>
  </conditionalFormatting>
  <conditionalFormatting sqref="P337 P335 P333">
    <cfRule type="expression" dxfId="10201" priority="1730">
      <formula>P$1=""</formula>
    </cfRule>
  </conditionalFormatting>
  <conditionalFormatting sqref="P337 P335 P333">
    <cfRule type="expression" dxfId="10200" priority="1729">
      <formula>P$1=""</formula>
    </cfRule>
  </conditionalFormatting>
  <conditionalFormatting sqref="P337 P335 P333">
    <cfRule type="expression" dxfId="10199" priority="1728">
      <formula>P$1=""</formula>
    </cfRule>
  </conditionalFormatting>
  <conditionalFormatting sqref="P337 P335 P333">
    <cfRule type="expression" dxfId="10198" priority="1727">
      <formula>P$1=""</formula>
    </cfRule>
  </conditionalFormatting>
  <conditionalFormatting sqref="P337 P335 P333">
    <cfRule type="expression" dxfId="10197" priority="1726">
      <formula>P$1=""</formula>
    </cfRule>
  </conditionalFormatting>
  <conditionalFormatting sqref="P337 P335 P333">
    <cfRule type="expression" dxfId="10196" priority="1725">
      <formula>P$1=""</formula>
    </cfRule>
  </conditionalFormatting>
  <conditionalFormatting sqref="Q337:AA337 Q335:AA335 Q333:AA333">
    <cfRule type="expression" dxfId="10195" priority="1724">
      <formula>Q$1=""</formula>
    </cfRule>
  </conditionalFormatting>
  <conditionalFormatting sqref="Q337:AA337 Q335:AA335 Q333:AA333">
    <cfRule type="expression" dxfId="10194" priority="1723">
      <formula>Q$1=""</formula>
    </cfRule>
  </conditionalFormatting>
  <conditionalFormatting sqref="Q337:AA337 Q335:AA335 Q333:AA333">
    <cfRule type="expression" dxfId="10193" priority="1722">
      <formula>Q$1=""</formula>
    </cfRule>
  </conditionalFormatting>
  <conditionalFormatting sqref="Q337:AA337 Q335:AA335 Q333:AA333">
    <cfRule type="expression" dxfId="10192" priority="1721">
      <formula>Q$1=""</formula>
    </cfRule>
  </conditionalFormatting>
  <conditionalFormatting sqref="Q337:AA337 Q335:AA335 Q333:AA333">
    <cfRule type="expression" dxfId="10191" priority="1720">
      <formula>Q$1=""</formula>
    </cfRule>
  </conditionalFormatting>
  <conditionalFormatting sqref="Q337:AA337 Q335:AA335 Q333:AA333">
    <cfRule type="expression" dxfId="10190" priority="1719">
      <formula>Q$1=""</formula>
    </cfRule>
  </conditionalFormatting>
  <conditionalFormatting sqref="Q337:AA337 Q335:AA335 Q333:AA333">
    <cfRule type="expression" dxfId="10189" priority="1718">
      <formula>Q$1=""</formula>
    </cfRule>
  </conditionalFormatting>
  <conditionalFormatting sqref="Q337:AA337 Q335:AA335 Q333:AA333">
    <cfRule type="expression" dxfId="10188" priority="1717">
      <formula>Q$1=""</formula>
    </cfRule>
  </conditionalFormatting>
  <conditionalFormatting sqref="Q333:AA333">
    <cfRule type="expression" dxfId="10187" priority="1716">
      <formula>Q$1=""</formula>
    </cfRule>
  </conditionalFormatting>
  <conditionalFormatting sqref="Q337:AA337 Q335:AA335 Q333:AA333">
    <cfRule type="expression" dxfId="10186" priority="1715">
      <formula>Q$1=""</formula>
    </cfRule>
  </conditionalFormatting>
  <conditionalFormatting sqref="Q337:AA337 Q335:AA335 Q333:AA333">
    <cfRule type="expression" dxfId="10185" priority="1714">
      <formula>Q$1=""</formula>
    </cfRule>
  </conditionalFormatting>
  <conditionalFormatting sqref="Q337:AA337 Q335:AA335 Q333:AA333">
    <cfRule type="expression" dxfId="10184" priority="1713">
      <formula>Q$1=""</formula>
    </cfRule>
  </conditionalFormatting>
  <conditionalFormatting sqref="Q337:AA337 Q335:AA335 Q333:AA333">
    <cfRule type="expression" dxfId="10183" priority="1712">
      <formula>Q$1=""</formula>
    </cfRule>
  </conditionalFormatting>
  <conditionalFormatting sqref="Q337:AA337 Q335:AA335 Q333:AA333">
    <cfRule type="expression" dxfId="10182" priority="1711">
      <formula>Q$1=""</formula>
    </cfRule>
  </conditionalFormatting>
  <conditionalFormatting sqref="Q333:AA333">
    <cfRule type="expression" dxfId="10181" priority="1710">
      <formula>Q$1=""</formula>
    </cfRule>
  </conditionalFormatting>
  <conditionalFormatting sqref="Q337:AA337 Q335:AA335 Q333:AA333">
    <cfRule type="expression" dxfId="10180" priority="1709">
      <formula>Q$1=""</formula>
    </cfRule>
  </conditionalFormatting>
  <conditionalFormatting sqref="Q337:AA337 Q335:AA335 Q333:AA333">
    <cfRule type="expression" dxfId="10179" priority="1708">
      <formula>Q$1=""</formula>
    </cfRule>
  </conditionalFormatting>
  <conditionalFormatting sqref="Q337:AA337 Q335:AA335 Q333:AA333">
    <cfRule type="expression" dxfId="10178" priority="1707">
      <formula>Q$1=""</formula>
    </cfRule>
  </conditionalFormatting>
  <conditionalFormatting sqref="Q337:AA337 Q335:AA335 Q333:AA333">
    <cfRule type="expression" dxfId="10177" priority="1706">
      <formula>Q$1=""</formula>
    </cfRule>
  </conditionalFormatting>
  <conditionalFormatting sqref="Q337:AA337 Q335:AA335 Q333:AA333">
    <cfRule type="expression" dxfId="10176" priority="1705">
      <formula>Q$1=""</formula>
    </cfRule>
  </conditionalFormatting>
  <conditionalFormatting sqref="Q337:AA337 Q335:AA335 Q333:AA333">
    <cfRule type="expression" dxfId="10175" priority="1704">
      <formula>Q$1=""</formula>
    </cfRule>
  </conditionalFormatting>
  <conditionalFormatting sqref="Q337:AA337 Q335:AA335 Q333:AA333">
    <cfRule type="expression" dxfId="10174" priority="1703">
      <formula>Q$1=""</formula>
    </cfRule>
  </conditionalFormatting>
  <conditionalFormatting sqref="Q337:AA337 Q335:AA335 Q333:AA333">
    <cfRule type="expression" dxfId="10173" priority="1702">
      <formula>Q$1=""</formula>
    </cfRule>
  </conditionalFormatting>
  <conditionalFormatting sqref="Q337:AA337 Q335:AA335 Q333:AA333">
    <cfRule type="expression" dxfId="10172" priority="1701">
      <formula>Q$1=""</formula>
    </cfRule>
  </conditionalFormatting>
  <conditionalFormatting sqref="Q337:AA337 Q335:AA335 Q333:AA333">
    <cfRule type="expression" dxfId="10171" priority="1700">
      <formula>Q$1=""</formula>
    </cfRule>
  </conditionalFormatting>
  <conditionalFormatting sqref="Q337:AA337 Q335:AA335 Q333:AA333">
    <cfRule type="expression" dxfId="10170" priority="1699">
      <formula>Q$1=""</formula>
    </cfRule>
  </conditionalFormatting>
  <conditionalFormatting sqref="Q337:AA337 Q335:AA335 Q333:AA333">
    <cfRule type="expression" dxfId="10169" priority="1698">
      <formula>Q$1=""</formula>
    </cfRule>
  </conditionalFormatting>
  <conditionalFormatting sqref="Q337:AA337 Q335:AA335 Q333:AA333">
    <cfRule type="expression" dxfId="10168" priority="1697">
      <formula>Q$1=""</formula>
    </cfRule>
  </conditionalFormatting>
  <conditionalFormatting sqref="Q337:AA337 Q335:AA335 Q333:AA333">
    <cfRule type="expression" dxfId="10167" priority="1696">
      <formula>Q$1=""</formula>
    </cfRule>
  </conditionalFormatting>
  <conditionalFormatting sqref="Q337:AA337 Q335:AA335 Q333:AA333">
    <cfRule type="expression" dxfId="10166" priority="1695">
      <formula>Q$1=""</formula>
    </cfRule>
  </conditionalFormatting>
  <conditionalFormatting sqref="Q337:AA337 Q335:AA335 Q333:AA333">
    <cfRule type="expression" dxfId="10165" priority="1694">
      <formula>Q$1=""</formula>
    </cfRule>
  </conditionalFormatting>
  <conditionalFormatting sqref="Q333:AA333">
    <cfRule type="expression" dxfId="10164" priority="1693">
      <formula>Q$1=""</formula>
    </cfRule>
  </conditionalFormatting>
  <conditionalFormatting sqref="Q337:AA337 Q335:AA335 Q333:AA333">
    <cfRule type="expression" dxfId="10163" priority="1692">
      <formula>Q$1=""</formula>
    </cfRule>
  </conditionalFormatting>
  <conditionalFormatting sqref="Q337:AA337 Q335:AA335 Q333:AA333">
    <cfRule type="expression" dxfId="10162" priority="1691">
      <formula>Q$1=""</formula>
    </cfRule>
  </conditionalFormatting>
  <conditionalFormatting sqref="Q337:AA337 Q335:AA335 Q333:AA333">
    <cfRule type="expression" dxfId="10161" priority="1690">
      <formula>Q$1=""</formula>
    </cfRule>
  </conditionalFormatting>
  <conditionalFormatting sqref="Q337:AA337 Q335:AA335 Q333:AA333">
    <cfRule type="expression" dxfId="10160" priority="1689">
      <formula>Q$1=""</formula>
    </cfRule>
  </conditionalFormatting>
  <conditionalFormatting sqref="Q337:AA337 Q335:AA335 Q333:AA333">
    <cfRule type="expression" dxfId="10159" priority="1688">
      <formula>Q$1=""</formula>
    </cfRule>
  </conditionalFormatting>
  <conditionalFormatting sqref="Q333:AA333">
    <cfRule type="expression" dxfId="10158" priority="1687">
      <formula>Q$1=""</formula>
    </cfRule>
  </conditionalFormatting>
  <conditionalFormatting sqref="Q337:AA337 Q335:AA335 Q333:AA333">
    <cfRule type="expression" dxfId="10157" priority="1686">
      <formula>Q$1=""</formula>
    </cfRule>
  </conditionalFormatting>
  <conditionalFormatting sqref="Q337:AA337 Q335:AA335 Q333:AA333">
    <cfRule type="expression" dxfId="10156" priority="1685">
      <formula>Q$1=""</formula>
    </cfRule>
  </conditionalFormatting>
  <conditionalFormatting sqref="Q337:AA337 Q335:AA335 Q333:AA333">
    <cfRule type="expression" dxfId="10155" priority="1684">
      <formula>Q$1=""</formula>
    </cfRule>
  </conditionalFormatting>
  <conditionalFormatting sqref="Q337:AA337 Q335:AA335 Q333:AA333">
    <cfRule type="expression" dxfId="10154" priority="1683">
      <formula>Q$1=""</formula>
    </cfRule>
  </conditionalFormatting>
  <conditionalFormatting sqref="Q337:AA337 Q335:AA335 Q333:AA333">
    <cfRule type="expression" dxfId="10153" priority="1682">
      <formula>Q$1=""</formula>
    </cfRule>
  </conditionalFormatting>
  <conditionalFormatting sqref="Q337:AA337 Q335:AA335 Q333:AA333">
    <cfRule type="expression" dxfId="10152" priority="1681">
      <formula>Q$1=""</formula>
    </cfRule>
  </conditionalFormatting>
  <conditionalFormatting sqref="Q337:AA337 Q335:AA335 Q333:AA333">
    <cfRule type="expression" dxfId="10151" priority="1680">
      <formula>Q$1=""</formula>
    </cfRule>
  </conditionalFormatting>
  <conditionalFormatting sqref="Q337:AA337 Q335:AA335 Q333:AA333">
    <cfRule type="expression" dxfId="10150" priority="1679">
      <formula>Q$1=""</formula>
    </cfRule>
  </conditionalFormatting>
  <conditionalFormatting sqref="P341:AA341">
    <cfRule type="expression" dxfId="10149" priority="1678">
      <formula>P$1=""</formula>
    </cfRule>
  </conditionalFormatting>
  <conditionalFormatting sqref="P343:AA343">
    <cfRule type="expression" dxfId="10148" priority="1677">
      <formula>P$1=""</formula>
    </cfRule>
  </conditionalFormatting>
  <conditionalFormatting sqref="P345:AA345">
    <cfRule type="expression" dxfId="10147" priority="1676">
      <formula>P$1=""</formula>
    </cfRule>
  </conditionalFormatting>
  <conditionalFormatting sqref="P347:AA347">
    <cfRule type="expression" dxfId="10146" priority="1675">
      <formula>P$1=""</formula>
    </cfRule>
  </conditionalFormatting>
  <conditionalFormatting sqref="P343:AA343 P345:AA345 P347:AA347">
    <cfRule type="expression" dxfId="10145" priority="1674">
      <formula>P$1=""</formula>
    </cfRule>
  </conditionalFormatting>
  <conditionalFormatting sqref="P343:AA343 P345:AA345 P347:AA347">
    <cfRule type="expression" dxfId="10144" priority="1673">
      <formula>P$1=""</formula>
    </cfRule>
  </conditionalFormatting>
  <conditionalFormatting sqref="P343:AA343 P345:AA345 P347:AA347">
    <cfRule type="expression" dxfId="10143" priority="1672">
      <formula>P$1=""</formula>
    </cfRule>
  </conditionalFormatting>
  <conditionalFormatting sqref="P343:AA343 P345:AA345 P347:AA347">
    <cfRule type="expression" dxfId="10142" priority="1671">
      <formula>P$1=""</formula>
    </cfRule>
  </conditionalFormatting>
  <conditionalFormatting sqref="P343:AA343 P345:AA345 P347:AA347">
    <cfRule type="expression" dxfId="10141" priority="1670">
      <formula>P$1=""</formula>
    </cfRule>
  </conditionalFormatting>
  <conditionalFormatting sqref="P345:AA345 P347:AA347">
    <cfRule type="expression" dxfId="10140" priority="1669">
      <formula>P$1=""</formula>
    </cfRule>
  </conditionalFormatting>
  <conditionalFormatting sqref="P343:AA343">
    <cfRule type="expression" dxfId="10139" priority="1668">
      <formula>P$1=""</formula>
    </cfRule>
  </conditionalFormatting>
  <conditionalFormatting sqref="P345:AA345 P347:AA347">
    <cfRule type="expression" dxfId="10138" priority="1667">
      <formula>P$1=""</formula>
    </cfRule>
  </conditionalFormatting>
  <conditionalFormatting sqref="P345:AA345 P347:AA347">
    <cfRule type="expression" dxfId="10137" priority="1666">
      <formula>P$1=""</formula>
    </cfRule>
  </conditionalFormatting>
  <conditionalFormatting sqref="P347:AA347">
    <cfRule type="expression" dxfId="10136" priority="1665">
      <formula>P$1=""</formula>
    </cfRule>
  </conditionalFormatting>
  <conditionalFormatting sqref="P347:AA347">
    <cfRule type="expression" dxfId="10135" priority="1664">
      <formula>P$1=""</formula>
    </cfRule>
  </conditionalFormatting>
  <conditionalFormatting sqref="P347:AA347">
    <cfRule type="expression" dxfId="10134" priority="1663">
      <formula>P$1=""</formula>
    </cfRule>
  </conditionalFormatting>
  <conditionalFormatting sqref="P347:AA347">
    <cfRule type="expression" dxfId="10133" priority="1662">
      <formula>P$1=""</formula>
    </cfRule>
  </conditionalFormatting>
  <conditionalFormatting sqref="P341:AA341">
    <cfRule type="expression" dxfId="10132" priority="1661">
      <formula>P$1=""</formula>
    </cfRule>
  </conditionalFormatting>
  <conditionalFormatting sqref="P341:AA341">
    <cfRule type="expression" dxfId="10131" priority="1660">
      <formula>P$1=""</formula>
    </cfRule>
  </conditionalFormatting>
  <conditionalFormatting sqref="P341:AA341">
    <cfRule type="expression" dxfId="10130" priority="1659">
      <formula>P$1=""</formula>
    </cfRule>
  </conditionalFormatting>
  <conditionalFormatting sqref="P341:AA341">
    <cfRule type="expression" dxfId="10129" priority="1658">
      <formula>P$1=""</formula>
    </cfRule>
  </conditionalFormatting>
  <conditionalFormatting sqref="P341:AA341">
    <cfRule type="expression" dxfId="10128" priority="1657">
      <formula>P$1=""</formula>
    </cfRule>
  </conditionalFormatting>
  <conditionalFormatting sqref="P341:AA341">
    <cfRule type="expression" dxfId="10127" priority="1656">
      <formula>P$1=""</formula>
    </cfRule>
  </conditionalFormatting>
  <conditionalFormatting sqref="P341:AA341">
    <cfRule type="expression" dxfId="10126" priority="1655">
      <formula>P$1=""</formula>
    </cfRule>
  </conditionalFormatting>
  <conditionalFormatting sqref="P345:AA345 P347:AA347">
    <cfRule type="expression" dxfId="10125" priority="1654">
      <formula>P$1=""</formula>
    </cfRule>
  </conditionalFormatting>
  <conditionalFormatting sqref="P345:AA345 P347:AA347">
    <cfRule type="expression" dxfId="10124" priority="1653">
      <formula>P$1=""</formula>
    </cfRule>
  </conditionalFormatting>
  <conditionalFormatting sqref="P345:AA345 P347:AA347">
    <cfRule type="expression" dxfId="10123" priority="1652">
      <formula>P$1=""</formula>
    </cfRule>
  </conditionalFormatting>
  <conditionalFormatting sqref="P345:AA345 P347:AA347">
    <cfRule type="expression" dxfId="10122" priority="1651">
      <formula>P$1=""</formula>
    </cfRule>
  </conditionalFormatting>
  <conditionalFormatting sqref="P343:AA343 P345 P347">
    <cfRule type="expression" dxfId="10121" priority="1650">
      <formula>P$1=""</formula>
    </cfRule>
  </conditionalFormatting>
  <conditionalFormatting sqref="P343:AA343 P345 P347">
    <cfRule type="expression" dxfId="10120" priority="1649">
      <formula>P$1=""</formula>
    </cfRule>
  </conditionalFormatting>
  <conditionalFormatting sqref="P343:AA343 P345 P347">
    <cfRule type="expression" dxfId="10119" priority="1648">
      <formula>P$1=""</formula>
    </cfRule>
  </conditionalFormatting>
  <conditionalFormatting sqref="P343:AA343 P345 P347">
    <cfRule type="expression" dxfId="10118" priority="1647">
      <formula>P$1=""</formula>
    </cfRule>
  </conditionalFormatting>
  <conditionalFormatting sqref="P343:AA343 P345 P347">
    <cfRule type="expression" dxfId="10117" priority="1646">
      <formula>P$1=""</formula>
    </cfRule>
  </conditionalFormatting>
  <conditionalFormatting sqref="P343:AA343 P345 P347">
    <cfRule type="expression" dxfId="10116" priority="1645">
      <formula>P$1=""</formula>
    </cfRule>
  </conditionalFormatting>
  <conditionalFormatting sqref="P343:AA343 P345 P347">
    <cfRule type="expression" dxfId="10115" priority="1644">
      <formula>P$1=""</formula>
    </cfRule>
  </conditionalFormatting>
  <conditionalFormatting sqref="P343:AA343 P345 P347">
    <cfRule type="expression" dxfId="10114" priority="1643">
      <formula>P$1=""</formula>
    </cfRule>
  </conditionalFormatting>
  <conditionalFormatting sqref="Q343:AA343">
    <cfRule type="expression" dxfId="10113" priority="1642">
      <formula>Q$1=""</formula>
    </cfRule>
  </conditionalFormatting>
  <conditionalFormatting sqref="Q343:AA343">
    <cfRule type="expression" dxfId="10112" priority="1641">
      <formula>Q$1=""</formula>
    </cfRule>
  </conditionalFormatting>
  <conditionalFormatting sqref="Q343:AA343">
    <cfRule type="expression" dxfId="10111" priority="1640">
      <formula>Q$1=""</formula>
    </cfRule>
  </conditionalFormatting>
  <conditionalFormatting sqref="Q343:AA343">
    <cfRule type="expression" dxfId="10110" priority="1639">
      <formula>Q$1=""</formula>
    </cfRule>
  </conditionalFormatting>
  <conditionalFormatting sqref="Q343:AA343">
    <cfRule type="expression" dxfId="10109" priority="1638">
      <formula>Q$1=""</formula>
    </cfRule>
  </conditionalFormatting>
  <conditionalFormatting sqref="Q343:AA343">
    <cfRule type="expression" dxfId="10108" priority="1637">
      <formula>Q$1=""</formula>
    </cfRule>
  </conditionalFormatting>
  <conditionalFormatting sqref="Q343:AA343">
    <cfRule type="expression" dxfId="10107" priority="1636">
      <formula>Q$1=""</formula>
    </cfRule>
  </conditionalFormatting>
  <conditionalFormatting sqref="Q343:AA343">
    <cfRule type="expression" dxfId="10106" priority="1635">
      <formula>Q$1=""</formula>
    </cfRule>
  </conditionalFormatting>
  <conditionalFormatting sqref="Q345:AA345 Q347:AA347">
    <cfRule type="expression" dxfId="10105" priority="1634">
      <formula>Q$1=""</formula>
    </cfRule>
  </conditionalFormatting>
  <conditionalFormatting sqref="Q345:AA345 Q347:AA347">
    <cfRule type="expression" dxfId="10104" priority="1633">
      <formula>Q$1=""</formula>
    </cfRule>
  </conditionalFormatting>
  <conditionalFormatting sqref="Q345:AA345 Q347:AA347">
    <cfRule type="expression" dxfId="10103" priority="1632">
      <formula>Q$1=""</formula>
    </cfRule>
  </conditionalFormatting>
  <conditionalFormatting sqref="Q345:AA345 Q347:AA347">
    <cfRule type="expression" dxfId="10102" priority="1631">
      <formula>Q$1=""</formula>
    </cfRule>
  </conditionalFormatting>
  <conditionalFormatting sqref="Q345:AA345 Q347:AA347">
    <cfRule type="expression" dxfId="10101" priority="1630">
      <formula>Q$1=""</formula>
    </cfRule>
  </conditionalFormatting>
  <conditionalFormatting sqref="Q345:AA345 Q347:AA347">
    <cfRule type="expression" dxfId="10100" priority="1629">
      <formula>Q$1=""</formula>
    </cfRule>
  </conditionalFormatting>
  <conditionalFormatting sqref="Q345:AA345 Q347:AA347">
    <cfRule type="expression" dxfId="10099" priority="1628">
      <formula>Q$1=""</formula>
    </cfRule>
  </conditionalFormatting>
  <conditionalFormatting sqref="Q345:AA345 Q347:AA347">
    <cfRule type="expression" dxfId="10098" priority="1627">
      <formula>Q$1=""</formula>
    </cfRule>
  </conditionalFormatting>
  <conditionalFormatting sqref="Q345:AA345 Q347:AA347">
    <cfRule type="expression" dxfId="10097" priority="1626">
      <formula>Q$1=""</formula>
    </cfRule>
  </conditionalFormatting>
  <conditionalFormatting sqref="Q345:AA345 Q347:AA347">
    <cfRule type="expression" dxfId="10096" priority="1625">
      <formula>Q$1=""</formula>
    </cfRule>
  </conditionalFormatting>
  <conditionalFormatting sqref="P341:AA341">
    <cfRule type="expression" dxfId="10095" priority="1624">
      <formula>P$1=""</formula>
    </cfRule>
  </conditionalFormatting>
  <conditionalFormatting sqref="P341:AA341">
    <cfRule type="expression" dxfId="10094" priority="1623">
      <formula>P$1=""</formula>
    </cfRule>
  </conditionalFormatting>
  <conditionalFormatting sqref="P341:AA341">
    <cfRule type="expression" dxfId="10093" priority="1622">
      <formula>P$1=""</formula>
    </cfRule>
  </conditionalFormatting>
  <conditionalFormatting sqref="P341:AA341">
    <cfRule type="expression" dxfId="10092" priority="1621">
      <formula>P$1=""</formula>
    </cfRule>
  </conditionalFormatting>
  <conditionalFormatting sqref="P341:AA341">
    <cfRule type="expression" dxfId="10091" priority="1620">
      <formula>P$1=""</formula>
    </cfRule>
  </conditionalFormatting>
  <conditionalFormatting sqref="P341:AA341">
    <cfRule type="expression" dxfId="10090" priority="1619">
      <formula>P$1=""</formula>
    </cfRule>
  </conditionalFormatting>
  <conditionalFormatting sqref="P341:AA341">
    <cfRule type="expression" dxfId="10089" priority="1618">
      <formula>P$1=""</formula>
    </cfRule>
  </conditionalFormatting>
  <conditionalFormatting sqref="P341:AA341">
    <cfRule type="expression" dxfId="10088" priority="1617">
      <formula>P$1=""</formula>
    </cfRule>
  </conditionalFormatting>
  <conditionalFormatting sqref="P343:AA343">
    <cfRule type="expression" dxfId="10087" priority="1616">
      <formula>P$1=""</formula>
    </cfRule>
  </conditionalFormatting>
  <conditionalFormatting sqref="P343:AA343">
    <cfRule type="expression" dxfId="10086" priority="1615">
      <formula>P$1=""</formula>
    </cfRule>
  </conditionalFormatting>
  <conditionalFormatting sqref="P343:AA343">
    <cfRule type="expression" dxfId="10085" priority="1614">
      <formula>P$1=""</formula>
    </cfRule>
  </conditionalFormatting>
  <conditionalFormatting sqref="P343:AA343">
    <cfRule type="expression" dxfId="10084" priority="1613">
      <formula>P$1=""</formula>
    </cfRule>
  </conditionalFormatting>
  <conditionalFormatting sqref="P343:AA343">
    <cfRule type="expression" dxfId="10083" priority="1612">
      <formula>P$1=""</formula>
    </cfRule>
  </conditionalFormatting>
  <conditionalFormatting sqref="P343:AA343">
    <cfRule type="expression" dxfId="10082" priority="1611">
      <formula>P$1=""</formula>
    </cfRule>
  </conditionalFormatting>
  <conditionalFormatting sqref="P343:AA343">
    <cfRule type="expression" dxfId="10081" priority="1610">
      <formula>P$1=""</formula>
    </cfRule>
  </conditionalFormatting>
  <conditionalFormatting sqref="P343:AA343">
    <cfRule type="expression" dxfId="10080" priority="1609">
      <formula>P$1=""</formula>
    </cfRule>
  </conditionalFormatting>
  <conditionalFormatting sqref="P343:AA343">
    <cfRule type="expression" dxfId="10079" priority="1608">
      <formula>P$1=""</formula>
    </cfRule>
  </conditionalFormatting>
  <conditionalFormatting sqref="P343:AA343">
    <cfRule type="expression" dxfId="10078" priority="1607">
      <formula>P$1=""</formula>
    </cfRule>
  </conditionalFormatting>
  <conditionalFormatting sqref="P343:AA343">
    <cfRule type="expression" dxfId="10077" priority="1606">
      <formula>P$1=""</formula>
    </cfRule>
  </conditionalFormatting>
  <conditionalFormatting sqref="P343:AA343">
    <cfRule type="expression" dxfId="10076" priority="1605">
      <formula>P$1=""</formula>
    </cfRule>
  </conditionalFormatting>
  <conditionalFormatting sqref="P343:AA343">
    <cfRule type="expression" dxfId="10075" priority="1604">
      <formula>P$1=""</formula>
    </cfRule>
  </conditionalFormatting>
  <conditionalFormatting sqref="P343:AA343">
    <cfRule type="expression" dxfId="10074" priority="1603">
      <formula>P$1=""</formula>
    </cfRule>
  </conditionalFormatting>
  <conditionalFormatting sqref="P343:AA343">
    <cfRule type="expression" dxfId="10073" priority="1602">
      <formula>P$1=""</formula>
    </cfRule>
  </conditionalFormatting>
  <conditionalFormatting sqref="P343:AA343">
    <cfRule type="expression" dxfId="10072" priority="1601">
      <formula>P$1=""</formula>
    </cfRule>
  </conditionalFormatting>
  <conditionalFormatting sqref="P347 P345">
    <cfRule type="expression" dxfId="10071" priority="1600">
      <formula>P$1=""</formula>
    </cfRule>
  </conditionalFormatting>
  <conditionalFormatting sqref="P347 P345">
    <cfRule type="expression" dxfId="10070" priority="1599">
      <formula>P$1=""</formula>
    </cfRule>
  </conditionalFormatting>
  <conditionalFormatting sqref="P347 P345">
    <cfRule type="expression" dxfId="10069" priority="1598">
      <formula>P$1=""</formula>
    </cfRule>
  </conditionalFormatting>
  <conditionalFormatting sqref="P347 P345">
    <cfRule type="expression" dxfId="10068" priority="1597">
      <formula>P$1=""</formula>
    </cfRule>
  </conditionalFormatting>
  <conditionalFormatting sqref="P347 P345">
    <cfRule type="expression" dxfId="10067" priority="1596">
      <formula>P$1=""</formula>
    </cfRule>
  </conditionalFormatting>
  <conditionalFormatting sqref="P347 P345">
    <cfRule type="expression" dxfId="10066" priority="1595">
      <formula>P$1=""</formula>
    </cfRule>
  </conditionalFormatting>
  <conditionalFormatting sqref="P347 P345">
    <cfRule type="expression" dxfId="10065" priority="1594">
      <formula>P$1=""</formula>
    </cfRule>
  </conditionalFormatting>
  <conditionalFormatting sqref="P347 P345">
    <cfRule type="expression" dxfId="10064" priority="1593">
      <formula>P$1=""</formula>
    </cfRule>
  </conditionalFormatting>
  <conditionalFormatting sqref="P347 P345">
    <cfRule type="expression" dxfId="10063" priority="1592">
      <formula>P$1=""</formula>
    </cfRule>
  </conditionalFormatting>
  <conditionalFormatting sqref="P347 P345">
    <cfRule type="expression" dxfId="10062" priority="1591">
      <formula>P$1=""</formula>
    </cfRule>
  </conditionalFormatting>
  <conditionalFormatting sqref="P347 P345">
    <cfRule type="expression" dxfId="10061" priority="1590">
      <formula>P$1=""</formula>
    </cfRule>
  </conditionalFormatting>
  <conditionalFormatting sqref="P347 P345">
    <cfRule type="expression" dxfId="10060" priority="1589">
      <formula>P$1=""</formula>
    </cfRule>
  </conditionalFormatting>
  <conditionalFormatting sqref="P347 P345">
    <cfRule type="expression" dxfId="10059" priority="1588">
      <formula>P$1=""</formula>
    </cfRule>
  </conditionalFormatting>
  <conditionalFormatting sqref="P347 P345">
    <cfRule type="expression" dxfId="10058" priority="1587">
      <formula>P$1=""</formula>
    </cfRule>
  </conditionalFormatting>
  <conditionalFormatting sqref="P347 P345">
    <cfRule type="expression" dxfId="10057" priority="1586">
      <formula>P$1=""</formula>
    </cfRule>
  </conditionalFormatting>
  <conditionalFormatting sqref="P347 P345">
    <cfRule type="expression" dxfId="10056" priority="1585">
      <formula>P$1=""</formula>
    </cfRule>
  </conditionalFormatting>
  <conditionalFormatting sqref="P347 P345">
    <cfRule type="expression" dxfId="10055" priority="1584">
      <formula>P$1=""</formula>
    </cfRule>
  </conditionalFormatting>
  <conditionalFormatting sqref="P347 P345">
    <cfRule type="expression" dxfId="10054" priority="1583">
      <formula>P$1=""</formula>
    </cfRule>
  </conditionalFormatting>
  <conditionalFormatting sqref="Q347:AA347 Q345:AA345">
    <cfRule type="expression" dxfId="10053" priority="1582">
      <formula>Q$1=""</formula>
    </cfRule>
  </conditionalFormatting>
  <conditionalFormatting sqref="Q347:AA347 Q345:AA345">
    <cfRule type="expression" dxfId="10052" priority="1581">
      <formula>Q$1=""</formula>
    </cfRule>
  </conditionalFormatting>
  <conditionalFormatting sqref="Q347:AA347 Q345:AA345">
    <cfRule type="expression" dxfId="10051" priority="1580">
      <formula>Q$1=""</formula>
    </cfRule>
  </conditionalFormatting>
  <conditionalFormatting sqref="Q347:AA347 Q345:AA345">
    <cfRule type="expression" dxfId="10050" priority="1579">
      <formula>Q$1=""</formula>
    </cfRule>
  </conditionalFormatting>
  <conditionalFormatting sqref="Q347:AA347 Q345:AA345">
    <cfRule type="expression" dxfId="10049" priority="1578">
      <formula>Q$1=""</formula>
    </cfRule>
  </conditionalFormatting>
  <conditionalFormatting sqref="Q347:AA347 Q345:AA345">
    <cfRule type="expression" dxfId="10048" priority="1577">
      <formula>Q$1=""</formula>
    </cfRule>
  </conditionalFormatting>
  <conditionalFormatting sqref="Q347:AA347 Q345:AA345">
    <cfRule type="expression" dxfId="10047" priority="1576">
      <formula>Q$1=""</formula>
    </cfRule>
  </conditionalFormatting>
  <conditionalFormatting sqref="Q347:AA347 Q345:AA345">
    <cfRule type="expression" dxfId="10046" priority="1575">
      <formula>Q$1=""</formula>
    </cfRule>
  </conditionalFormatting>
  <conditionalFormatting sqref="Q347:AA347 Q345:AA345">
    <cfRule type="expression" dxfId="10045" priority="1574">
      <formula>Q$1=""</formula>
    </cfRule>
  </conditionalFormatting>
  <conditionalFormatting sqref="Q347:AA347 Q345:AA345">
    <cfRule type="expression" dxfId="10044" priority="1573">
      <formula>Q$1=""</formula>
    </cfRule>
  </conditionalFormatting>
  <conditionalFormatting sqref="Q347:AA347 Q345:AA345">
    <cfRule type="expression" dxfId="10043" priority="1572">
      <formula>Q$1=""</formula>
    </cfRule>
  </conditionalFormatting>
  <conditionalFormatting sqref="Q347:AA347 Q345:AA345">
    <cfRule type="expression" dxfId="10042" priority="1571">
      <formula>Q$1=""</formula>
    </cfRule>
  </conditionalFormatting>
  <conditionalFormatting sqref="Q347:AA347 Q345:AA345">
    <cfRule type="expression" dxfId="10041" priority="1570">
      <formula>Q$1=""</formula>
    </cfRule>
  </conditionalFormatting>
  <conditionalFormatting sqref="Q347:AA347 Q345:AA345">
    <cfRule type="expression" dxfId="10040" priority="1569">
      <formula>Q$1=""</formula>
    </cfRule>
  </conditionalFormatting>
  <conditionalFormatting sqref="Q347:AA347 Q345:AA345">
    <cfRule type="expression" dxfId="10039" priority="1568">
      <formula>Q$1=""</formula>
    </cfRule>
  </conditionalFormatting>
  <conditionalFormatting sqref="Q347:AA347 Q345:AA345">
    <cfRule type="expression" dxfId="10038" priority="1567">
      <formula>Q$1=""</formula>
    </cfRule>
  </conditionalFormatting>
  <conditionalFormatting sqref="Q347:AA347 Q345:AA345">
    <cfRule type="expression" dxfId="10037" priority="1566">
      <formula>Q$1=""</formula>
    </cfRule>
  </conditionalFormatting>
  <conditionalFormatting sqref="Q347:AA347 Q345:AA345">
    <cfRule type="expression" dxfId="10036" priority="1565">
      <formula>Q$1=""</formula>
    </cfRule>
  </conditionalFormatting>
  <conditionalFormatting sqref="Q347:AA347 Q345:AA345">
    <cfRule type="expression" dxfId="10035" priority="1564">
      <formula>Q$1=""</formula>
    </cfRule>
  </conditionalFormatting>
  <conditionalFormatting sqref="Q347:AA347 Q345:AA345">
    <cfRule type="expression" dxfId="10034" priority="1563">
      <formula>Q$1=""</formula>
    </cfRule>
  </conditionalFormatting>
  <conditionalFormatting sqref="Q347:AA347 Q345:AA345">
    <cfRule type="expression" dxfId="10033" priority="1562">
      <formula>Q$1=""</formula>
    </cfRule>
  </conditionalFormatting>
  <conditionalFormatting sqref="Q347:AA347 Q345:AA345">
    <cfRule type="expression" dxfId="10032" priority="1561">
      <formula>Q$1=""</formula>
    </cfRule>
  </conditionalFormatting>
  <conditionalFormatting sqref="Q347:AA347 Q345:AA345">
    <cfRule type="expression" dxfId="10031" priority="1560">
      <formula>Q$1=""</formula>
    </cfRule>
  </conditionalFormatting>
  <conditionalFormatting sqref="Q347:AA347 Q345:AA345">
    <cfRule type="expression" dxfId="10030" priority="1559">
      <formula>Q$1=""</formula>
    </cfRule>
  </conditionalFormatting>
  <conditionalFormatting sqref="Q347:AA347 Q345:AA345">
    <cfRule type="expression" dxfId="10029" priority="1558">
      <formula>Q$1=""</formula>
    </cfRule>
  </conditionalFormatting>
  <conditionalFormatting sqref="Q347:AA347 Q345:AA345">
    <cfRule type="expression" dxfId="10028" priority="1557">
      <formula>Q$1=""</formula>
    </cfRule>
  </conditionalFormatting>
  <conditionalFormatting sqref="Q347:AA347 Q345:AA345">
    <cfRule type="expression" dxfId="10027" priority="1556">
      <formula>Q$1=""</formula>
    </cfRule>
  </conditionalFormatting>
  <conditionalFormatting sqref="Q347:AA347 Q345:AA345">
    <cfRule type="expression" dxfId="10026" priority="1555">
      <formula>Q$1=""</formula>
    </cfRule>
  </conditionalFormatting>
  <conditionalFormatting sqref="Q347:AA347 Q345:AA345">
    <cfRule type="expression" dxfId="10025" priority="1554">
      <formula>Q$1=""</formula>
    </cfRule>
  </conditionalFormatting>
  <conditionalFormatting sqref="Q347:AA347 Q345:AA345">
    <cfRule type="expression" dxfId="10024" priority="1553">
      <formula>Q$1=""</formula>
    </cfRule>
  </conditionalFormatting>
  <conditionalFormatting sqref="Q347:AA347 Q345:AA345">
    <cfRule type="expression" dxfId="10023" priority="1552">
      <formula>Q$1=""</formula>
    </cfRule>
  </conditionalFormatting>
  <conditionalFormatting sqref="Q347:AA347 Q345:AA345">
    <cfRule type="expression" dxfId="10022" priority="1551">
      <formula>Q$1=""</formula>
    </cfRule>
  </conditionalFormatting>
  <conditionalFormatting sqref="Q347:AA347 Q345:AA345">
    <cfRule type="expression" dxfId="10021" priority="1550">
      <formula>Q$1=""</formula>
    </cfRule>
  </conditionalFormatting>
  <conditionalFormatting sqref="Q347:AA347 Q345:AA345">
    <cfRule type="expression" dxfId="10020" priority="1549">
      <formula>Q$1=""</formula>
    </cfRule>
  </conditionalFormatting>
  <conditionalFormatting sqref="P341:AA341">
    <cfRule type="expression" dxfId="10019" priority="1548">
      <formula>P$1=""</formula>
    </cfRule>
  </conditionalFormatting>
  <conditionalFormatting sqref="P341:AA341">
    <cfRule type="expression" dxfId="10018" priority="1547">
      <formula>P$1=""</formula>
    </cfRule>
  </conditionalFormatting>
  <conditionalFormatting sqref="P341:AA341">
    <cfRule type="expression" dxfId="10017" priority="1546">
      <formula>P$1=""</formula>
    </cfRule>
  </conditionalFormatting>
  <conditionalFormatting sqref="P341:AA341">
    <cfRule type="expression" dxfId="10016" priority="1545">
      <formula>P$1=""</formula>
    </cfRule>
  </conditionalFormatting>
  <conditionalFormatting sqref="P341:AA341">
    <cfRule type="expression" dxfId="10015" priority="1544">
      <formula>P$1=""</formula>
    </cfRule>
  </conditionalFormatting>
  <conditionalFormatting sqref="P341:AA341">
    <cfRule type="expression" dxfId="10014" priority="1543">
      <formula>P$1=""</formula>
    </cfRule>
  </conditionalFormatting>
  <conditionalFormatting sqref="P341:AA341">
    <cfRule type="expression" dxfId="10013" priority="1542">
      <formula>P$1=""</formula>
    </cfRule>
  </conditionalFormatting>
  <conditionalFormatting sqref="P341:AA341">
    <cfRule type="expression" dxfId="10012" priority="1541">
      <formula>P$1=""</formula>
    </cfRule>
  </conditionalFormatting>
  <conditionalFormatting sqref="P341:AA341">
    <cfRule type="expression" dxfId="10011" priority="1540">
      <formula>P$1=""</formula>
    </cfRule>
  </conditionalFormatting>
  <conditionalFormatting sqref="P341:AA341">
    <cfRule type="expression" dxfId="10010" priority="1539">
      <formula>P$1=""</formula>
    </cfRule>
  </conditionalFormatting>
  <conditionalFormatting sqref="P341:AA341">
    <cfRule type="expression" dxfId="10009" priority="1538">
      <formula>P$1=""</formula>
    </cfRule>
  </conditionalFormatting>
  <conditionalFormatting sqref="P341:AA341">
    <cfRule type="expression" dxfId="10008" priority="1537">
      <formula>P$1=""</formula>
    </cfRule>
  </conditionalFormatting>
  <conditionalFormatting sqref="P341:AA341">
    <cfRule type="expression" dxfId="10007" priority="1536">
      <formula>P$1=""</formula>
    </cfRule>
  </conditionalFormatting>
  <conditionalFormatting sqref="P341:AA341">
    <cfRule type="expression" dxfId="10006" priority="1535">
      <formula>P$1=""</formula>
    </cfRule>
  </conditionalFormatting>
  <conditionalFormatting sqref="P341:AA341">
    <cfRule type="expression" dxfId="10005" priority="1534">
      <formula>P$1=""</formula>
    </cfRule>
  </conditionalFormatting>
  <conditionalFormatting sqref="P341:AA341">
    <cfRule type="expression" dxfId="10004" priority="1533">
      <formula>P$1=""</formula>
    </cfRule>
  </conditionalFormatting>
  <conditionalFormatting sqref="P351:AA351">
    <cfRule type="expression" dxfId="10003" priority="1532">
      <formula>P$1=""</formula>
    </cfRule>
  </conditionalFormatting>
  <conditionalFormatting sqref="P353:AA353">
    <cfRule type="expression" dxfId="10002" priority="1531">
      <formula>P$1=""</formula>
    </cfRule>
  </conditionalFormatting>
  <conditionalFormatting sqref="P355:AA355">
    <cfRule type="expression" dxfId="10001" priority="1530">
      <formula>P$1=""</formula>
    </cfRule>
  </conditionalFormatting>
  <conditionalFormatting sqref="P357:AA357">
    <cfRule type="expression" dxfId="10000" priority="1529">
      <formula>P$1=""</formula>
    </cfRule>
  </conditionalFormatting>
  <conditionalFormatting sqref="P353:AA353 P355:AA355 P357:AA357">
    <cfRule type="expression" dxfId="9999" priority="1528">
      <formula>P$1=""</formula>
    </cfRule>
  </conditionalFormatting>
  <conditionalFormatting sqref="P353:AA353 P355:AA355 P357:AA357">
    <cfRule type="expression" dxfId="9998" priority="1527">
      <formula>P$1=""</formula>
    </cfRule>
  </conditionalFormatting>
  <conditionalFormatting sqref="P353:AA353 P355:AA355 P357:AA357">
    <cfRule type="expression" dxfId="9997" priority="1526">
      <formula>P$1=""</formula>
    </cfRule>
  </conditionalFormatting>
  <conditionalFormatting sqref="P353:AA353 P355:AA355 P357:AA357">
    <cfRule type="expression" dxfId="9996" priority="1525">
      <formula>P$1=""</formula>
    </cfRule>
  </conditionalFormatting>
  <conditionalFormatting sqref="P353:AA353 P355:AA355 P357:AA357">
    <cfRule type="expression" dxfId="9995" priority="1524">
      <formula>P$1=""</formula>
    </cfRule>
  </conditionalFormatting>
  <conditionalFormatting sqref="P355:AA355 P357:AA357">
    <cfRule type="expression" dxfId="9994" priority="1523">
      <formula>P$1=""</formula>
    </cfRule>
  </conditionalFormatting>
  <conditionalFormatting sqref="P353:AA353">
    <cfRule type="expression" dxfId="9993" priority="1522">
      <formula>P$1=""</formula>
    </cfRule>
  </conditionalFormatting>
  <conditionalFormatting sqref="P355:AA355 P357:AA357">
    <cfRule type="expression" dxfId="9992" priority="1521">
      <formula>P$1=""</formula>
    </cfRule>
  </conditionalFormatting>
  <conditionalFormatting sqref="P355:AA355 P357:AA357">
    <cfRule type="expression" dxfId="9991" priority="1520">
      <formula>P$1=""</formula>
    </cfRule>
  </conditionalFormatting>
  <conditionalFormatting sqref="P357:AA357">
    <cfRule type="expression" dxfId="9990" priority="1519">
      <formula>P$1=""</formula>
    </cfRule>
  </conditionalFormatting>
  <conditionalFormatting sqref="P357:AA357">
    <cfRule type="expression" dxfId="9989" priority="1518">
      <formula>P$1=""</formula>
    </cfRule>
  </conditionalFormatting>
  <conditionalFormatting sqref="P357:AA357">
    <cfRule type="expression" dxfId="9988" priority="1517">
      <formula>P$1=""</formula>
    </cfRule>
  </conditionalFormatting>
  <conditionalFormatting sqref="P357:AA357">
    <cfRule type="expression" dxfId="9987" priority="1516">
      <formula>P$1=""</formula>
    </cfRule>
  </conditionalFormatting>
  <conditionalFormatting sqref="P351:AA351">
    <cfRule type="expression" dxfId="9986" priority="1515">
      <formula>P$1=""</formula>
    </cfRule>
  </conditionalFormatting>
  <conditionalFormatting sqref="P351:AA351">
    <cfRule type="expression" dxfId="9985" priority="1514">
      <formula>P$1=""</formula>
    </cfRule>
  </conditionalFormatting>
  <conditionalFormatting sqref="P351:AA351">
    <cfRule type="expression" dxfId="9984" priority="1513">
      <formula>P$1=""</formula>
    </cfRule>
  </conditionalFormatting>
  <conditionalFormatting sqref="P351:AA351">
    <cfRule type="expression" dxfId="9983" priority="1512">
      <formula>P$1=""</formula>
    </cfRule>
  </conditionalFormatting>
  <conditionalFormatting sqref="P351:AA351">
    <cfRule type="expression" dxfId="9982" priority="1511">
      <formula>P$1=""</formula>
    </cfRule>
  </conditionalFormatting>
  <conditionalFormatting sqref="P351:AA351">
    <cfRule type="expression" dxfId="9981" priority="1510">
      <formula>P$1=""</formula>
    </cfRule>
  </conditionalFormatting>
  <conditionalFormatting sqref="P351:AA351">
    <cfRule type="expression" dxfId="9980" priority="1509">
      <formula>P$1=""</formula>
    </cfRule>
  </conditionalFormatting>
  <conditionalFormatting sqref="P355:AA355 P357:AA357">
    <cfRule type="expression" dxfId="9979" priority="1508">
      <formula>P$1=""</formula>
    </cfRule>
  </conditionalFormatting>
  <conditionalFormatting sqref="P355:AA355 P357:AA357">
    <cfRule type="expression" dxfId="9978" priority="1507">
      <formula>P$1=""</formula>
    </cfRule>
  </conditionalFormatting>
  <conditionalFormatting sqref="P355:AA355 P357:AA357">
    <cfRule type="expression" dxfId="9977" priority="1506">
      <formula>P$1=""</formula>
    </cfRule>
  </conditionalFormatting>
  <conditionalFormatting sqref="P355:AA355 P357:AA357">
    <cfRule type="expression" dxfId="9976" priority="1505">
      <formula>P$1=""</formula>
    </cfRule>
  </conditionalFormatting>
  <conditionalFormatting sqref="P353:AA353 P355:AA355 P357:AA357">
    <cfRule type="expression" dxfId="9975" priority="1504">
      <formula>P$1=""</formula>
    </cfRule>
  </conditionalFormatting>
  <conditionalFormatting sqref="P353:AA353 P355:AA355 P357:AA357">
    <cfRule type="expression" dxfId="9974" priority="1503">
      <formula>P$1=""</formula>
    </cfRule>
  </conditionalFormatting>
  <conditionalFormatting sqref="P353:AA353 P355:AA355 P357:AA357">
    <cfRule type="expression" dxfId="9973" priority="1502">
      <formula>P$1=""</formula>
    </cfRule>
  </conditionalFormatting>
  <conditionalFormatting sqref="P353:AA353 P355:AA355 P357:AA357">
    <cfRule type="expression" dxfId="9972" priority="1501">
      <formula>P$1=""</formula>
    </cfRule>
  </conditionalFormatting>
  <conditionalFormatting sqref="P353:AA353 P355:AA355 P357:AA357">
    <cfRule type="expression" dxfId="9971" priority="1500">
      <formula>P$1=""</formula>
    </cfRule>
  </conditionalFormatting>
  <conditionalFormatting sqref="P353:AA353 P355:AA355 P357:AA357">
    <cfRule type="expression" dxfId="9970" priority="1499">
      <formula>P$1=""</formula>
    </cfRule>
  </conditionalFormatting>
  <conditionalFormatting sqref="P353:AA353 P355:AA355 P357:AA357">
    <cfRule type="expression" dxfId="9969" priority="1498">
      <formula>P$1=""</formula>
    </cfRule>
  </conditionalFormatting>
  <conditionalFormatting sqref="P353:AA353 P355:AA355 P357:AA357">
    <cfRule type="expression" dxfId="9968" priority="1497">
      <formula>P$1=""</formula>
    </cfRule>
  </conditionalFormatting>
  <conditionalFormatting sqref="Q353:AA353">
    <cfRule type="expression" dxfId="9967" priority="1496">
      <formula>Q$1=""</formula>
    </cfRule>
  </conditionalFormatting>
  <conditionalFormatting sqref="Q353:AA353">
    <cfRule type="expression" dxfId="9966" priority="1495">
      <formula>Q$1=""</formula>
    </cfRule>
  </conditionalFormatting>
  <conditionalFormatting sqref="Q353:AA353">
    <cfRule type="expression" dxfId="9965" priority="1494">
      <formula>Q$1=""</formula>
    </cfRule>
  </conditionalFormatting>
  <conditionalFormatting sqref="Q353:AA353">
    <cfRule type="expression" dxfId="9964" priority="1493">
      <formula>Q$1=""</formula>
    </cfRule>
  </conditionalFormatting>
  <conditionalFormatting sqref="Q353:AA353">
    <cfRule type="expression" dxfId="9963" priority="1492">
      <formula>Q$1=""</formula>
    </cfRule>
  </conditionalFormatting>
  <conditionalFormatting sqref="Q353:AA353">
    <cfRule type="expression" dxfId="9962" priority="1491">
      <formula>Q$1=""</formula>
    </cfRule>
  </conditionalFormatting>
  <conditionalFormatting sqref="Q353:AA353">
    <cfRule type="expression" dxfId="9961" priority="1490">
      <formula>Q$1=""</formula>
    </cfRule>
  </conditionalFormatting>
  <conditionalFormatting sqref="Q353:AA353">
    <cfRule type="expression" dxfId="9960" priority="1489">
      <formula>Q$1=""</formula>
    </cfRule>
  </conditionalFormatting>
  <conditionalFormatting sqref="Q355:AA355 Q357:AA357">
    <cfRule type="expression" dxfId="9959" priority="1488">
      <formula>Q$1=""</formula>
    </cfRule>
  </conditionalFormatting>
  <conditionalFormatting sqref="Q355:AA355 Q357:AA357">
    <cfRule type="expression" dxfId="9958" priority="1487">
      <formula>Q$1=""</formula>
    </cfRule>
  </conditionalFormatting>
  <conditionalFormatting sqref="Q355:AA355 Q357:AA357">
    <cfRule type="expression" dxfId="9957" priority="1486">
      <formula>Q$1=""</formula>
    </cfRule>
  </conditionalFormatting>
  <conditionalFormatting sqref="Q355:AA355 Q357:AA357">
    <cfRule type="expression" dxfId="9956" priority="1485">
      <formula>Q$1=""</formula>
    </cfRule>
  </conditionalFormatting>
  <conditionalFormatting sqref="Q355:AA355 Q357:AA357">
    <cfRule type="expression" dxfId="9955" priority="1484">
      <formula>Q$1=""</formula>
    </cfRule>
  </conditionalFormatting>
  <conditionalFormatting sqref="Q355:AA355 Q357:AA357">
    <cfRule type="expression" dxfId="9954" priority="1483">
      <formula>Q$1=""</formula>
    </cfRule>
  </conditionalFormatting>
  <conditionalFormatting sqref="Q355:AA355 Q357:AA357">
    <cfRule type="expression" dxfId="9953" priority="1482">
      <formula>Q$1=""</formula>
    </cfRule>
  </conditionalFormatting>
  <conditionalFormatting sqref="Q355:AA355 Q357:AA357">
    <cfRule type="expression" dxfId="9952" priority="1481">
      <formula>Q$1=""</formula>
    </cfRule>
  </conditionalFormatting>
  <conditionalFormatting sqref="Q355:AA355 Q357:AA357">
    <cfRule type="expression" dxfId="9951" priority="1480">
      <formula>Q$1=""</formula>
    </cfRule>
  </conditionalFormatting>
  <conditionalFormatting sqref="Q355:AA355 Q357:AA357">
    <cfRule type="expression" dxfId="9950" priority="1479">
      <formula>Q$1=""</formula>
    </cfRule>
  </conditionalFormatting>
  <conditionalFormatting sqref="P351:AA351">
    <cfRule type="expression" dxfId="9949" priority="1478">
      <formula>P$1=""</formula>
    </cfRule>
  </conditionalFormatting>
  <conditionalFormatting sqref="P351:AA351">
    <cfRule type="expression" dxfId="9948" priority="1477">
      <formula>P$1=""</formula>
    </cfRule>
  </conditionalFormatting>
  <conditionalFormatting sqref="P351:AA351">
    <cfRule type="expression" dxfId="9947" priority="1476">
      <formula>P$1=""</formula>
    </cfRule>
  </conditionalFormatting>
  <conditionalFormatting sqref="P351:AA351">
    <cfRule type="expression" dxfId="9946" priority="1475">
      <formula>P$1=""</formula>
    </cfRule>
  </conditionalFormatting>
  <conditionalFormatting sqref="P351:AA351">
    <cfRule type="expression" dxfId="9945" priority="1474">
      <formula>P$1=""</formula>
    </cfRule>
  </conditionalFormatting>
  <conditionalFormatting sqref="P351:AA351">
    <cfRule type="expression" dxfId="9944" priority="1473">
      <formula>P$1=""</formula>
    </cfRule>
  </conditionalFormatting>
  <conditionalFormatting sqref="P351:AA351">
    <cfRule type="expression" dxfId="9943" priority="1472">
      <formula>P$1=""</formula>
    </cfRule>
  </conditionalFormatting>
  <conditionalFormatting sqref="P351:AA351">
    <cfRule type="expression" dxfId="9942" priority="1471">
      <formula>P$1=""</formula>
    </cfRule>
  </conditionalFormatting>
  <conditionalFormatting sqref="P353:AA353">
    <cfRule type="expression" dxfId="9941" priority="1470">
      <formula>P$1=""</formula>
    </cfRule>
  </conditionalFormatting>
  <conditionalFormatting sqref="P353:AA353">
    <cfRule type="expression" dxfId="9940" priority="1469">
      <formula>P$1=""</formula>
    </cfRule>
  </conditionalFormatting>
  <conditionalFormatting sqref="P353:AA353">
    <cfRule type="expression" dxfId="9939" priority="1468">
      <formula>P$1=""</formula>
    </cfRule>
  </conditionalFormatting>
  <conditionalFormatting sqref="P353:AA353">
    <cfRule type="expression" dxfId="9938" priority="1467">
      <formula>P$1=""</formula>
    </cfRule>
  </conditionalFormatting>
  <conditionalFormatting sqref="P353:AA353">
    <cfRule type="expression" dxfId="9937" priority="1466">
      <formula>P$1=""</formula>
    </cfRule>
  </conditionalFormatting>
  <conditionalFormatting sqref="P353:AA353">
    <cfRule type="expression" dxfId="9936" priority="1465">
      <formula>P$1=""</formula>
    </cfRule>
  </conditionalFormatting>
  <conditionalFormatting sqref="P353:AA353">
    <cfRule type="expression" dxfId="9935" priority="1464">
      <formula>P$1=""</formula>
    </cfRule>
  </conditionalFormatting>
  <conditionalFormatting sqref="P353:AA353">
    <cfRule type="expression" dxfId="9934" priority="1463">
      <formula>P$1=""</formula>
    </cfRule>
  </conditionalFormatting>
  <conditionalFormatting sqref="P353:AA353">
    <cfRule type="expression" dxfId="9933" priority="1462">
      <formula>P$1=""</formula>
    </cfRule>
  </conditionalFormatting>
  <conditionalFormatting sqref="P353:AA353">
    <cfRule type="expression" dxfId="9932" priority="1461">
      <formula>P$1=""</formula>
    </cfRule>
  </conditionalFormatting>
  <conditionalFormatting sqref="P353:AA353">
    <cfRule type="expression" dxfId="9931" priority="1460">
      <formula>P$1=""</formula>
    </cfRule>
  </conditionalFormatting>
  <conditionalFormatting sqref="P353:AA353">
    <cfRule type="expression" dxfId="9930" priority="1459">
      <formula>P$1=""</formula>
    </cfRule>
  </conditionalFormatting>
  <conditionalFormatting sqref="P353:AA353">
    <cfRule type="expression" dxfId="9929" priority="1458">
      <formula>P$1=""</formula>
    </cfRule>
  </conditionalFormatting>
  <conditionalFormatting sqref="P353:AA353">
    <cfRule type="expression" dxfId="9928" priority="1457">
      <formula>P$1=""</formula>
    </cfRule>
  </conditionalFormatting>
  <conditionalFormatting sqref="P353:AA353">
    <cfRule type="expression" dxfId="9927" priority="1456">
      <formula>P$1=""</formula>
    </cfRule>
  </conditionalFormatting>
  <conditionalFormatting sqref="P353:AA353">
    <cfRule type="expression" dxfId="9926" priority="1455">
      <formula>P$1=""</formula>
    </cfRule>
  </conditionalFormatting>
  <conditionalFormatting sqref="P357:AA357 P355:AA355">
    <cfRule type="expression" dxfId="9925" priority="1454">
      <formula>P$1=""</formula>
    </cfRule>
  </conditionalFormatting>
  <conditionalFormatting sqref="P357:AA357 P355:AA355">
    <cfRule type="expression" dxfId="9924" priority="1453">
      <formula>P$1=""</formula>
    </cfRule>
  </conditionalFormatting>
  <conditionalFormatting sqref="P357:AA357 P355:AA355">
    <cfRule type="expression" dxfId="9923" priority="1452">
      <formula>P$1=""</formula>
    </cfRule>
  </conditionalFormatting>
  <conditionalFormatting sqref="P357:AA357 P355:AA355">
    <cfRule type="expression" dxfId="9922" priority="1451">
      <formula>P$1=""</formula>
    </cfRule>
  </conditionalFormatting>
  <conditionalFormatting sqref="P357:AA357 P355:AA355">
    <cfRule type="expression" dxfId="9921" priority="1450">
      <formula>P$1=""</formula>
    </cfRule>
  </conditionalFormatting>
  <conditionalFormatting sqref="P357:AA357 P355:AA355">
    <cfRule type="expression" dxfId="9920" priority="1449">
      <formula>P$1=""</formula>
    </cfRule>
  </conditionalFormatting>
  <conditionalFormatting sqref="P357:AA357 P355:AA355">
    <cfRule type="expression" dxfId="9919" priority="1448">
      <formula>P$1=""</formula>
    </cfRule>
  </conditionalFormatting>
  <conditionalFormatting sqref="P357:AA357 P355:AA355">
    <cfRule type="expression" dxfId="9918" priority="1447">
      <formula>P$1=""</formula>
    </cfRule>
  </conditionalFormatting>
  <conditionalFormatting sqref="P357:AA357 P355:AA355">
    <cfRule type="expression" dxfId="9917" priority="1446">
      <formula>P$1=""</formula>
    </cfRule>
  </conditionalFormatting>
  <conditionalFormatting sqref="P357:AA357 P355:AA355">
    <cfRule type="expression" dxfId="9916" priority="1445">
      <formula>P$1=""</formula>
    </cfRule>
  </conditionalFormatting>
  <conditionalFormatting sqref="P357:AA357 P355:AA355">
    <cfRule type="expression" dxfId="9915" priority="1444">
      <formula>P$1=""</formula>
    </cfRule>
  </conditionalFormatting>
  <conditionalFormatting sqref="P357:AA357 P355:AA355">
    <cfRule type="expression" dxfId="9914" priority="1443">
      <formula>P$1=""</formula>
    </cfRule>
  </conditionalFormatting>
  <conditionalFormatting sqref="P357:AA357 P355:AA355">
    <cfRule type="expression" dxfId="9913" priority="1442">
      <formula>P$1=""</formula>
    </cfRule>
  </conditionalFormatting>
  <conditionalFormatting sqref="P357:AA357 P355:AA355">
    <cfRule type="expression" dxfId="9912" priority="1441">
      <formula>P$1=""</formula>
    </cfRule>
  </conditionalFormatting>
  <conditionalFormatting sqref="P357:AA357 P355:AA355">
    <cfRule type="expression" dxfId="9911" priority="1440">
      <formula>P$1=""</formula>
    </cfRule>
  </conditionalFormatting>
  <conditionalFormatting sqref="P357:AA357 P355:AA355">
    <cfRule type="expression" dxfId="9910" priority="1439">
      <formula>P$1=""</formula>
    </cfRule>
  </conditionalFormatting>
  <conditionalFormatting sqref="P357:AA357 P355:AA355">
    <cfRule type="expression" dxfId="9909" priority="1438">
      <formula>P$1=""</formula>
    </cfRule>
  </conditionalFormatting>
  <conditionalFormatting sqref="P357:AA357 P355:AA355">
    <cfRule type="expression" dxfId="9908" priority="1437">
      <formula>P$1=""</formula>
    </cfRule>
  </conditionalFormatting>
  <conditionalFormatting sqref="Q357:AA357 Q355:AA355">
    <cfRule type="expression" dxfId="9907" priority="1436">
      <formula>Q$1=""</formula>
    </cfRule>
  </conditionalFormatting>
  <conditionalFormatting sqref="Q357:AA357 Q355:AA355">
    <cfRule type="expression" dxfId="9906" priority="1435">
      <formula>Q$1=""</formula>
    </cfRule>
  </conditionalFormatting>
  <conditionalFormatting sqref="Q357:AA357 Q355:AA355">
    <cfRule type="expression" dxfId="9905" priority="1434">
      <formula>Q$1=""</formula>
    </cfRule>
  </conditionalFormatting>
  <conditionalFormatting sqref="Q357:AA357 Q355:AA355">
    <cfRule type="expression" dxfId="9904" priority="1433">
      <formula>Q$1=""</formula>
    </cfRule>
  </conditionalFormatting>
  <conditionalFormatting sqref="Q357:AA357 Q355:AA355">
    <cfRule type="expression" dxfId="9903" priority="1432">
      <formula>Q$1=""</formula>
    </cfRule>
  </conditionalFormatting>
  <conditionalFormatting sqref="Q357:AA357 Q355:AA355">
    <cfRule type="expression" dxfId="9902" priority="1431">
      <formula>Q$1=""</formula>
    </cfRule>
  </conditionalFormatting>
  <conditionalFormatting sqref="Q357:AA357 Q355:AA355">
    <cfRule type="expression" dxfId="9901" priority="1430">
      <formula>Q$1=""</formula>
    </cfRule>
  </conditionalFormatting>
  <conditionalFormatting sqref="Q357:AA357 Q355:AA355">
    <cfRule type="expression" dxfId="9900" priority="1429">
      <formula>Q$1=""</formula>
    </cfRule>
  </conditionalFormatting>
  <conditionalFormatting sqref="Q357:AA357 Q355:AA355">
    <cfRule type="expression" dxfId="9899" priority="1428">
      <formula>Q$1=""</formula>
    </cfRule>
  </conditionalFormatting>
  <conditionalFormatting sqref="Q357:AA357 Q355:AA355">
    <cfRule type="expression" dxfId="9898" priority="1427">
      <formula>Q$1=""</formula>
    </cfRule>
  </conditionalFormatting>
  <conditionalFormatting sqref="Q357:AA357 Q355:AA355">
    <cfRule type="expression" dxfId="9897" priority="1426">
      <formula>Q$1=""</formula>
    </cfRule>
  </conditionalFormatting>
  <conditionalFormatting sqref="Q357:AA357 Q355:AA355">
    <cfRule type="expression" dxfId="9896" priority="1425">
      <formula>Q$1=""</formula>
    </cfRule>
  </conditionalFormatting>
  <conditionalFormatting sqref="Q357:AA357 Q355:AA355">
    <cfRule type="expression" dxfId="9895" priority="1424">
      <formula>Q$1=""</formula>
    </cfRule>
  </conditionalFormatting>
  <conditionalFormatting sqref="Q357:AA357 Q355:AA355">
    <cfRule type="expression" dxfId="9894" priority="1423">
      <formula>Q$1=""</formula>
    </cfRule>
  </conditionalFormatting>
  <conditionalFormatting sqref="Q357:AA357 Q355:AA355">
    <cfRule type="expression" dxfId="9893" priority="1422">
      <formula>Q$1=""</formula>
    </cfRule>
  </conditionalFormatting>
  <conditionalFormatting sqref="Q357:AA357 Q355:AA355">
    <cfRule type="expression" dxfId="9892" priority="1421">
      <formula>Q$1=""</formula>
    </cfRule>
  </conditionalFormatting>
  <conditionalFormatting sqref="Q357:AA357 Q355:AA355">
    <cfRule type="expression" dxfId="9891" priority="1420">
      <formula>Q$1=""</formula>
    </cfRule>
  </conditionalFormatting>
  <conditionalFormatting sqref="Q357:AA357 Q355:AA355">
    <cfRule type="expression" dxfId="9890" priority="1419">
      <formula>Q$1=""</formula>
    </cfRule>
  </conditionalFormatting>
  <conditionalFormatting sqref="Q357:AA357 Q355:AA355">
    <cfRule type="expression" dxfId="9889" priority="1418">
      <formula>Q$1=""</formula>
    </cfRule>
  </conditionalFormatting>
  <conditionalFormatting sqref="Q357:AA357 Q355:AA355">
    <cfRule type="expression" dxfId="9888" priority="1417">
      <formula>Q$1=""</formula>
    </cfRule>
  </conditionalFormatting>
  <conditionalFormatting sqref="Q357:AA357 Q355:AA355">
    <cfRule type="expression" dxfId="9887" priority="1416">
      <formula>Q$1=""</formula>
    </cfRule>
  </conditionalFormatting>
  <conditionalFormatting sqref="Q357:AA357 Q355:AA355">
    <cfRule type="expression" dxfId="9886" priority="1415">
      <formula>Q$1=""</formula>
    </cfRule>
  </conditionalFormatting>
  <conditionalFormatting sqref="Q357:AA357 Q355:AA355">
    <cfRule type="expression" dxfId="9885" priority="1414">
      <formula>Q$1=""</formula>
    </cfRule>
  </conditionalFormatting>
  <conditionalFormatting sqref="Q357:AA357 Q355:AA355">
    <cfRule type="expression" dxfId="9884" priority="1413">
      <formula>Q$1=""</formula>
    </cfRule>
  </conditionalFormatting>
  <conditionalFormatting sqref="Q357:AA357 Q355:AA355">
    <cfRule type="expression" dxfId="9883" priority="1412">
      <formula>Q$1=""</formula>
    </cfRule>
  </conditionalFormatting>
  <conditionalFormatting sqref="Q357:AA357 Q355:AA355">
    <cfRule type="expression" dxfId="9882" priority="1411">
      <formula>Q$1=""</formula>
    </cfRule>
  </conditionalFormatting>
  <conditionalFormatting sqref="Q357:AA357 Q355:AA355">
    <cfRule type="expression" dxfId="9881" priority="1410">
      <formula>Q$1=""</formula>
    </cfRule>
  </conditionalFormatting>
  <conditionalFormatting sqref="Q357:AA357 Q355:AA355">
    <cfRule type="expression" dxfId="9880" priority="1409">
      <formula>Q$1=""</formula>
    </cfRule>
  </conditionalFormatting>
  <conditionalFormatting sqref="Q357:AA357 Q355:AA355">
    <cfRule type="expression" dxfId="9879" priority="1408">
      <formula>Q$1=""</formula>
    </cfRule>
  </conditionalFormatting>
  <conditionalFormatting sqref="Q357:AA357 Q355:AA355">
    <cfRule type="expression" dxfId="9878" priority="1407">
      <formula>Q$1=""</formula>
    </cfRule>
  </conditionalFormatting>
  <conditionalFormatting sqref="Q357:AA357 Q355:AA355">
    <cfRule type="expression" dxfId="9877" priority="1406">
      <formula>Q$1=""</formula>
    </cfRule>
  </conditionalFormatting>
  <conditionalFormatting sqref="Q357:AA357 Q355:AA355">
    <cfRule type="expression" dxfId="9876" priority="1405">
      <formula>Q$1=""</formula>
    </cfRule>
  </conditionalFormatting>
  <conditionalFormatting sqref="Q357:AA357 Q355:AA355">
    <cfRule type="expression" dxfId="9875" priority="1404">
      <formula>Q$1=""</formula>
    </cfRule>
  </conditionalFormatting>
  <conditionalFormatting sqref="Q357:AA357 Q355:AA355">
    <cfRule type="expression" dxfId="9874" priority="1403">
      <formula>Q$1=""</formula>
    </cfRule>
  </conditionalFormatting>
  <conditionalFormatting sqref="P351:AA351">
    <cfRule type="expression" dxfId="9873" priority="1402">
      <formula>P$1=""</formula>
    </cfRule>
  </conditionalFormatting>
  <conditionalFormatting sqref="P351:AA351">
    <cfRule type="expression" dxfId="9872" priority="1401">
      <formula>P$1=""</formula>
    </cfRule>
  </conditionalFormatting>
  <conditionalFormatting sqref="P351:AA351">
    <cfRule type="expression" dxfId="9871" priority="1400">
      <formula>P$1=""</formula>
    </cfRule>
  </conditionalFormatting>
  <conditionalFormatting sqref="P351:AA351">
    <cfRule type="expression" dxfId="9870" priority="1399">
      <formula>P$1=""</formula>
    </cfRule>
  </conditionalFormatting>
  <conditionalFormatting sqref="P351:AA351">
    <cfRule type="expression" dxfId="9869" priority="1398">
      <formula>P$1=""</formula>
    </cfRule>
  </conditionalFormatting>
  <conditionalFormatting sqref="P351:AA351">
    <cfRule type="expression" dxfId="9868" priority="1397">
      <formula>P$1=""</formula>
    </cfRule>
  </conditionalFormatting>
  <conditionalFormatting sqref="P351:AA351">
    <cfRule type="expression" dxfId="9867" priority="1396">
      <formula>P$1=""</formula>
    </cfRule>
  </conditionalFormatting>
  <conditionalFormatting sqref="P351:AA351">
    <cfRule type="expression" dxfId="9866" priority="1395">
      <formula>P$1=""</formula>
    </cfRule>
  </conditionalFormatting>
  <conditionalFormatting sqref="P351:AA351">
    <cfRule type="expression" dxfId="9865" priority="1394">
      <formula>P$1=""</formula>
    </cfRule>
  </conditionalFormatting>
  <conditionalFormatting sqref="P351:AA351">
    <cfRule type="expression" dxfId="9864" priority="1393">
      <formula>P$1=""</formula>
    </cfRule>
  </conditionalFormatting>
  <conditionalFormatting sqref="P351:AA351">
    <cfRule type="expression" dxfId="9863" priority="1392">
      <formula>P$1=""</formula>
    </cfRule>
  </conditionalFormatting>
  <conditionalFormatting sqref="P351:AA351">
    <cfRule type="expression" dxfId="9862" priority="1391">
      <formula>P$1=""</formula>
    </cfRule>
  </conditionalFormatting>
  <conditionalFormatting sqref="P351:AA351">
    <cfRule type="expression" dxfId="9861" priority="1390">
      <formula>P$1=""</formula>
    </cfRule>
  </conditionalFormatting>
  <conditionalFormatting sqref="P351:AA351">
    <cfRule type="expression" dxfId="9860" priority="1389">
      <formula>P$1=""</formula>
    </cfRule>
  </conditionalFormatting>
  <conditionalFormatting sqref="P351:AA351">
    <cfRule type="expression" dxfId="9859" priority="1388">
      <formula>P$1=""</formula>
    </cfRule>
  </conditionalFormatting>
  <conditionalFormatting sqref="P351:AA351">
    <cfRule type="expression" dxfId="9858" priority="1387">
      <formula>P$1=""</formula>
    </cfRule>
  </conditionalFormatting>
  <conditionalFormatting sqref="P317:AA317 P315:AA315 P313:AA313">
    <cfRule type="expression" dxfId="9857" priority="1386">
      <formula>P$1=""</formula>
    </cfRule>
  </conditionalFormatting>
  <conditionalFormatting sqref="P317:AA317 P315:AA315 P313:AA313">
    <cfRule type="expression" dxfId="9856" priority="1385">
      <formula>P$1=""</formula>
    </cfRule>
  </conditionalFormatting>
  <conditionalFormatting sqref="P317:AA317 P315:AA315 P313:AA313">
    <cfRule type="expression" dxfId="9855" priority="1384">
      <formula>P$1=""</formula>
    </cfRule>
  </conditionalFormatting>
  <conditionalFormatting sqref="P317:AA317 P315:AA315 P313:AA313">
    <cfRule type="expression" dxfId="9854" priority="1383">
      <formula>P$1=""</formula>
    </cfRule>
  </conditionalFormatting>
  <conditionalFormatting sqref="P317:AA317 P315:AA315 P313:AA313">
    <cfRule type="expression" dxfId="9853" priority="1382">
      <formula>P$1=""</formula>
    </cfRule>
  </conditionalFormatting>
  <conditionalFormatting sqref="P317:AA317 P315:AA315 P313:AA313">
    <cfRule type="expression" dxfId="9852" priority="1381">
      <formula>P$1=""</formula>
    </cfRule>
  </conditionalFormatting>
  <conditionalFormatting sqref="P317:AA317 P315:AA315 P313:AA313">
    <cfRule type="expression" dxfId="9851" priority="1380">
      <formula>P$1=""</formula>
    </cfRule>
  </conditionalFormatting>
  <conditionalFormatting sqref="P317:AA317 P315:AA315 P313:AA313">
    <cfRule type="expression" dxfId="9850" priority="1379">
      <formula>P$1=""</formula>
    </cfRule>
  </conditionalFormatting>
  <conditionalFormatting sqref="Q347:AA347 Q345:AA345 Q343:AA343">
    <cfRule type="expression" dxfId="9849" priority="1378">
      <formula>Q$1=""</formula>
    </cfRule>
  </conditionalFormatting>
  <conditionalFormatting sqref="Q347:AA347 Q345:AA345 Q343:AA343">
    <cfRule type="expression" dxfId="9848" priority="1377">
      <formula>Q$1=""</formula>
    </cfRule>
  </conditionalFormatting>
  <conditionalFormatting sqref="Q347:AA347 Q345:AA345 Q343:AA343">
    <cfRule type="expression" dxfId="9847" priority="1376">
      <formula>Q$1=""</formula>
    </cfRule>
  </conditionalFormatting>
  <conditionalFormatting sqref="Q347:AA347 Q345:AA345 Q343:AA343">
    <cfRule type="expression" dxfId="9846" priority="1375">
      <formula>Q$1=""</formula>
    </cfRule>
  </conditionalFormatting>
  <conditionalFormatting sqref="Q347:AA347 Q345:AA345 Q343:AA343">
    <cfRule type="expression" dxfId="9845" priority="1374">
      <formula>Q$1=""</formula>
    </cfRule>
  </conditionalFormatting>
  <conditionalFormatting sqref="Q347:AA347 Q345:AA345 Q343:AA343">
    <cfRule type="expression" dxfId="9844" priority="1373">
      <formula>Q$1=""</formula>
    </cfRule>
  </conditionalFormatting>
  <conditionalFormatting sqref="Q347:AA347 Q345:AA345 Q343:AA343">
    <cfRule type="expression" dxfId="9843" priority="1372">
      <formula>Q$1=""</formula>
    </cfRule>
  </conditionalFormatting>
  <conditionalFormatting sqref="Q347:AA347 Q345:AA345 Q343:AA343">
    <cfRule type="expression" dxfId="9842" priority="1371">
      <formula>Q$1=""</formula>
    </cfRule>
  </conditionalFormatting>
  <conditionalFormatting sqref="Q347:AA347 Q345:AA345 Q343:AA343">
    <cfRule type="expression" dxfId="9841" priority="1370">
      <formula>Q$1=""</formula>
    </cfRule>
  </conditionalFormatting>
  <conditionalFormatting sqref="Q347:AA347 Q345:AA345 Q343:AA343">
    <cfRule type="expression" dxfId="9840" priority="1369">
      <formula>Q$1=""</formula>
    </cfRule>
  </conditionalFormatting>
  <conditionalFormatting sqref="Q347:AA347 Q345:AA345 Q343:AA343">
    <cfRule type="expression" dxfId="9839" priority="1368">
      <formula>Q$1=""</formula>
    </cfRule>
  </conditionalFormatting>
  <conditionalFormatting sqref="Q347:AA347 Q345:AA345 Q343:AA343">
    <cfRule type="expression" dxfId="9838" priority="1367">
      <formula>Q$1=""</formula>
    </cfRule>
  </conditionalFormatting>
  <conditionalFormatting sqref="Q347:AA347 Q345:AA345 Q343:AA343">
    <cfRule type="expression" dxfId="9837" priority="1366">
      <formula>Q$1=""</formula>
    </cfRule>
  </conditionalFormatting>
  <conditionalFormatting sqref="Q347:AA347 Q345:AA345 Q343:AA343">
    <cfRule type="expression" dxfId="9836" priority="1365">
      <formula>Q$1=""</formula>
    </cfRule>
  </conditionalFormatting>
  <conditionalFormatting sqref="Q347:AA347 Q345:AA345 Q343:AA343">
    <cfRule type="expression" dxfId="9835" priority="1364">
      <formula>Q$1=""</formula>
    </cfRule>
  </conditionalFormatting>
  <conditionalFormatting sqref="Q347:AA347 Q345:AA345 Q343:AA343">
    <cfRule type="expression" dxfId="9834" priority="1363">
      <formula>Q$1=""</formula>
    </cfRule>
  </conditionalFormatting>
  <conditionalFormatting sqref="Q347:AA347 Q345:AA345 Q343:AA343">
    <cfRule type="expression" dxfId="9833" priority="1362">
      <formula>Q$1=""</formula>
    </cfRule>
  </conditionalFormatting>
  <conditionalFormatting sqref="Q347:AA347 Q345:AA345 Q343:AA343">
    <cfRule type="expression" dxfId="9832" priority="1361">
      <formula>Q$1=""</formula>
    </cfRule>
  </conditionalFormatting>
  <conditionalFormatting sqref="Q347:AA347 Q345:AA345 Q343:AA343">
    <cfRule type="expression" dxfId="9831" priority="1360">
      <formula>Q$1=""</formula>
    </cfRule>
  </conditionalFormatting>
  <conditionalFormatting sqref="Q347:AA347 Q345:AA345 Q343:AA343">
    <cfRule type="expression" dxfId="9830" priority="1359">
      <formula>Q$1=""</formula>
    </cfRule>
  </conditionalFormatting>
  <conditionalFormatting sqref="Q347:AA347 Q345:AA345 Q343:AA343">
    <cfRule type="expression" dxfId="9829" priority="1358">
      <formula>Q$1=""</formula>
    </cfRule>
  </conditionalFormatting>
  <conditionalFormatting sqref="Q347:AA347 Q345:AA345 Q343:AA343">
    <cfRule type="expression" dxfId="9828" priority="1357">
      <formula>Q$1=""</formula>
    </cfRule>
  </conditionalFormatting>
  <conditionalFormatting sqref="Q347:AA347 Q345:AA345 Q343:AA343">
    <cfRule type="expression" dxfId="9827" priority="1356">
      <formula>Q$1=""</formula>
    </cfRule>
  </conditionalFormatting>
  <conditionalFormatting sqref="Q347:AA347 Q345:AA345 Q343:AA343">
    <cfRule type="expression" dxfId="9826" priority="1355">
      <formula>Q$1=""</formula>
    </cfRule>
  </conditionalFormatting>
  <conditionalFormatting sqref="Q347:AA347 Q345:AA345 Q343:AA343">
    <cfRule type="expression" dxfId="9825" priority="1354">
      <formula>Q$1=""</formula>
    </cfRule>
  </conditionalFormatting>
  <conditionalFormatting sqref="Q347:AA347 Q345:AA345 Q343:AA343">
    <cfRule type="expression" dxfId="9824" priority="1353">
      <formula>Q$1=""</formula>
    </cfRule>
  </conditionalFormatting>
  <conditionalFormatting sqref="Q347:AA347 Q345:AA345 Q343:AA343">
    <cfRule type="expression" dxfId="9823" priority="1352">
      <formula>Q$1=""</formula>
    </cfRule>
  </conditionalFormatting>
  <conditionalFormatting sqref="Q347:AA347 Q345:AA345 Q343:AA343">
    <cfRule type="expression" dxfId="9822" priority="1351">
      <formula>Q$1=""</formula>
    </cfRule>
  </conditionalFormatting>
  <conditionalFormatting sqref="Q347:AA347 Q345:AA345 Q343:AA343">
    <cfRule type="expression" dxfId="9821" priority="1350">
      <formula>Q$1=""</formula>
    </cfRule>
  </conditionalFormatting>
  <conditionalFormatting sqref="Q347:AA347 Q345:AA345 Q343:AA343">
    <cfRule type="expression" dxfId="9820" priority="1349">
      <formula>Q$1=""</formula>
    </cfRule>
  </conditionalFormatting>
  <conditionalFormatting sqref="Q347:AA347 Q345:AA345 Q343:AA343">
    <cfRule type="expression" dxfId="9819" priority="1348">
      <formula>Q$1=""</formula>
    </cfRule>
  </conditionalFormatting>
  <conditionalFormatting sqref="Q347:AA347 Q345:AA345 Q343:AA343">
    <cfRule type="expression" dxfId="9818" priority="1347">
      <formula>Q$1=""</formula>
    </cfRule>
  </conditionalFormatting>
  <conditionalFormatting sqref="P347 P345">
    <cfRule type="expression" dxfId="9817" priority="1346">
      <formula>P$1=""</formula>
    </cfRule>
  </conditionalFormatting>
  <conditionalFormatting sqref="P347 P345">
    <cfRule type="expression" dxfId="9816" priority="1345">
      <formula>P$1=""</formula>
    </cfRule>
  </conditionalFormatting>
  <conditionalFormatting sqref="P347 P345">
    <cfRule type="expression" dxfId="9815" priority="1344">
      <formula>P$1=""</formula>
    </cfRule>
  </conditionalFormatting>
  <conditionalFormatting sqref="P347 P345">
    <cfRule type="expression" dxfId="9814" priority="1343">
      <formula>P$1=""</formula>
    </cfRule>
  </conditionalFormatting>
  <conditionalFormatting sqref="P347 P345">
    <cfRule type="expression" dxfId="9813" priority="1342">
      <formula>P$1=""</formula>
    </cfRule>
  </conditionalFormatting>
  <conditionalFormatting sqref="P347 P345">
    <cfRule type="expression" dxfId="9812" priority="1341">
      <formula>P$1=""</formula>
    </cfRule>
  </conditionalFormatting>
  <conditionalFormatting sqref="P347 P345">
    <cfRule type="expression" dxfId="9811" priority="1340">
      <formula>P$1=""</formula>
    </cfRule>
  </conditionalFormatting>
  <conditionalFormatting sqref="P347 P345">
    <cfRule type="expression" dxfId="9810" priority="1339">
      <formula>P$1=""</formula>
    </cfRule>
  </conditionalFormatting>
  <conditionalFormatting sqref="P347 P345">
    <cfRule type="expression" dxfId="9809" priority="1338">
      <formula>P$1=""</formula>
    </cfRule>
  </conditionalFormatting>
  <conditionalFormatting sqref="P347 P345">
    <cfRule type="expression" dxfId="9808" priority="1337">
      <formula>P$1=""</formula>
    </cfRule>
  </conditionalFormatting>
  <conditionalFormatting sqref="P347 P345">
    <cfRule type="expression" dxfId="9807" priority="1336">
      <formula>P$1=""</formula>
    </cfRule>
  </conditionalFormatting>
  <conditionalFormatting sqref="P347 P345">
    <cfRule type="expression" dxfId="9806" priority="1335">
      <formula>P$1=""</formula>
    </cfRule>
  </conditionalFormatting>
  <conditionalFormatting sqref="P347 P345">
    <cfRule type="expression" dxfId="9805" priority="1334">
      <formula>P$1=""</formula>
    </cfRule>
  </conditionalFormatting>
  <conditionalFormatting sqref="P347 P345">
    <cfRule type="expression" dxfId="9804" priority="1333">
      <formula>P$1=""</formula>
    </cfRule>
  </conditionalFormatting>
  <conditionalFormatting sqref="P347 P345">
    <cfRule type="expression" dxfId="9803" priority="1332">
      <formula>P$1=""</formula>
    </cfRule>
  </conditionalFormatting>
  <conditionalFormatting sqref="P347 P345">
    <cfRule type="expression" dxfId="9802" priority="1331">
      <formula>P$1=""</formula>
    </cfRule>
  </conditionalFormatting>
  <conditionalFormatting sqref="P347 P345">
    <cfRule type="expression" dxfId="9801" priority="1330">
      <formula>P$1=""</formula>
    </cfRule>
  </conditionalFormatting>
  <conditionalFormatting sqref="P347 P345">
    <cfRule type="expression" dxfId="9800" priority="1329">
      <formula>P$1=""</formula>
    </cfRule>
  </conditionalFormatting>
  <conditionalFormatting sqref="P353:AA353">
    <cfRule type="expression" dxfId="9799" priority="1328">
      <formula>P$1=""</formula>
    </cfRule>
  </conditionalFormatting>
  <conditionalFormatting sqref="P353:AA353">
    <cfRule type="expression" dxfId="9798" priority="1327">
      <formula>P$1=""</formula>
    </cfRule>
  </conditionalFormatting>
  <conditionalFormatting sqref="P353:AA353">
    <cfRule type="expression" dxfId="9797" priority="1326">
      <formula>P$1=""</formula>
    </cfRule>
  </conditionalFormatting>
  <conditionalFormatting sqref="P353:AA353">
    <cfRule type="expression" dxfId="9796" priority="1325">
      <formula>P$1=""</formula>
    </cfRule>
  </conditionalFormatting>
  <conditionalFormatting sqref="P353:AA353">
    <cfRule type="expression" dxfId="9795" priority="1324">
      <formula>P$1=""</formula>
    </cfRule>
  </conditionalFormatting>
  <conditionalFormatting sqref="P353:AA353">
    <cfRule type="expression" dxfId="9794" priority="1323">
      <formula>P$1=""</formula>
    </cfRule>
  </conditionalFormatting>
  <conditionalFormatting sqref="P353:AA353">
    <cfRule type="expression" dxfId="9793" priority="1322">
      <formula>P$1=""</formula>
    </cfRule>
  </conditionalFormatting>
  <conditionalFormatting sqref="P353:AA353">
    <cfRule type="expression" dxfId="9792" priority="1321">
      <formula>P$1=""</formula>
    </cfRule>
  </conditionalFormatting>
  <conditionalFormatting sqref="P353:AA353">
    <cfRule type="expression" dxfId="9791" priority="1320">
      <formula>P$1=""</formula>
    </cfRule>
  </conditionalFormatting>
  <conditionalFormatting sqref="P353:AA353">
    <cfRule type="expression" dxfId="9790" priority="1319">
      <formula>P$1=""</formula>
    </cfRule>
  </conditionalFormatting>
  <conditionalFormatting sqref="P353:AA353">
    <cfRule type="expression" dxfId="9789" priority="1318">
      <formula>P$1=""</formula>
    </cfRule>
  </conditionalFormatting>
  <conditionalFormatting sqref="P353:AA353">
    <cfRule type="expression" dxfId="9788" priority="1317">
      <formula>P$1=""</formula>
    </cfRule>
  </conditionalFormatting>
  <conditionalFormatting sqref="P353:AA353">
    <cfRule type="expression" dxfId="9787" priority="1316">
      <formula>P$1=""</formula>
    </cfRule>
  </conditionalFormatting>
  <conditionalFormatting sqref="P353:AA353">
    <cfRule type="expression" dxfId="9786" priority="1315">
      <formula>P$1=""</formula>
    </cfRule>
  </conditionalFormatting>
  <conditionalFormatting sqref="P353:AA353">
    <cfRule type="expression" dxfId="9785" priority="1314">
      <formula>P$1=""</formula>
    </cfRule>
  </conditionalFormatting>
  <conditionalFormatting sqref="P353:AA353">
    <cfRule type="expression" dxfId="9784" priority="1313">
      <formula>P$1=""</formula>
    </cfRule>
  </conditionalFormatting>
  <conditionalFormatting sqref="P353:AA353">
    <cfRule type="expression" dxfId="9783" priority="1312">
      <formula>P$1=""</formula>
    </cfRule>
  </conditionalFormatting>
  <conditionalFormatting sqref="P353:AA353">
    <cfRule type="expression" dxfId="9782" priority="1311">
      <formula>P$1=""</formula>
    </cfRule>
  </conditionalFormatting>
  <conditionalFormatting sqref="P353:AA353">
    <cfRule type="expression" dxfId="9781" priority="1310">
      <formula>P$1=""</formula>
    </cfRule>
  </conditionalFormatting>
  <conditionalFormatting sqref="P353:AA353">
    <cfRule type="expression" dxfId="9780" priority="1309">
      <formula>P$1=""</formula>
    </cfRule>
  </conditionalFormatting>
  <conditionalFormatting sqref="P353:AA353">
    <cfRule type="expression" dxfId="9779" priority="1308">
      <formula>P$1=""</formula>
    </cfRule>
  </conditionalFormatting>
  <conditionalFormatting sqref="P353:AA353">
    <cfRule type="expression" dxfId="9778" priority="1307">
      <formula>P$1=""</formula>
    </cfRule>
  </conditionalFormatting>
  <conditionalFormatting sqref="P353:AA353">
    <cfRule type="expression" dxfId="9777" priority="1306">
      <formula>P$1=""</formula>
    </cfRule>
  </conditionalFormatting>
  <conditionalFormatting sqref="P353:AA353">
    <cfRule type="expression" dxfId="9776" priority="1305">
      <formula>P$1=""</formula>
    </cfRule>
  </conditionalFormatting>
  <conditionalFormatting sqref="P353:AA353">
    <cfRule type="expression" dxfId="9775" priority="1304">
      <formula>P$1=""</formula>
    </cfRule>
  </conditionalFormatting>
  <conditionalFormatting sqref="P353:AA353">
    <cfRule type="expression" dxfId="9774" priority="1303">
      <formula>P$1=""</formula>
    </cfRule>
  </conditionalFormatting>
  <conditionalFormatting sqref="P353:AA353">
    <cfRule type="expression" dxfId="9773" priority="1302">
      <formula>P$1=""</formula>
    </cfRule>
  </conditionalFormatting>
  <conditionalFormatting sqref="P353:AA353">
    <cfRule type="expression" dxfId="9772" priority="1301">
      <formula>P$1=""</formula>
    </cfRule>
  </conditionalFormatting>
  <conditionalFormatting sqref="P353:AA353">
    <cfRule type="expression" dxfId="9771" priority="1300">
      <formula>P$1=""</formula>
    </cfRule>
  </conditionalFormatting>
  <conditionalFormatting sqref="P353:AA353">
    <cfRule type="expression" dxfId="9770" priority="1299">
      <formula>P$1=""</formula>
    </cfRule>
  </conditionalFormatting>
  <conditionalFormatting sqref="P353:AA353">
    <cfRule type="expression" dxfId="9769" priority="1298">
      <formula>P$1=""</formula>
    </cfRule>
  </conditionalFormatting>
  <conditionalFormatting sqref="P353:AA353">
    <cfRule type="expression" dxfId="9768" priority="1297">
      <formula>P$1=""</formula>
    </cfRule>
  </conditionalFormatting>
  <conditionalFormatting sqref="P353:AA353">
    <cfRule type="expression" dxfId="9767" priority="1296">
      <formula>P$1=""</formula>
    </cfRule>
  </conditionalFormatting>
  <conditionalFormatting sqref="P353:AA353">
    <cfRule type="expression" dxfId="9766" priority="1295">
      <formula>P$1=""</formula>
    </cfRule>
  </conditionalFormatting>
  <conditionalFormatting sqref="P353:AA353">
    <cfRule type="expression" dxfId="9765" priority="1294">
      <formula>P$1=""</formula>
    </cfRule>
  </conditionalFormatting>
  <conditionalFormatting sqref="P353:AA353">
    <cfRule type="expression" dxfId="9764" priority="1293">
      <formula>P$1=""</formula>
    </cfRule>
  </conditionalFormatting>
  <conditionalFormatting sqref="P353:AA353">
    <cfRule type="expression" dxfId="9763" priority="1292">
      <formula>P$1=""</formula>
    </cfRule>
  </conditionalFormatting>
  <conditionalFormatting sqref="P353:AA353">
    <cfRule type="expression" dxfId="9762" priority="1291">
      <formula>P$1=""</formula>
    </cfRule>
  </conditionalFormatting>
  <conditionalFormatting sqref="P353:AA353">
    <cfRule type="expression" dxfId="9761" priority="1290">
      <formula>P$1=""</formula>
    </cfRule>
  </conditionalFormatting>
  <conditionalFormatting sqref="P353:AA353">
    <cfRule type="expression" dxfId="9760" priority="1289">
      <formula>P$1=""</formula>
    </cfRule>
  </conditionalFormatting>
  <conditionalFormatting sqref="P353:AA353">
    <cfRule type="expression" dxfId="9759" priority="1288">
      <formula>P$1=""</formula>
    </cfRule>
  </conditionalFormatting>
  <conditionalFormatting sqref="P353:AA353">
    <cfRule type="expression" dxfId="9758" priority="1287">
      <formula>P$1=""</formula>
    </cfRule>
  </conditionalFormatting>
  <conditionalFormatting sqref="P353:AA353">
    <cfRule type="expression" dxfId="9757" priority="1286">
      <formula>P$1=""</formula>
    </cfRule>
  </conditionalFormatting>
  <conditionalFormatting sqref="P353:AA353">
    <cfRule type="expression" dxfId="9756" priority="1285">
      <formula>P$1=""</formula>
    </cfRule>
  </conditionalFormatting>
  <conditionalFormatting sqref="P353:AA353">
    <cfRule type="expression" dxfId="9755" priority="1284">
      <formula>P$1=""</formula>
    </cfRule>
  </conditionalFormatting>
  <conditionalFormatting sqref="P353:AA353">
    <cfRule type="expression" dxfId="9754" priority="1283">
      <formula>P$1=""</formula>
    </cfRule>
  </conditionalFormatting>
  <conditionalFormatting sqref="P353:AA353">
    <cfRule type="expression" dxfId="9753" priority="1282">
      <formula>P$1=""</formula>
    </cfRule>
  </conditionalFormatting>
  <conditionalFormatting sqref="P353:AA353">
    <cfRule type="expression" dxfId="9752" priority="1281">
      <formula>P$1=""</formula>
    </cfRule>
  </conditionalFormatting>
  <conditionalFormatting sqref="P353:AA353">
    <cfRule type="expression" dxfId="9751" priority="1280">
      <formula>P$1=""</formula>
    </cfRule>
  </conditionalFormatting>
  <conditionalFormatting sqref="P353:AA353">
    <cfRule type="expression" dxfId="9750" priority="1279">
      <formula>P$1=""</formula>
    </cfRule>
  </conditionalFormatting>
  <conditionalFormatting sqref="P353:AA353">
    <cfRule type="expression" dxfId="9749" priority="1278">
      <formula>P$1=""</formula>
    </cfRule>
  </conditionalFormatting>
  <conditionalFormatting sqref="P353:AA353">
    <cfRule type="expression" dxfId="9748" priority="1277">
      <formula>P$1=""</formula>
    </cfRule>
  </conditionalFormatting>
  <conditionalFormatting sqref="P353:AA353">
    <cfRule type="expression" dxfId="9747" priority="1276">
      <formula>P$1=""</formula>
    </cfRule>
  </conditionalFormatting>
  <conditionalFormatting sqref="P353:AA353">
    <cfRule type="expression" dxfId="9746" priority="1275">
      <formula>P$1=""</formula>
    </cfRule>
  </conditionalFormatting>
  <conditionalFormatting sqref="P353:AA353">
    <cfRule type="expression" dxfId="9745" priority="1274">
      <formula>P$1=""</formula>
    </cfRule>
  </conditionalFormatting>
  <conditionalFormatting sqref="P353:AA353">
    <cfRule type="expression" dxfId="9744" priority="1273">
      <formula>P$1=""</formula>
    </cfRule>
  </conditionalFormatting>
  <conditionalFormatting sqref="P353:AA353">
    <cfRule type="expression" dxfId="9743" priority="1272">
      <formula>P$1=""</formula>
    </cfRule>
  </conditionalFormatting>
  <conditionalFormatting sqref="P353:AA353">
    <cfRule type="expression" dxfId="9742" priority="1271">
      <formula>P$1=""</formula>
    </cfRule>
  </conditionalFormatting>
  <conditionalFormatting sqref="P353:AA353">
    <cfRule type="expression" dxfId="9741" priority="1270">
      <formula>P$1=""</formula>
    </cfRule>
  </conditionalFormatting>
  <conditionalFormatting sqref="P353:AA353">
    <cfRule type="expression" dxfId="9740" priority="1269">
      <formula>P$1=""</formula>
    </cfRule>
  </conditionalFormatting>
  <conditionalFormatting sqref="P353:AA353">
    <cfRule type="expression" dxfId="9739" priority="1268">
      <formula>P$1=""</formula>
    </cfRule>
  </conditionalFormatting>
  <conditionalFormatting sqref="P353:AA353">
    <cfRule type="expression" dxfId="9738" priority="1267">
      <formula>P$1=""</formula>
    </cfRule>
  </conditionalFormatting>
  <conditionalFormatting sqref="P353:AA353">
    <cfRule type="expression" dxfId="9737" priority="1266">
      <formula>P$1=""</formula>
    </cfRule>
  </conditionalFormatting>
  <conditionalFormatting sqref="P353:AA353">
    <cfRule type="expression" dxfId="9736" priority="1265">
      <formula>P$1=""</formula>
    </cfRule>
  </conditionalFormatting>
  <conditionalFormatting sqref="P357:AA357 P355:AA355">
    <cfRule type="expression" dxfId="9735" priority="1264">
      <formula>P$1=""</formula>
    </cfRule>
  </conditionalFormatting>
  <conditionalFormatting sqref="P357:AA357 P355:AA355">
    <cfRule type="expression" dxfId="9734" priority="1263">
      <formula>P$1=""</formula>
    </cfRule>
  </conditionalFormatting>
  <conditionalFormatting sqref="Q357:AA357 Q355:AA355">
    <cfRule type="expression" dxfId="9733" priority="1262">
      <formula>Q$1=""</formula>
    </cfRule>
  </conditionalFormatting>
  <conditionalFormatting sqref="Q357:AA357 Q355:AA355">
    <cfRule type="expression" dxfId="9732" priority="1261">
      <formula>Q$1=""</formula>
    </cfRule>
  </conditionalFormatting>
  <conditionalFormatting sqref="Q357:AA357 Q355:AA355">
    <cfRule type="expression" dxfId="9731" priority="1260">
      <formula>Q$1=""</formula>
    </cfRule>
  </conditionalFormatting>
  <conditionalFormatting sqref="Q357:AA357 Q355:AA355">
    <cfRule type="expression" dxfId="9730" priority="1259">
      <formula>Q$1=""</formula>
    </cfRule>
  </conditionalFormatting>
  <conditionalFormatting sqref="Q357:AA357 Q355:AA355">
    <cfRule type="expression" dxfId="9729" priority="1258">
      <formula>Q$1=""</formula>
    </cfRule>
  </conditionalFormatting>
  <conditionalFormatting sqref="Q357:AA357 Q355:AA355">
    <cfRule type="expression" dxfId="9728" priority="1257">
      <formula>Q$1=""</formula>
    </cfRule>
  </conditionalFormatting>
  <conditionalFormatting sqref="Q357:AA357 Q355:AA355">
    <cfRule type="expression" dxfId="9727" priority="1256">
      <formula>Q$1=""</formula>
    </cfRule>
  </conditionalFormatting>
  <conditionalFormatting sqref="Q357:AA357 Q355:AA355">
    <cfRule type="expression" dxfId="9726" priority="1255">
      <formula>Q$1=""</formula>
    </cfRule>
  </conditionalFormatting>
  <conditionalFormatting sqref="P357:AA357 P355:AA355">
    <cfRule type="expression" dxfId="9725" priority="1254">
      <formula>P$1=""</formula>
    </cfRule>
  </conditionalFormatting>
  <conditionalFormatting sqref="P357:AA357 P355:AA355">
    <cfRule type="expression" dxfId="9724" priority="1253">
      <formula>P$1=""</formula>
    </cfRule>
  </conditionalFormatting>
  <conditionalFormatting sqref="P357:AA357 P355:AA355">
    <cfRule type="expression" dxfId="9723" priority="1252">
      <formula>P$1=""</formula>
    </cfRule>
  </conditionalFormatting>
  <conditionalFormatting sqref="P357:AA357 P355:AA355">
    <cfRule type="expression" dxfId="9722" priority="1251">
      <formula>P$1=""</formula>
    </cfRule>
  </conditionalFormatting>
  <conditionalFormatting sqref="P357:AA357 P355:AA355">
    <cfRule type="expression" dxfId="9721" priority="1250">
      <formula>P$1=""</formula>
    </cfRule>
  </conditionalFormatting>
  <conditionalFormatting sqref="P357:AA357 P355:AA355">
    <cfRule type="expression" dxfId="9720" priority="1249">
      <formula>P$1=""</formula>
    </cfRule>
  </conditionalFormatting>
  <conditionalFormatting sqref="P357:AA357 P355:AA355">
    <cfRule type="expression" dxfId="9719" priority="1248">
      <formula>P$1=""</formula>
    </cfRule>
  </conditionalFormatting>
  <conditionalFormatting sqref="P357:AA357 P355:AA355">
    <cfRule type="expression" dxfId="9718" priority="1247">
      <formula>P$1=""</formula>
    </cfRule>
  </conditionalFormatting>
  <conditionalFormatting sqref="P357:AA357 P355:AA355">
    <cfRule type="expression" dxfId="9717" priority="1246">
      <formula>P$1=""</formula>
    </cfRule>
  </conditionalFormatting>
  <conditionalFormatting sqref="P357:AA357 P355:AA355">
    <cfRule type="expression" dxfId="9716" priority="1245">
      <formula>P$1=""</formula>
    </cfRule>
  </conditionalFormatting>
  <conditionalFormatting sqref="P357:AA357 P355:AA355">
    <cfRule type="expression" dxfId="9715" priority="1244">
      <formula>P$1=""</formula>
    </cfRule>
  </conditionalFormatting>
  <conditionalFormatting sqref="P357:AA357 P355:AA355">
    <cfRule type="expression" dxfId="9714" priority="1243">
      <formula>P$1=""</formula>
    </cfRule>
  </conditionalFormatting>
  <conditionalFormatting sqref="P357:AA357 P355:AA355">
    <cfRule type="expression" dxfId="9713" priority="1242">
      <formula>P$1=""</formula>
    </cfRule>
  </conditionalFormatting>
  <conditionalFormatting sqref="P357:AA357 P355:AA355">
    <cfRule type="expression" dxfId="9712" priority="1241">
      <formula>P$1=""</formula>
    </cfRule>
  </conditionalFormatting>
  <conditionalFormatting sqref="P357:AA357 P355:AA355">
    <cfRule type="expression" dxfId="9711" priority="1240">
      <formula>P$1=""</formula>
    </cfRule>
  </conditionalFormatting>
  <conditionalFormatting sqref="P357:AA357 P355:AA355">
    <cfRule type="expression" dxfId="9710" priority="1239">
      <formula>P$1=""</formula>
    </cfRule>
  </conditionalFormatting>
  <conditionalFormatting sqref="P357:AA357 P355:AA355">
    <cfRule type="expression" dxfId="9709" priority="1238">
      <formula>P$1=""</formula>
    </cfRule>
  </conditionalFormatting>
  <conditionalFormatting sqref="P357:AA357 P355:AA355">
    <cfRule type="expression" dxfId="9708" priority="1237">
      <formula>P$1=""</formula>
    </cfRule>
  </conditionalFormatting>
  <conditionalFormatting sqref="P357:AA357 P355:AA355">
    <cfRule type="expression" dxfId="9707" priority="1236">
      <formula>P$1=""</formula>
    </cfRule>
  </conditionalFormatting>
  <conditionalFormatting sqref="P357:AA357 P355:AA355">
    <cfRule type="expression" dxfId="9706" priority="1235">
      <formula>P$1=""</formula>
    </cfRule>
  </conditionalFormatting>
  <conditionalFormatting sqref="P357:AA357 P355:AA355">
    <cfRule type="expression" dxfId="9705" priority="1234">
      <formula>P$1=""</formula>
    </cfRule>
  </conditionalFormatting>
  <conditionalFormatting sqref="P357:AA357 P355:AA355">
    <cfRule type="expression" dxfId="9704" priority="1233">
      <formula>P$1=""</formula>
    </cfRule>
  </conditionalFormatting>
  <conditionalFormatting sqref="P357:AA357 P355:AA355">
    <cfRule type="expression" dxfId="9703" priority="1232">
      <formula>P$1=""</formula>
    </cfRule>
  </conditionalFormatting>
  <conditionalFormatting sqref="P357:AA357 P355:AA355">
    <cfRule type="expression" dxfId="9702" priority="1231">
      <formula>P$1=""</formula>
    </cfRule>
  </conditionalFormatting>
  <conditionalFormatting sqref="P357:AA357 P355:AA355">
    <cfRule type="expression" dxfId="9701" priority="1230">
      <formula>P$1=""</formula>
    </cfRule>
  </conditionalFormatting>
  <conditionalFormatting sqref="P357:AA357 P355:AA355">
    <cfRule type="expression" dxfId="9700" priority="1229">
      <formula>P$1=""</formula>
    </cfRule>
  </conditionalFormatting>
  <conditionalFormatting sqref="P357:AA357 P355:AA355">
    <cfRule type="expression" dxfId="9699" priority="1228">
      <formula>P$1=""</formula>
    </cfRule>
  </conditionalFormatting>
  <conditionalFormatting sqref="P357:AA357 P355:AA355">
    <cfRule type="expression" dxfId="9698" priority="1227">
      <formula>P$1=""</formula>
    </cfRule>
  </conditionalFormatting>
  <conditionalFormatting sqref="P357:AA357 P355:AA355">
    <cfRule type="expression" dxfId="9697" priority="1226">
      <formula>P$1=""</formula>
    </cfRule>
  </conditionalFormatting>
  <conditionalFormatting sqref="P357:AA357 P355:AA355">
    <cfRule type="expression" dxfId="9696" priority="1225">
      <formula>P$1=""</formula>
    </cfRule>
  </conditionalFormatting>
  <conditionalFormatting sqref="P357:AA357 P355:AA355">
    <cfRule type="expression" dxfId="9695" priority="1224">
      <formula>P$1=""</formula>
    </cfRule>
  </conditionalFormatting>
  <conditionalFormatting sqref="P357:AA357 P355:AA355">
    <cfRule type="expression" dxfId="9694" priority="1223">
      <formula>P$1=""</formula>
    </cfRule>
  </conditionalFormatting>
  <conditionalFormatting sqref="P357:AA357 P355:AA355">
    <cfRule type="expression" dxfId="9693" priority="1222">
      <formula>P$1=""</formula>
    </cfRule>
  </conditionalFormatting>
  <conditionalFormatting sqref="P357:AA357 P355:AA355">
    <cfRule type="expression" dxfId="9692" priority="1221">
      <formula>P$1=""</formula>
    </cfRule>
  </conditionalFormatting>
  <conditionalFormatting sqref="P357:AA357 P355:AA355">
    <cfRule type="expression" dxfId="9691" priority="1220">
      <formula>P$1=""</formula>
    </cfRule>
  </conditionalFormatting>
  <conditionalFormatting sqref="P357:AA357 P355:AA355">
    <cfRule type="expression" dxfId="9690" priority="1219">
      <formula>P$1=""</formula>
    </cfRule>
  </conditionalFormatting>
  <conditionalFormatting sqref="P357:AA357 P355:AA355">
    <cfRule type="expression" dxfId="9689" priority="1218">
      <formula>P$1=""</formula>
    </cfRule>
  </conditionalFormatting>
  <conditionalFormatting sqref="P357:AA357 P355:AA355">
    <cfRule type="expression" dxfId="9688" priority="1217">
      <formula>P$1=""</formula>
    </cfRule>
  </conditionalFormatting>
  <conditionalFormatting sqref="P357:AA357 P355:AA355">
    <cfRule type="expression" dxfId="9687" priority="1216">
      <formula>P$1=""</formula>
    </cfRule>
  </conditionalFormatting>
  <conditionalFormatting sqref="P357:AA357 P355:AA355">
    <cfRule type="expression" dxfId="9686" priority="1215">
      <formula>P$1=""</formula>
    </cfRule>
  </conditionalFormatting>
  <conditionalFormatting sqref="P357:AA357 P355:AA355">
    <cfRule type="expression" dxfId="9685" priority="1214">
      <formula>P$1=""</formula>
    </cfRule>
  </conditionalFormatting>
  <conditionalFormatting sqref="P357:AA357 P355:AA355">
    <cfRule type="expression" dxfId="9684" priority="1213">
      <formula>P$1=""</formula>
    </cfRule>
  </conditionalFormatting>
  <conditionalFormatting sqref="P357:AA357 P355:AA355">
    <cfRule type="expression" dxfId="9683" priority="1212">
      <formula>P$1=""</formula>
    </cfRule>
  </conditionalFormatting>
  <conditionalFormatting sqref="P357:AA357 P355:AA355">
    <cfRule type="expression" dxfId="9682" priority="1211">
      <formula>P$1=""</formula>
    </cfRule>
  </conditionalFormatting>
  <conditionalFormatting sqref="P357:AA357 P355:AA355">
    <cfRule type="expression" dxfId="9681" priority="1210">
      <formula>P$1=""</formula>
    </cfRule>
  </conditionalFormatting>
  <conditionalFormatting sqref="P357:AA357 P355:AA355">
    <cfRule type="expression" dxfId="9680" priority="1209">
      <formula>P$1=""</formula>
    </cfRule>
  </conditionalFormatting>
  <conditionalFormatting sqref="P357:AA357 P355:AA355">
    <cfRule type="expression" dxfId="9679" priority="1208">
      <formula>P$1=""</formula>
    </cfRule>
  </conditionalFormatting>
  <conditionalFormatting sqref="P357:AA357 P355:AA355">
    <cfRule type="expression" dxfId="9678" priority="1207">
      <formula>P$1=""</formula>
    </cfRule>
  </conditionalFormatting>
  <conditionalFormatting sqref="P357:AA357 P355:AA355">
    <cfRule type="expression" dxfId="9677" priority="1206">
      <formula>P$1=""</formula>
    </cfRule>
  </conditionalFormatting>
  <conditionalFormatting sqref="P357:AA357 P355:AA355">
    <cfRule type="expression" dxfId="9676" priority="1205">
      <formula>P$1=""</formula>
    </cfRule>
  </conditionalFormatting>
  <conditionalFormatting sqref="P357:AA357 P355:AA355">
    <cfRule type="expression" dxfId="9675" priority="1204">
      <formula>P$1=""</formula>
    </cfRule>
  </conditionalFormatting>
  <conditionalFormatting sqref="P357:AA357 P355:AA355">
    <cfRule type="expression" dxfId="9674" priority="1203">
      <formula>P$1=""</formula>
    </cfRule>
  </conditionalFormatting>
  <conditionalFormatting sqref="P357:AA357 P355:AA355">
    <cfRule type="expression" dxfId="9673" priority="1202">
      <formula>P$1=""</formula>
    </cfRule>
  </conditionalFormatting>
  <conditionalFormatting sqref="P357:AA357 P355:AA355">
    <cfRule type="expression" dxfId="9672" priority="1201">
      <formula>P$1=""</formula>
    </cfRule>
  </conditionalFormatting>
  <conditionalFormatting sqref="P357:AA357 P355:AA355">
    <cfRule type="expression" dxfId="9671" priority="1200">
      <formula>P$1=""</formula>
    </cfRule>
  </conditionalFormatting>
  <conditionalFormatting sqref="P357:AA357 P355:AA355">
    <cfRule type="expression" dxfId="9670" priority="1199">
      <formula>P$1=""</formula>
    </cfRule>
  </conditionalFormatting>
  <conditionalFormatting sqref="P357:AA357 P355:AA355">
    <cfRule type="expression" dxfId="9669" priority="1198">
      <formula>P$1=""</formula>
    </cfRule>
  </conditionalFormatting>
  <conditionalFormatting sqref="P357:AA357 P355:AA355">
    <cfRule type="expression" dxfId="9668" priority="1197">
      <formula>P$1=""</formula>
    </cfRule>
  </conditionalFormatting>
  <conditionalFormatting sqref="P357:AA357 P355:AA355">
    <cfRule type="expression" dxfId="9667" priority="1196">
      <formula>P$1=""</formula>
    </cfRule>
  </conditionalFormatting>
  <conditionalFormatting sqref="P357:AA357 P355:AA355">
    <cfRule type="expression" dxfId="9666" priority="1195">
      <formula>P$1=""</formula>
    </cfRule>
  </conditionalFormatting>
  <conditionalFormatting sqref="P357:AA357 P355:AA355">
    <cfRule type="expression" dxfId="9665" priority="1194">
      <formula>P$1=""</formula>
    </cfRule>
  </conditionalFormatting>
  <conditionalFormatting sqref="P357:AA357 P355:AA355">
    <cfRule type="expression" dxfId="9664" priority="1193">
      <formula>P$1=""</formula>
    </cfRule>
  </conditionalFormatting>
  <conditionalFormatting sqref="P357:AA357 P355:AA355">
    <cfRule type="expression" dxfId="9663" priority="1192">
      <formula>P$1=""</formula>
    </cfRule>
  </conditionalFormatting>
  <conditionalFormatting sqref="P357:AA357 P355:AA355">
    <cfRule type="expression" dxfId="9662" priority="1191">
      <formula>P$1=""</formula>
    </cfRule>
  </conditionalFormatting>
  <conditionalFormatting sqref="P357:AA357 P355:AA355">
    <cfRule type="expression" dxfId="9661" priority="1190">
      <formula>P$1=""</formula>
    </cfRule>
  </conditionalFormatting>
  <conditionalFormatting sqref="P357:AA357 P355:AA355">
    <cfRule type="expression" dxfId="9660" priority="1189">
      <formula>P$1=""</formula>
    </cfRule>
  </conditionalFormatting>
  <conditionalFormatting sqref="P357:AA357 P355:AA355">
    <cfRule type="expression" dxfId="9659" priority="1188">
      <formula>P$1=""</formula>
    </cfRule>
  </conditionalFormatting>
  <conditionalFormatting sqref="P357:AA357 P355:AA355">
    <cfRule type="expression" dxfId="9658" priority="1187">
      <formula>P$1=""</formula>
    </cfRule>
  </conditionalFormatting>
  <conditionalFormatting sqref="P357:AA357 P355:AA355">
    <cfRule type="expression" dxfId="9657" priority="1186">
      <formula>P$1=""</formula>
    </cfRule>
  </conditionalFormatting>
  <conditionalFormatting sqref="P357:AA357 P355:AA355">
    <cfRule type="expression" dxfId="9656" priority="1185">
      <formula>P$1=""</formula>
    </cfRule>
  </conditionalFormatting>
  <conditionalFormatting sqref="P357:AA357 P355:AA355">
    <cfRule type="expression" dxfId="9655" priority="1184">
      <formula>P$1=""</formula>
    </cfRule>
  </conditionalFormatting>
  <conditionalFormatting sqref="P357:AA357 P355:AA355">
    <cfRule type="expression" dxfId="9654" priority="1183">
      <formula>P$1=""</formula>
    </cfRule>
  </conditionalFormatting>
  <conditionalFormatting sqref="P357:AA357 P355:AA355">
    <cfRule type="expression" dxfId="9653" priority="1182">
      <formula>P$1=""</formula>
    </cfRule>
  </conditionalFormatting>
  <conditionalFormatting sqref="P357:AA357 P355:AA355">
    <cfRule type="expression" dxfId="9652" priority="1181">
      <formula>P$1=""</formula>
    </cfRule>
  </conditionalFormatting>
  <conditionalFormatting sqref="P357:AA357 P355:AA355">
    <cfRule type="expression" dxfId="9651" priority="1180">
      <formula>P$1=""</formula>
    </cfRule>
  </conditionalFormatting>
  <conditionalFormatting sqref="P357:AA357 P355:AA355">
    <cfRule type="expression" dxfId="9650" priority="1179">
      <formula>P$1=""</formula>
    </cfRule>
  </conditionalFormatting>
  <conditionalFormatting sqref="P357:AA357 P355:AA355">
    <cfRule type="expression" dxfId="9649" priority="1178">
      <formula>P$1=""</formula>
    </cfRule>
  </conditionalFormatting>
  <conditionalFormatting sqref="P357:AA357 P355:AA355">
    <cfRule type="expression" dxfId="9648" priority="1177">
      <formula>P$1=""</formula>
    </cfRule>
  </conditionalFormatting>
  <conditionalFormatting sqref="P357:AA357 P355:AA355">
    <cfRule type="expression" dxfId="9647" priority="1176">
      <formula>P$1=""</formula>
    </cfRule>
  </conditionalFormatting>
  <conditionalFormatting sqref="P357:AA357 P355:AA355">
    <cfRule type="expression" dxfId="9646" priority="1175">
      <formula>P$1=""</formula>
    </cfRule>
  </conditionalFormatting>
  <conditionalFormatting sqref="P161:AA161 P159:AA159 P157:AA157">
    <cfRule type="expression" dxfId="9645" priority="1174">
      <formula>P$1=""</formula>
    </cfRule>
  </conditionalFormatting>
  <conditionalFormatting sqref="P161:AA161 P159:AA159 P157:AA157">
    <cfRule type="expression" dxfId="9644" priority="1173">
      <formula>P$1=""</formula>
    </cfRule>
  </conditionalFormatting>
  <conditionalFormatting sqref="P161:AA161 P159:AA159 P157:AA157">
    <cfRule type="expression" dxfId="9643" priority="1172">
      <formula>P$1=""</formula>
    </cfRule>
  </conditionalFormatting>
  <conditionalFormatting sqref="P161:AA161 P159:AA159 P157:AA157">
    <cfRule type="expression" dxfId="9642" priority="1171">
      <formula>P$1=""</formula>
    </cfRule>
  </conditionalFormatting>
  <conditionalFormatting sqref="P161:AA161 P159:AA159 P157:AA157">
    <cfRule type="expression" dxfId="9641" priority="1170">
      <formula>P$1=""</formula>
    </cfRule>
  </conditionalFormatting>
  <conditionalFormatting sqref="P161:AA161 P159:AA159 P157:AA157">
    <cfRule type="expression" dxfId="9640" priority="1169">
      <formula>P$1=""</formula>
    </cfRule>
  </conditionalFormatting>
  <conditionalFormatting sqref="P161:AA161 P159:AA159 P157:AA157">
    <cfRule type="expression" dxfId="9639" priority="1168">
      <formula>P$1=""</formula>
    </cfRule>
  </conditionalFormatting>
  <conditionalFormatting sqref="P161:AA161 P159:AA159 P157:AA157">
    <cfRule type="expression" dxfId="9638" priority="1167">
      <formula>P$1=""</formula>
    </cfRule>
  </conditionalFormatting>
  <conditionalFormatting sqref="P171:AA171 P169:AA169 P167:AA167">
    <cfRule type="expression" dxfId="9637" priority="1166">
      <formula>P$1=""</formula>
    </cfRule>
  </conditionalFormatting>
  <conditionalFormatting sqref="P171:AA171 P169:AA169 P167:AA167">
    <cfRule type="expression" dxfId="9636" priority="1165">
      <formula>P$1=""</formula>
    </cfRule>
  </conditionalFormatting>
  <conditionalFormatting sqref="P171:AA171 P169:AA169 P167:AA167">
    <cfRule type="expression" dxfId="9635" priority="1164">
      <formula>P$1=""</formula>
    </cfRule>
  </conditionalFormatting>
  <conditionalFormatting sqref="P171:AA171 P169:AA169 P167:AA167">
    <cfRule type="expression" dxfId="9634" priority="1163">
      <formula>P$1=""</formula>
    </cfRule>
  </conditionalFormatting>
  <conditionalFormatting sqref="P171:AA171 P169:AA169 P167:AA167">
    <cfRule type="expression" dxfId="9633" priority="1162">
      <formula>P$1=""</formula>
    </cfRule>
  </conditionalFormatting>
  <conditionalFormatting sqref="P171:AA171 P169:AA169 P167:AA167">
    <cfRule type="expression" dxfId="9632" priority="1161">
      <formula>P$1=""</formula>
    </cfRule>
  </conditionalFormatting>
  <conditionalFormatting sqref="P171:AA171 P169:AA169 P167:AA167">
    <cfRule type="expression" dxfId="9631" priority="1160">
      <formula>P$1=""</formula>
    </cfRule>
  </conditionalFormatting>
  <conditionalFormatting sqref="P171:AA171 P169:AA169 P167:AA167">
    <cfRule type="expression" dxfId="9630" priority="1159">
      <formula>P$1=""</formula>
    </cfRule>
  </conditionalFormatting>
  <conditionalFormatting sqref="P177:AA177 P179:AA179 P181:AA181">
    <cfRule type="expression" dxfId="9629" priority="1158">
      <formula>P$1=""</formula>
    </cfRule>
  </conditionalFormatting>
  <conditionalFormatting sqref="P177:AA177 P179:AA179 P181:AA181">
    <cfRule type="expression" dxfId="9628" priority="1157">
      <formula>P$1=""</formula>
    </cfRule>
  </conditionalFormatting>
  <conditionalFormatting sqref="P177:AA177 P179:AA179 P181:AA181">
    <cfRule type="expression" dxfId="9627" priority="1156">
      <formula>P$1=""</formula>
    </cfRule>
  </conditionalFormatting>
  <conditionalFormatting sqref="P177:AA177 P179:AA179 P181:AA181">
    <cfRule type="expression" dxfId="9626" priority="1155">
      <formula>P$1=""</formula>
    </cfRule>
  </conditionalFormatting>
  <conditionalFormatting sqref="P177:AA177 P179:AA179 P181:AA181">
    <cfRule type="expression" dxfId="9625" priority="1154">
      <formula>P$1=""</formula>
    </cfRule>
  </conditionalFormatting>
  <conditionalFormatting sqref="P177:AA177 P179:AA179 P181:AA181">
    <cfRule type="expression" dxfId="9624" priority="1153">
      <formula>P$1=""</formula>
    </cfRule>
  </conditionalFormatting>
  <conditionalFormatting sqref="P177:AA177 P179:AA179 P181:AA181">
    <cfRule type="expression" dxfId="9623" priority="1152">
      <formula>P$1=""</formula>
    </cfRule>
  </conditionalFormatting>
  <conditionalFormatting sqref="P177:AA177 P179:AA179 P181:AA181">
    <cfRule type="expression" dxfId="9622" priority="1151">
      <formula>P$1=""</formula>
    </cfRule>
  </conditionalFormatting>
  <conditionalFormatting sqref="P177:AA177">
    <cfRule type="expression" dxfId="9621" priority="1150">
      <formula>P$1=""</formula>
    </cfRule>
  </conditionalFormatting>
  <conditionalFormatting sqref="P177:AA177 P179:AA179 P181:AA181">
    <cfRule type="expression" dxfId="9620" priority="1149">
      <formula>P$1=""</formula>
    </cfRule>
  </conditionalFormatting>
  <conditionalFormatting sqref="P177:AA177 P179:AA179 P181:AA181">
    <cfRule type="expression" dxfId="9619" priority="1148">
      <formula>P$1=""</formula>
    </cfRule>
  </conditionalFormatting>
  <conditionalFormatting sqref="P177:AA177 P179:AA179 P181:AA181">
    <cfRule type="expression" dxfId="9618" priority="1147">
      <formula>P$1=""</formula>
    </cfRule>
  </conditionalFormatting>
  <conditionalFormatting sqref="P177:AA177 P179:AA179 P181:AA181">
    <cfRule type="expression" dxfId="9617" priority="1146">
      <formula>P$1=""</formula>
    </cfRule>
  </conditionalFormatting>
  <conditionalFormatting sqref="P177:AA177 P179:AA179 P181:AA181">
    <cfRule type="expression" dxfId="9616" priority="1145">
      <formula>P$1=""</formula>
    </cfRule>
  </conditionalFormatting>
  <conditionalFormatting sqref="P177:AA177">
    <cfRule type="expression" dxfId="9615" priority="1144">
      <formula>P$1=""</formula>
    </cfRule>
  </conditionalFormatting>
  <conditionalFormatting sqref="P177:AA177 P179:AA179 P181:AA181">
    <cfRule type="expression" dxfId="9614" priority="1143">
      <formula>P$1=""</formula>
    </cfRule>
  </conditionalFormatting>
  <conditionalFormatting sqref="P177:AA177 P179:AA179 P181:AA181">
    <cfRule type="expression" dxfId="9613" priority="1142">
      <formula>P$1=""</formula>
    </cfRule>
  </conditionalFormatting>
  <conditionalFormatting sqref="P177:AA177 P179:AA179 P181:AA181">
    <cfRule type="expression" dxfId="9612" priority="1141">
      <formula>P$1=""</formula>
    </cfRule>
  </conditionalFormatting>
  <conditionalFormatting sqref="P177:AA177 P179:AA179 P181:AA181">
    <cfRule type="expression" dxfId="9611" priority="1140">
      <formula>P$1=""</formula>
    </cfRule>
  </conditionalFormatting>
  <conditionalFormatting sqref="P177:AA177 P179:AA179 P181:AA181">
    <cfRule type="expression" dxfId="9610" priority="1139">
      <formula>P$1=""</formula>
    </cfRule>
  </conditionalFormatting>
  <conditionalFormatting sqref="P177:AA177 P179:AA179 P181:AA181">
    <cfRule type="expression" dxfId="9609" priority="1138">
      <formula>P$1=""</formula>
    </cfRule>
  </conditionalFormatting>
  <conditionalFormatting sqref="P177:AA177 P179:AA179 P181:AA181">
    <cfRule type="expression" dxfId="9608" priority="1137">
      <formula>P$1=""</formula>
    </cfRule>
  </conditionalFormatting>
  <conditionalFormatting sqref="P177:AA177 P179:AA179 P181:AA181">
    <cfRule type="expression" dxfId="9607" priority="1136">
      <formula>P$1=""</formula>
    </cfRule>
  </conditionalFormatting>
  <conditionalFormatting sqref="P181:AA181 P179:AA179">
    <cfRule type="expression" dxfId="9606" priority="1135">
      <formula>P$1=""</formula>
    </cfRule>
  </conditionalFormatting>
  <conditionalFormatting sqref="P181:AA181 P179:AA179">
    <cfRule type="expression" dxfId="9605" priority="1134">
      <formula>P$1=""</formula>
    </cfRule>
  </conditionalFormatting>
  <conditionalFormatting sqref="Q181:AA181 Q179:AA179">
    <cfRule type="expression" dxfId="9604" priority="1133">
      <formula>Q$1=""</formula>
    </cfRule>
  </conditionalFormatting>
  <conditionalFormatting sqref="Q181:AA181 Q179:AA179">
    <cfRule type="expression" dxfId="9603" priority="1132">
      <formula>Q$1=""</formula>
    </cfRule>
  </conditionalFormatting>
  <conditionalFormatting sqref="Q181:AA181 Q179:AA179">
    <cfRule type="expression" dxfId="9602" priority="1131">
      <formula>Q$1=""</formula>
    </cfRule>
  </conditionalFormatting>
  <conditionalFormatting sqref="Q181:AA181 Q179:AA179">
    <cfRule type="expression" dxfId="9601" priority="1130">
      <formula>Q$1=""</formula>
    </cfRule>
  </conditionalFormatting>
  <conditionalFormatting sqref="Q181:AA181 Q179:AA179">
    <cfRule type="expression" dxfId="9600" priority="1129">
      <formula>Q$1=""</formula>
    </cfRule>
  </conditionalFormatting>
  <conditionalFormatting sqref="Q181:AA181 Q179:AA179">
    <cfRule type="expression" dxfId="9599" priority="1128">
      <formula>Q$1=""</formula>
    </cfRule>
  </conditionalFormatting>
  <conditionalFormatting sqref="Q181:AA181 Q179:AA179">
    <cfRule type="expression" dxfId="9598" priority="1127">
      <formula>Q$1=""</formula>
    </cfRule>
  </conditionalFormatting>
  <conditionalFormatting sqref="Q181:AA181 Q179:AA179">
    <cfRule type="expression" dxfId="9597" priority="1126">
      <formula>Q$1=""</formula>
    </cfRule>
  </conditionalFormatting>
  <conditionalFormatting sqref="P181:AA181 P179:AA179">
    <cfRule type="expression" dxfId="9596" priority="1125">
      <formula>P$1=""</formula>
    </cfRule>
  </conditionalFormatting>
  <conditionalFormatting sqref="P181:AA181 P179:AA179">
    <cfRule type="expression" dxfId="9595" priority="1124">
      <formula>P$1=""</formula>
    </cfRule>
  </conditionalFormatting>
  <conditionalFormatting sqref="P337:AA337 P335:AA335 P333:AA333 P331:AA331">
    <cfRule type="expression" dxfId="9594" priority="1123">
      <formula>P$1=""</formula>
    </cfRule>
  </conditionalFormatting>
  <conditionalFormatting sqref="P337:AA337 P335:AA335 P333:AA333 P331:AA331">
    <cfRule type="expression" dxfId="9593" priority="1122">
      <formula>P$1=""</formula>
    </cfRule>
  </conditionalFormatting>
  <conditionalFormatting sqref="P337:AA337 P335:AA335 P333:AA333 P331:AA331">
    <cfRule type="expression" dxfId="9592" priority="1121">
      <formula>P$1=""</formula>
    </cfRule>
  </conditionalFormatting>
  <conditionalFormatting sqref="P337:AA337 P335:AA335 P333:AA333 P331:AA331">
    <cfRule type="expression" dxfId="9591" priority="1120">
      <formula>P$1=""</formula>
    </cfRule>
  </conditionalFormatting>
  <conditionalFormatting sqref="P337:AA337 P335:AA335 P333:AA333 P331:AA331">
    <cfRule type="expression" dxfId="9590" priority="1119">
      <formula>P$1=""</formula>
    </cfRule>
  </conditionalFormatting>
  <conditionalFormatting sqref="P337:AA337 P335:AA335 P333:AA333 P331:AA331">
    <cfRule type="expression" dxfId="9589" priority="1118">
      <formula>P$1=""</formula>
    </cfRule>
  </conditionalFormatting>
  <conditionalFormatting sqref="P337:AA337 P335:AA335 P333:AA333 P331:AA331">
    <cfRule type="expression" dxfId="9588" priority="1117">
      <formula>P$1=""</formula>
    </cfRule>
  </conditionalFormatting>
  <conditionalFormatting sqref="P337:AA337 P335:AA335 P333:AA333 P331:AA331">
    <cfRule type="expression" dxfId="9587" priority="1116">
      <formula>P$1=""</formula>
    </cfRule>
  </conditionalFormatting>
  <conditionalFormatting sqref="P337:AA337 P335:AA335 P333:AA333 P331:AA331">
    <cfRule type="expression" dxfId="9586" priority="1115">
      <formula>P$1=""</formula>
    </cfRule>
  </conditionalFormatting>
  <conditionalFormatting sqref="P337:AA337 P335:AA335 P333:AA333 P331:AA331">
    <cfRule type="expression" dxfId="9585" priority="1114">
      <formula>P$1=""</formula>
    </cfRule>
  </conditionalFormatting>
  <conditionalFormatting sqref="P337:AA337 P335:AA335 P333:AA333 P331:AA331">
    <cfRule type="expression" dxfId="9584" priority="1113">
      <formula>P$1=""</formula>
    </cfRule>
  </conditionalFormatting>
  <conditionalFormatting sqref="P337:AA337 P335:AA335 P333:AA333 P331:AA331">
    <cfRule type="expression" dxfId="9583" priority="1112">
      <formula>P$1=""</formula>
    </cfRule>
  </conditionalFormatting>
  <conditionalFormatting sqref="P337:AA337 P335:AA335 P333:AA333 P331:AA331">
    <cfRule type="expression" dxfId="9582" priority="1111">
      <formula>P$1=""</formula>
    </cfRule>
  </conditionalFormatting>
  <conditionalFormatting sqref="P337:AA337 P335:AA335 P333:AA333 P331:AA331">
    <cfRule type="expression" dxfId="9581" priority="1110">
      <formula>P$1=""</formula>
    </cfRule>
  </conditionalFormatting>
  <conditionalFormatting sqref="P337:AA337 P335:AA335 P333:AA333 P331:AA331">
    <cfRule type="expression" dxfId="9580" priority="1109">
      <formula>P$1=""</formula>
    </cfRule>
  </conditionalFormatting>
  <conditionalFormatting sqref="P337:AA337 P335:AA335 P333:AA333 P331:AA331">
    <cfRule type="expression" dxfId="9579" priority="1108">
      <formula>P$1=""</formula>
    </cfRule>
  </conditionalFormatting>
  <conditionalFormatting sqref="P337:AA337 P335:AA335 P333:AA333 P331:AA331">
    <cfRule type="expression" dxfId="9578" priority="1107">
      <formula>P$1=""</formula>
    </cfRule>
  </conditionalFormatting>
  <conditionalFormatting sqref="P337:AA337 P335:AA335 P333:AA333 P331:AA331">
    <cfRule type="expression" dxfId="9577" priority="1106">
      <formula>P$1=""</formula>
    </cfRule>
  </conditionalFormatting>
  <conditionalFormatting sqref="P337:AA337 P335:AA335 P333:AA333 P331:AA331">
    <cfRule type="expression" dxfId="9576" priority="1105">
      <formula>P$1=""</formula>
    </cfRule>
  </conditionalFormatting>
  <conditionalFormatting sqref="P337:AA337 P335:AA335 P333:AA333 P331:AA331">
    <cfRule type="expression" dxfId="9575" priority="1104">
      <formula>P$1=""</formula>
    </cfRule>
  </conditionalFormatting>
  <conditionalFormatting sqref="P337:AA337 P335:AA335 P333:AA333 P331:AA331">
    <cfRule type="expression" dxfId="9574" priority="1103">
      <formula>P$1=""</formula>
    </cfRule>
  </conditionalFormatting>
  <conditionalFormatting sqref="P337:AA337 P335:AA335 P333:AA333 P331:AA331">
    <cfRule type="expression" dxfId="9573" priority="1102">
      <formula>P$1=""</formula>
    </cfRule>
  </conditionalFormatting>
  <conditionalFormatting sqref="P337:AA337 P335:AA335 P333:AA333 P331:AA331">
    <cfRule type="expression" dxfId="9572" priority="1101">
      <formula>P$1=""</formula>
    </cfRule>
  </conditionalFormatting>
  <conditionalFormatting sqref="P193:AA193">
    <cfRule type="expression" dxfId="9571" priority="1100">
      <formula>P$1=""</formula>
    </cfRule>
  </conditionalFormatting>
  <conditionalFormatting sqref="P193:AA193">
    <cfRule type="expression" dxfId="9570" priority="1083">
      <formula>P$1=""</formula>
    </cfRule>
  </conditionalFormatting>
  <conditionalFormatting sqref="P193:AA193">
    <cfRule type="expression" dxfId="9569" priority="1082">
      <formula>P$1=""</formula>
    </cfRule>
  </conditionalFormatting>
  <conditionalFormatting sqref="P193:AA193">
    <cfRule type="expression" dxfId="9568" priority="1081">
      <formula>P$1=""</formula>
    </cfRule>
  </conditionalFormatting>
  <conditionalFormatting sqref="P193:AA193">
    <cfRule type="expression" dxfId="9567" priority="1080">
      <formula>P$1=""</formula>
    </cfRule>
  </conditionalFormatting>
  <conditionalFormatting sqref="P193:AA193">
    <cfRule type="expression" dxfId="9566" priority="1079">
      <formula>P$1=""</formula>
    </cfRule>
  </conditionalFormatting>
  <conditionalFormatting sqref="P193:AA193">
    <cfRule type="expression" dxfId="9565" priority="1078">
      <formula>P$1=""</formula>
    </cfRule>
  </conditionalFormatting>
  <conditionalFormatting sqref="P193:AA193">
    <cfRule type="expression" dxfId="9564" priority="1077">
      <formula>P$1=""</formula>
    </cfRule>
  </conditionalFormatting>
  <conditionalFormatting sqref="P206:AA206">
    <cfRule type="expression" dxfId="9563" priority="1072">
      <formula>P$1=""</formula>
    </cfRule>
  </conditionalFormatting>
  <conditionalFormatting sqref="P208:AA208">
    <cfRule type="expression" dxfId="9562" priority="1071">
      <formula>P$1=""</formula>
    </cfRule>
  </conditionalFormatting>
  <conditionalFormatting sqref="P210:AA210">
    <cfRule type="expression" dxfId="9561" priority="1070">
      <formula>P$1=""</formula>
    </cfRule>
  </conditionalFormatting>
  <conditionalFormatting sqref="P212:AA212">
    <cfRule type="expression" dxfId="9560" priority="1069">
      <formula>P$1=""</formula>
    </cfRule>
  </conditionalFormatting>
  <conditionalFormatting sqref="P208:AA208 P210:AA210 P212:AA212">
    <cfRule type="expression" dxfId="9559" priority="1068">
      <formula>P$1=""</formula>
    </cfRule>
  </conditionalFormatting>
  <conditionalFormatting sqref="P208:AA208 P210:AA210 P212:AA212">
    <cfRule type="expression" dxfId="9558" priority="1067">
      <formula>P$1=""</formula>
    </cfRule>
  </conditionalFormatting>
  <conditionalFormatting sqref="P208:AA208 P210:AA210 P212:AA212">
    <cfRule type="expression" dxfId="9557" priority="1066">
      <formula>P$1=""</formula>
    </cfRule>
  </conditionalFormatting>
  <conditionalFormatting sqref="P208:AA208 P210:AA210 P212:AA212">
    <cfRule type="expression" dxfId="9556" priority="1065">
      <formula>P$1=""</formula>
    </cfRule>
  </conditionalFormatting>
  <conditionalFormatting sqref="P208:AA208 P210:AA210 P212:AA212">
    <cfRule type="expression" dxfId="9555" priority="1064">
      <formula>P$1=""</formula>
    </cfRule>
  </conditionalFormatting>
  <conditionalFormatting sqref="P210:AA210 P212:AA212">
    <cfRule type="expression" dxfId="9554" priority="1063">
      <formula>P$1=""</formula>
    </cfRule>
  </conditionalFormatting>
  <conditionalFormatting sqref="P208:AA208">
    <cfRule type="expression" dxfId="9553" priority="1062">
      <formula>P$1=""</formula>
    </cfRule>
  </conditionalFormatting>
  <conditionalFormatting sqref="P210:AA210 P212:AA212">
    <cfRule type="expression" dxfId="9552" priority="1061">
      <formula>P$1=""</formula>
    </cfRule>
  </conditionalFormatting>
  <conditionalFormatting sqref="P210:AA210 P212:AA212">
    <cfRule type="expression" dxfId="9551" priority="1060">
      <formula>P$1=""</formula>
    </cfRule>
  </conditionalFormatting>
  <conditionalFormatting sqref="P212:AA212">
    <cfRule type="expression" dxfId="9550" priority="1059">
      <formula>P$1=""</formula>
    </cfRule>
  </conditionalFormatting>
  <conditionalFormatting sqref="P212:AA212">
    <cfRule type="expression" dxfId="9549" priority="1058">
      <formula>P$1=""</formula>
    </cfRule>
  </conditionalFormatting>
  <conditionalFormatting sqref="P212:AA212">
    <cfRule type="expression" dxfId="9548" priority="1057">
      <formula>P$1=""</formula>
    </cfRule>
  </conditionalFormatting>
  <conditionalFormatting sqref="P212:AA212">
    <cfRule type="expression" dxfId="9547" priority="1056">
      <formula>P$1=""</formula>
    </cfRule>
  </conditionalFormatting>
  <conditionalFormatting sqref="P206:AA206">
    <cfRule type="expression" dxfId="9546" priority="1055">
      <formula>P$1=""</formula>
    </cfRule>
  </conditionalFormatting>
  <conditionalFormatting sqref="P206:AA206">
    <cfRule type="expression" dxfId="9545" priority="1054">
      <formula>P$1=""</formula>
    </cfRule>
  </conditionalFormatting>
  <conditionalFormatting sqref="P206:AA206">
    <cfRule type="expression" dxfId="9544" priority="1053">
      <formula>P$1=""</formula>
    </cfRule>
  </conditionalFormatting>
  <conditionalFormatting sqref="P206:AA206">
    <cfRule type="expression" dxfId="9543" priority="1052">
      <formula>P$1=""</formula>
    </cfRule>
  </conditionalFormatting>
  <conditionalFormatting sqref="P206:AA206">
    <cfRule type="expression" dxfId="9542" priority="1051">
      <formula>P$1=""</formula>
    </cfRule>
  </conditionalFormatting>
  <conditionalFormatting sqref="P206:AA206">
    <cfRule type="expression" dxfId="9541" priority="1050">
      <formula>P$1=""</formula>
    </cfRule>
  </conditionalFormatting>
  <conditionalFormatting sqref="P206:AA206">
    <cfRule type="expression" dxfId="9540" priority="1049">
      <formula>P$1=""</formula>
    </cfRule>
  </conditionalFormatting>
  <conditionalFormatting sqref="P210:AA210 P212:AA212">
    <cfRule type="expression" dxfId="9539" priority="1048">
      <formula>P$1=""</formula>
    </cfRule>
  </conditionalFormatting>
  <conditionalFormatting sqref="P210:AA210 P212:AA212">
    <cfRule type="expression" dxfId="9538" priority="1047">
      <formula>P$1=""</formula>
    </cfRule>
  </conditionalFormatting>
  <conditionalFormatting sqref="P210:AA210 P212:AA212">
    <cfRule type="expression" dxfId="9537" priority="1046">
      <formula>P$1=""</formula>
    </cfRule>
  </conditionalFormatting>
  <conditionalFormatting sqref="P210:AA210 P212:AA212">
    <cfRule type="expression" dxfId="9536" priority="1045">
      <formula>P$1=""</formula>
    </cfRule>
  </conditionalFormatting>
  <conditionalFormatting sqref="P212 P210 P208">
    <cfRule type="expression" dxfId="9535" priority="1044">
      <formula>P$1=""</formula>
    </cfRule>
  </conditionalFormatting>
  <conditionalFormatting sqref="P212 P210 P208">
    <cfRule type="expression" dxfId="9534" priority="1043">
      <formula>P$1=""</formula>
    </cfRule>
  </conditionalFormatting>
  <conditionalFormatting sqref="P212 P210 P208">
    <cfRule type="expression" dxfId="9533" priority="1042">
      <formula>P$1=""</formula>
    </cfRule>
  </conditionalFormatting>
  <conditionalFormatting sqref="P236:AA236">
    <cfRule type="expression" dxfId="9532" priority="1018">
      <formula>P$1=""</formula>
    </cfRule>
  </conditionalFormatting>
  <conditionalFormatting sqref="P238:AA238">
    <cfRule type="expression" dxfId="9531" priority="1017">
      <formula>P$1=""</formula>
    </cfRule>
  </conditionalFormatting>
  <conditionalFormatting sqref="P240:AA240">
    <cfRule type="expression" dxfId="9530" priority="1016">
      <formula>P$1=""</formula>
    </cfRule>
  </conditionalFormatting>
  <conditionalFormatting sqref="P242:AA242">
    <cfRule type="expression" dxfId="9529" priority="1015">
      <formula>P$1=""</formula>
    </cfRule>
  </conditionalFormatting>
  <conditionalFormatting sqref="P238:AA238 P240:AA240 P242:AA242">
    <cfRule type="expression" dxfId="9528" priority="1014">
      <formula>P$1=""</formula>
    </cfRule>
  </conditionalFormatting>
  <conditionalFormatting sqref="P238:AA238 P240:AA240 P242:AA242">
    <cfRule type="expression" dxfId="9527" priority="1013">
      <formula>P$1=""</formula>
    </cfRule>
  </conditionalFormatting>
  <conditionalFormatting sqref="P238:AA238 P240:AA240 P242:AA242">
    <cfRule type="expression" dxfId="9526" priority="1012">
      <formula>P$1=""</formula>
    </cfRule>
  </conditionalFormatting>
  <conditionalFormatting sqref="P238:AA238 P240:AA240 P242:AA242">
    <cfRule type="expression" dxfId="9525" priority="1011">
      <formula>P$1=""</formula>
    </cfRule>
  </conditionalFormatting>
  <conditionalFormatting sqref="P238:AA238 P240:AA240 P242:AA242">
    <cfRule type="expression" dxfId="9524" priority="1010">
      <formula>P$1=""</formula>
    </cfRule>
  </conditionalFormatting>
  <conditionalFormatting sqref="P240:AA240 P242:AA242">
    <cfRule type="expression" dxfId="9523" priority="1009">
      <formula>P$1=""</formula>
    </cfRule>
  </conditionalFormatting>
  <conditionalFormatting sqref="P238:AA238">
    <cfRule type="expression" dxfId="9522" priority="1008">
      <formula>P$1=""</formula>
    </cfRule>
  </conditionalFormatting>
  <conditionalFormatting sqref="P240:AA240 P242:AA242">
    <cfRule type="expression" dxfId="9521" priority="1007">
      <formula>P$1=""</formula>
    </cfRule>
  </conditionalFormatting>
  <conditionalFormatting sqref="P240:AA240 P242:AA242">
    <cfRule type="expression" dxfId="9520" priority="1006">
      <formula>P$1=""</formula>
    </cfRule>
  </conditionalFormatting>
  <conditionalFormatting sqref="P242:AA242">
    <cfRule type="expression" dxfId="9519" priority="1005">
      <formula>P$1=""</formula>
    </cfRule>
  </conditionalFormatting>
  <conditionalFormatting sqref="P242:AA242">
    <cfRule type="expression" dxfId="9518" priority="1004">
      <formula>P$1=""</formula>
    </cfRule>
  </conditionalFormatting>
  <conditionalFormatting sqref="P242:AA242">
    <cfRule type="expression" dxfId="9517" priority="1003">
      <formula>P$1=""</formula>
    </cfRule>
  </conditionalFormatting>
  <conditionalFormatting sqref="P242:AA242">
    <cfRule type="expression" dxfId="9516" priority="1002">
      <formula>P$1=""</formula>
    </cfRule>
  </conditionalFormatting>
  <conditionalFormatting sqref="P236:AA236">
    <cfRule type="expression" dxfId="9515" priority="1001">
      <formula>P$1=""</formula>
    </cfRule>
  </conditionalFormatting>
  <conditionalFormatting sqref="P236:AA236">
    <cfRule type="expression" dxfId="9514" priority="1000">
      <formula>P$1=""</formula>
    </cfRule>
  </conditionalFormatting>
  <conditionalFormatting sqref="P236:AA236">
    <cfRule type="expression" dxfId="9513" priority="999">
      <formula>P$1=""</formula>
    </cfRule>
  </conditionalFormatting>
  <conditionalFormatting sqref="P236:AA236">
    <cfRule type="expression" dxfId="9512" priority="998">
      <formula>P$1=""</formula>
    </cfRule>
  </conditionalFormatting>
  <conditionalFormatting sqref="P236:AA236">
    <cfRule type="expression" dxfId="9511" priority="997">
      <formula>P$1=""</formula>
    </cfRule>
  </conditionalFormatting>
  <conditionalFormatting sqref="P236:AA236">
    <cfRule type="expression" dxfId="9510" priority="996">
      <formula>P$1=""</formula>
    </cfRule>
  </conditionalFormatting>
  <conditionalFormatting sqref="P236:AA236">
    <cfRule type="expression" dxfId="9509" priority="995">
      <formula>P$1=""</formula>
    </cfRule>
  </conditionalFormatting>
  <conditionalFormatting sqref="P240:AA240 P242:AA242">
    <cfRule type="expression" dxfId="9508" priority="994">
      <formula>P$1=""</formula>
    </cfRule>
  </conditionalFormatting>
  <conditionalFormatting sqref="P240:AA240 P242:AA242">
    <cfRule type="expression" dxfId="9507" priority="993">
      <formula>P$1=""</formula>
    </cfRule>
  </conditionalFormatting>
  <conditionalFormatting sqref="P240:AA240 P242:AA242">
    <cfRule type="expression" dxfId="9506" priority="992">
      <formula>P$1=""</formula>
    </cfRule>
  </conditionalFormatting>
  <conditionalFormatting sqref="P240:AA240 P242:AA242">
    <cfRule type="expression" dxfId="9505" priority="991">
      <formula>P$1=""</formula>
    </cfRule>
  </conditionalFormatting>
  <conditionalFormatting sqref="P238:AA238 P240:AA240 P242:AA242">
    <cfRule type="expression" dxfId="9504" priority="990">
      <formula>P$1=""</formula>
    </cfRule>
  </conditionalFormatting>
  <conditionalFormatting sqref="P238:AA238 P240:AA240 P242:AA242">
    <cfRule type="expression" dxfId="9503" priority="989">
      <formula>P$1=""</formula>
    </cfRule>
  </conditionalFormatting>
  <conditionalFormatting sqref="P238:AA238 P240:AA240 P242:AA242">
    <cfRule type="expression" dxfId="9502" priority="988">
      <formula>P$1=""</formula>
    </cfRule>
  </conditionalFormatting>
  <conditionalFormatting sqref="P238:AA238 P240:AA240 P242:AA242">
    <cfRule type="expression" dxfId="9501" priority="987">
      <formula>P$1=""</formula>
    </cfRule>
  </conditionalFormatting>
  <conditionalFormatting sqref="P238:AA238 P240:AA240 P242:AA242">
    <cfRule type="expression" dxfId="9500" priority="986">
      <formula>P$1=""</formula>
    </cfRule>
  </conditionalFormatting>
  <conditionalFormatting sqref="P238:AA238 P240:AA240 P242:AA242">
    <cfRule type="expression" dxfId="9499" priority="985">
      <formula>P$1=""</formula>
    </cfRule>
  </conditionalFormatting>
  <conditionalFormatting sqref="P238:AA238 P240:AA240 P242:AA242">
    <cfRule type="expression" dxfId="9498" priority="984">
      <formula>P$1=""</formula>
    </cfRule>
  </conditionalFormatting>
  <conditionalFormatting sqref="P238:AA238 P240:AA240 P242:AA242">
    <cfRule type="expression" dxfId="9497" priority="983">
      <formula>P$1=""</formula>
    </cfRule>
  </conditionalFormatting>
  <conditionalFormatting sqref="Q238:AA238">
    <cfRule type="expression" dxfId="9496" priority="982">
      <formula>Q$1=""</formula>
    </cfRule>
  </conditionalFormatting>
  <conditionalFormatting sqref="Q238:AA238">
    <cfRule type="expression" dxfId="9495" priority="981">
      <formula>Q$1=""</formula>
    </cfRule>
  </conditionalFormatting>
  <conditionalFormatting sqref="Q238:AA238">
    <cfRule type="expression" dxfId="9494" priority="980">
      <formula>Q$1=""</formula>
    </cfRule>
  </conditionalFormatting>
  <conditionalFormatting sqref="Q238:AA238">
    <cfRule type="expression" dxfId="9493" priority="979">
      <formula>Q$1=""</formula>
    </cfRule>
  </conditionalFormatting>
  <conditionalFormatting sqref="Q238:AA238">
    <cfRule type="expression" dxfId="9492" priority="978">
      <formula>Q$1=""</formula>
    </cfRule>
  </conditionalFormatting>
  <conditionalFormatting sqref="Q238:AA238">
    <cfRule type="expression" dxfId="9491" priority="977">
      <formula>Q$1=""</formula>
    </cfRule>
  </conditionalFormatting>
  <conditionalFormatting sqref="Q238:AA238">
    <cfRule type="expression" dxfId="9490" priority="976">
      <formula>Q$1=""</formula>
    </cfRule>
  </conditionalFormatting>
  <conditionalFormatting sqref="Q238:AA238">
    <cfRule type="expression" dxfId="9489" priority="975">
      <formula>Q$1=""</formula>
    </cfRule>
  </conditionalFormatting>
  <conditionalFormatting sqref="Q240:AA240 Q242:AA242">
    <cfRule type="expression" dxfId="9488" priority="974">
      <formula>Q$1=""</formula>
    </cfRule>
  </conditionalFormatting>
  <conditionalFormatting sqref="Q240:AA240 Q242:AA242">
    <cfRule type="expression" dxfId="9487" priority="973">
      <formula>Q$1=""</formula>
    </cfRule>
  </conditionalFormatting>
  <conditionalFormatting sqref="Q240:AA240 Q242:AA242">
    <cfRule type="expression" dxfId="9486" priority="972">
      <formula>Q$1=""</formula>
    </cfRule>
  </conditionalFormatting>
  <conditionalFormatting sqref="Q240:AA240 Q242:AA242">
    <cfRule type="expression" dxfId="9485" priority="971">
      <formula>Q$1=""</formula>
    </cfRule>
  </conditionalFormatting>
  <conditionalFormatting sqref="Q240:AA240 Q242:AA242">
    <cfRule type="expression" dxfId="9484" priority="970">
      <formula>Q$1=""</formula>
    </cfRule>
  </conditionalFormatting>
  <conditionalFormatting sqref="Q240:AA240 Q242:AA242">
    <cfRule type="expression" dxfId="9483" priority="969">
      <formula>Q$1=""</formula>
    </cfRule>
  </conditionalFormatting>
  <conditionalFormatting sqref="Q240:AA240 Q242:AA242">
    <cfRule type="expression" dxfId="9482" priority="968">
      <formula>Q$1=""</formula>
    </cfRule>
  </conditionalFormatting>
  <conditionalFormatting sqref="Q240:AA240 Q242:AA242">
    <cfRule type="expression" dxfId="9481" priority="967">
      <formula>Q$1=""</formula>
    </cfRule>
  </conditionalFormatting>
  <conditionalFormatting sqref="Q240:AA240 Q242:AA242">
    <cfRule type="expression" dxfId="9480" priority="966">
      <formula>Q$1=""</formula>
    </cfRule>
  </conditionalFormatting>
  <conditionalFormatting sqref="Q240:AA240 Q242:AA242">
    <cfRule type="expression" dxfId="9479" priority="965">
      <formula>Q$1=""</formula>
    </cfRule>
  </conditionalFormatting>
  <conditionalFormatting sqref="P236:AA236 P240:AA240 P242:AA242">
    <cfRule type="expression" dxfId="9478" priority="964">
      <formula>P$1=""</formula>
    </cfRule>
  </conditionalFormatting>
  <conditionalFormatting sqref="P236:AA236">
    <cfRule type="expression" dxfId="9477" priority="963">
      <formula>P$1=""</formula>
    </cfRule>
  </conditionalFormatting>
  <conditionalFormatting sqref="P236:AA236">
    <cfRule type="expression" dxfId="9476" priority="962">
      <formula>P$1=""</formula>
    </cfRule>
  </conditionalFormatting>
  <conditionalFormatting sqref="P236:AA236">
    <cfRule type="expression" dxfId="9475" priority="961">
      <formula>P$1=""</formula>
    </cfRule>
  </conditionalFormatting>
  <conditionalFormatting sqref="P236:AA236">
    <cfRule type="expression" dxfId="9474" priority="960">
      <formula>P$1=""</formula>
    </cfRule>
  </conditionalFormatting>
  <conditionalFormatting sqref="P236:AA236">
    <cfRule type="expression" dxfId="9473" priority="959">
      <formula>P$1=""</formula>
    </cfRule>
  </conditionalFormatting>
  <conditionalFormatting sqref="P236:AA236 P240:AA240 P242:AA242">
    <cfRule type="expression" dxfId="9472" priority="958">
      <formula>P$1=""</formula>
    </cfRule>
  </conditionalFormatting>
  <conditionalFormatting sqref="P236:AA236">
    <cfRule type="expression" dxfId="9471" priority="957">
      <formula>P$1=""</formula>
    </cfRule>
  </conditionalFormatting>
  <conditionalFormatting sqref="P236:AA236">
    <cfRule type="expression" dxfId="9470" priority="956">
      <formula>P$1=""</formula>
    </cfRule>
  </conditionalFormatting>
  <conditionalFormatting sqref="P236:AA236">
    <cfRule type="expression" dxfId="9469" priority="955">
      <formula>P$1=""</formula>
    </cfRule>
  </conditionalFormatting>
  <conditionalFormatting sqref="P236:AA236">
    <cfRule type="expression" dxfId="9468" priority="954">
      <formula>P$1=""</formula>
    </cfRule>
  </conditionalFormatting>
  <conditionalFormatting sqref="P236:AA236">
    <cfRule type="expression" dxfId="9467" priority="953">
      <formula>P$1=""</formula>
    </cfRule>
  </conditionalFormatting>
  <conditionalFormatting sqref="P236:AA236">
    <cfRule type="expression" dxfId="9466" priority="952">
      <formula>P$1=""</formula>
    </cfRule>
  </conditionalFormatting>
  <conditionalFormatting sqref="P236:AA236">
    <cfRule type="expression" dxfId="9465" priority="951">
      <formula>P$1=""</formula>
    </cfRule>
  </conditionalFormatting>
  <conditionalFormatting sqref="P236:AA236">
    <cfRule type="expression" dxfId="9464" priority="950">
      <formula>P$1=""</formula>
    </cfRule>
  </conditionalFormatting>
  <conditionalFormatting sqref="P238:AA238 P240:AA240 P242:AA242">
    <cfRule type="expression" dxfId="9463" priority="925">
      <formula>P$1=""</formula>
    </cfRule>
  </conditionalFormatting>
  <conditionalFormatting sqref="P238:AA238 P240:AA240 P242:AA242">
    <cfRule type="expression" dxfId="9462" priority="924">
      <formula>P$1=""</formula>
    </cfRule>
  </conditionalFormatting>
  <conditionalFormatting sqref="P238:AA238 P240:AA240 P242:AA242">
    <cfRule type="expression" dxfId="9461" priority="923">
      <formula>P$1=""</formula>
    </cfRule>
  </conditionalFormatting>
  <conditionalFormatting sqref="P238:AA238 P240:AA240 P242:AA242">
    <cfRule type="expression" dxfId="9460" priority="922">
      <formula>P$1=""</formula>
    </cfRule>
  </conditionalFormatting>
  <conditionalFormatting sqref="P238:AA238 P240:AA240 P242:AA242">
    <cfRule type="expression" dxfId="9459" priority="921">
      <formula>P$1=""</formula>
    </cfRule>
  </conditionalFormatting>
  <conditionalFormatting sqref="P238:AA238 P240:AA240 P242:AA242">
    <cfRule type="expression" dxfId="9458" priority="920">
      <formula>P$1=""</formula>
    </cfRule>
  </conditionalFormatting>
  <conditionalFormatting sqref="P238:AA238 P240:AA240 P242:AA242">
    <cfRule type="expression" dxfId="9457" priority="919">
      <formula>P$1=""</formula>
    </cfRule>
  </conditionalFormatting>
  <conditionalFormatting sqref="P238:AA238 P240:AA240 P242:AA242">
    <cfRule type="expression" dxfId="9456" priority="918">
      <formula>P$1=""</formula>
    </cfRule>
  </conditionalFormatting>
  <conditionalFormatting sqref="P238:AA238">
    <cfRule type="expression" dxfId="9455" priority="917">
      <formula>P$1=""</formula>
    </cfRule>
  </conditionalFormatting>
  <conditionalFormatting sqref="P238:AA238 P240:AA240 P242:AA242">
    <cfRule type="expression" dxfId="9454" priority="916">
      <formula>P$1=""</formula>
    </cfRule>
  </conditionalFormatting>
  <conditionalFormatting sqref="P238:AA238 P240:AA240 P242:AA242">
    <cfRule type="expression" dxfId="9453" priority="915">
      <formula>P$1=""</formula>
    </cfRule>
  </conditionalFormatting>
  <conditionalFormatting sqref="P238:AA238 P240:AA240 P242:AA242">
    <cfRule type="expression" dxfId="9452" priority="914">
      <formula>P$1=""</formula>
    </cfRule>
  </conditionalFormatting>
  <conditionalFormatting sqref="P238:AA238 P240:AA240 P242:AA242">
    <cfRule type="expression" dxfId="9451" priority="913">
      <formula>P$1=""</formula>
    </cfRule>
  </conditionalFormatting>
  <conditionalFormatting sqref="P238:AA238 P240:AA240 P242:AA242">
    <cfRule type="expression" dxfId="9450" priority="912">
      <formula>P$1=""</formula>
    </cfRule>
  </conditionalFormatting>
  <conditionalFormatting sqref="P238:AA238">
    <cfRule type="expression" dxfId="9449" priority="911">
      <formula>P$1=""</formula>
    </cfRule>
  </conditionalFormatting>
  <conditionalFormatting sqref="P238:AA238 P240:AA240 P242:AA242">
    <cfRule type="expression" dxfId="9448" priority="910">
      <formula>P$1=""</formula>
    </cfRule>
  </conditionalFormatting>
  <conditionalFormatting sqref="P238:AA238 P240:AA240 P242:AA242">
    <cfRule type="expression" dxfId="9447" priority="909">
      <formula>P$1=""</formula>
    </cfRule>
  </conditionalFormatting>
  <conditionalFormatting sqref="P238:AA238 P240:AA240 P242:AA242">
    <cfRule type="expression" dxfId="9446" priority="908">
      <formula>P$1=""</formula>
    </cfRule>
  </conditionalFormatting>
  <conditionalFormatting sqref="P238:AA238 P240:AA240 P242:AA242">
    <cfRule type="expression" dxfId="9445" priority="907">
      <formula>P$1=""</formula>
    </cfRule>
  </conditionalFormatting>
  <conditionalFormatting sqref="P238:AA238 P240:AA240 P242:AA242">
    <cfRule type="expression" dxfId="9444" priority="906">
      <formula>P$1=""</formula>
    </cfRule>
  </conditionalFormatting>
  <conditionalFormatting sqref="P238:AA238 P240:AA240 P242:AA242">
    <cfRule type="expression" dxfId="9443" priority="905">
      <formula>P$1=""</formula>
    </cfRule>
  </conditionalFormatting>
  <conditionalFormatting sqref="P238:AA238 P240:AA240 P242:AA242">
    <cfRule type="expression" dxfId="9442" priority="904">
      <formula>P$1=""</formula>
    </cfRule>
  </conditionalFormatting>
  <conditionalFormatting sqref="P238:AA238 P240:AA240 P242:AA242">
    <cfRule type="expression" dxfId="9441" priority="903">
      <formula>P$1=""</formula>
    </cfRule>
  </conditionalFormatting>
  <conditionalFormatting sqref="P242:AA242 P240:AA240">
    <cfRule type="expression" dxfId="9440" priority="902">
      <formula>P$1=""</formula>
    </cfRule>
  </conditionalFormatting>
  <conditionalFormatting sqref="P242:AA242 P240:AA240">
    <cfRule type="expression" dxfId="9439" priority="901">
      <formula>P$1=""</formula>
    </cfRule>
  </conditionalFormatting>
  <conditionalFormatting sqref="Q242:AA242 Q240:AA240">
    <cfRule type="expression" dxfId="9438" priority="900">
      <formula>Q$1=""</formula>
    </cfRule>
  </conditionalFormatting>
  <conditionalFormatting sqref="Q242:AA242 Q240:AA240">
    <cfRule type="expression" dxfId="9437" priority="899">
      <formula>Q$1=""</formula>
    </cfRule>
  </conditionalFormatting>
  <conditionalFormatting sqref="Q242:AA242 Q240:AA240">
    <cfRule type="expression" dxfId="9436" priority="898">
      <formula>Q$1=""</formula>
    </cfRule>
  </conditionalFormatting>
  <conditionalFormatting sqref="Q242:AA242 Q240:AA240">
    <cfRule type="expression" dxfId="9435" priority="897">
      <formula>Q$1=""</formula>
    </cfRule>
  </conditionalFormatting>
  <conditionalFormatting sqref="Q242:AA242 Q240:AA240">
    <cfRule type="expression" dxfId="9434" priority="896">
      <formula>Q$1=""</formula>
    </cfRule>
  </conditionalFormatting>
  <conditionalFormatting sqref="Q242:AA242 Q240:AA240">
    <cfRule type="expression" dxfId="9433" priority="895">
      <formula>Q$1=""</formula>
    </cfRule>
  </conditionalFormatting>
  <conditionalFormatting sqref="Q242:AA242 Q240:AA240">
    <cfRule type="expression" dxfId="9432" priority="894">
      <formula>Q$1=""</formula>
    </cfRule>
  </conditionalFormatting>
  <conditionalFormatting sqref="Q242:AA242 Q240:AA240">
    <cfRule type="expression" dxfId="9431" priority="893">
      <formula>Q$1=""</formula>
    </cfRule>
  </conditionalFormatting>
  <conditionalFormatting sqref="P242:AA242 P240:AA240">
    <cfRule type="expression" dxfId="9430" priority="892">
      <formula>P$1=""</formula>
    </cfRule>
  </conditionalFormatting>
  <conditionalFormatting sqref="P242:AA242 P240:AA240">
    <cfRule type="expression" dxfId="9429" priority="891">
      <formula>P$1=""</formula>
    </cfRule>
  </conditionalFormatting>
  <conditionalFormatting sqref="P196:AA196">
    <cfRule type="expression" dxfId="9428" priority="890">
      <formula>P$1=""</formula>
    </cfRule>
  </conditionalFormatting>
  <conditionalFormatting sqref="P198:AA198">
    <cfRule type="expression" dxfId="9427" priority="889">
      <formula>P$1=""</formula>
    </cfRule>
  </conditionalFormatting>
  <conditionalFormatting sqref="P200:AA200">
    <cfRule type="expression" dxfId="9426" priority="888">
      <formula>P$1=""</formula>
    </cfRule>
  </conditionalFormatting>
  <conditionalFormatting sqref="P202:AA202">
    <cfRule type="expression" dxfId="9425" priority="887">
      <formula>P$1=""</formula>
    </cfRule>
  </conditionalFormatting>
  <conditionalFormatting sqref="P198:AA198 P200:AA200 P202:AA202">
    <cfRule type="expression" dxfId="9424" priority="886">
      <formula>P$1=""</formula>
    </cfRule>
  </conditionalFormatting>
  <conditionalFormatting sqref="P198:AA198 P200:AA200 P202:AA202">
    <cfRule type="expression" dxfId="9423" priority="885">
      <formula>P$1=""</formula>
    </cfRule>
  </conditionalFormatting>
  <conditionalFormatting sqref="P198:AA198 P200:AA200 P202:AA202">
    <cfRule type="expression" dxfId="9422" priority="884">
      <formula>P$1=""</formula>
    </cfRule>
  </conditionalFormatting>
  <conditionalFormatting sqref="P198:AA198 P200:AA200 P202:AA202">
    <cfRule type="expression" dxfId="9421" priority="883">
      <formula>P$1=""</formula>
    </cfRule>
  </conditionalFormatting>
  <conditionalFormatting sqref="P198:AA198 P200:AA200 P202:AA202">
    <cfRule type="expression" dxfId="9420" priority="882">
      <formula>P$1=""</formula>
    </cfRule>
  </conditionalFormatting>
  <conditionalFormatting sqref="P200:AA200 P202:AA202">
    <cfRule type="expression" dxfId="9419" priority="881">
      <formula>P$1=""</formula>
    </cfRule>
  </conditionalFormatting>
  <conditionalFormatting sqref="P198:AA198">
    <cfRule type="expression" dxfId="9418" priority="880">
      <formula>P$1=""</formula>
    </cfRule>
  </conditionalFormatting>
  <conditionalFormatting sqref="P200:AA200 P202:AA202">
    <cfRule type="expression" dxfId="9417" priority="879">
      <formula>P$1=""</formula>
    </cfRule>
  </conditionalFormatting>
  <conditionalFormatting sqref="P200:AA200 P202:AA202">
    <cfRule type="expression" dxfId="9416" priority="878">
      <formula>P$1=""</formula>
    </cfRule>
  </conditionalFormatting>
  <conditionalFormatting sqref="P202:AA202">
    <cfRule type="expression" dxfId="9415" priority="877">
      <formula>P$1=""</formula>
    </cfRule>
  </conditionalFormatting>
  <conditionalFormatting sqref="P202:AA202">
    <cfRule type="expression" dxfId="9414" priority="876">
      <formula>P$1=""</formula>
    </cfRule>
  </conditionalFormatting>
  <conditionalFormatting sqref="P202:AA202">
    <cfRule type="expression" dxfId="9413" priority="875">
      <formula>P$1=""</formula>
    </cfRule>
  </conditionalFormatting>
  <conditionalFormatting sqref="P202:AA202">
    <cfRule type="expression" dxfId="9412" priority="874">
      <formula>P$1=""</formula>
    </cfRule>
  </conditionalFormatting>
  <conditionalFormatting sqref="P196:AA196">
    <cfRule type="expression" dxfId="9411" priority="873">
      <formula>P$1=""</formula>
    </cfRule>
  </conditionalFormatting>
  <conditionalFormatting sqref="P196:AA196">
    <cfRule type="expression" dxfId="9410" priority="872">
      <formula>P$1=""</formula>
    </cfRule>
  </conditionalFormatting>
  <conditionalFormatting sqref="P196:AA196">
    <cfRule type="expression" dxfId="9409" priority="871">
      <formula>P$1=""</formula>
    </cfRule>
  </conditionalFormatting>
  <conditionalFormatting sqref="P196:AA196">
    <cfRule type="expression" dxfId="9408" priority="870">
      <formula>P$1=""</formula>
    </cfRule>
  </conditionalFormatting>
  <conditionalFormatting sqref="P196:AA196">
    <cfRule type="expression" dxfId="9407" priority="869">
      <formula>P$1=""</formula>
    </cfRule>
  </conditionalFormatting>
  <conditionalFormatting sqref="P196:AA196">
    <cfRule type="expression" dxfId="9406" priority="868">
      <formula>P$1=""</formula>
    </cfRule>
  </conditionalFormatting>
  <conditionalFormatting sqref="P196:AA196">
    <cfRule type="expression" dxfId="9405" priority="867">
      <formula>P$1=""</formula>
    </cfRule>
  </conditionalFormatting>
  <conditionalFormatting sqref="P200:AA200 P202:AA202">
    <cfRule type="expression" dxfId="9404" priority="866">
      <formula>P$1=""</formula>
    </cfRule>
  </conditionalFormatting>
  <conditionalFormatting sqref="P200:AA200 P202:AA202">
    <cfRule type="expression" dxfId="9403" priority="865">
      <formula>P$1=""</formula>
    </cfRule>
  </conditionalFormatting>
  <conditionalFormatting sqref="P200:AA200 P202:AA202">
    <cfRule type="expression" dxfId="9402" priority="864">
      <formula>P$1=""</formula>
    </cfRule>
  </conditionalFormatting>
  <conditionalFormatting sqref="P200:AA200 P202:AA202">
    <cfRule type="expression" dxfId="9401" priority="863">
      <formula>P$1=""</formula>
    </cfRule>
  </conditionalFormatting>
  <conditionalFormatting sqref="P198:AA198 P200:AA200 P202:AA202">
    <cfRule type="expression" dxfId="9400" priority="862">
      <formula>P$1=""</formula>
    </cfRule>
  </conditionalFormatting>
  <conditionalFormatting sqref="P198:AA198 P200:AA200 P202:AA202">
    <cfRule type="expression" dxfId="9399" priority="861">
      <formula>P$1=""</formula>
    </cfRule>
  </conditionalFormatting>
  <conditionalFormatting sqref="P198:AA198 P200:AA200 P202:AA202">
    <cfRule type="expression" dxfId="9398" priority="860">
      <formula>P$1=""</formula>
    </cfRule>
  </conditionalFormatting>
  <conditionalFormatting sqref="P198:AA198 P200:AA200 P202:AA202">
    <cfRule type="expression" dxfId="9397" priority="859">
      <formula>P$1=""</formula>
    </cfRule>
  </conditionalFormatting>
  <conditionalFormatting sqref="P198:AA198 P200:AA200 P202:AA202">
    <cfRule type="expression" dxfId="9396" priority="858">
      <formula>P$1=""</formula>
    </cfRule>
  </conditionalFormatting>
  <conditionalFormatting sqref="P198:AA198 P200:AA200 P202:AA202">
    <cfRule type="expression" dxfId="9395" priority="857">
      <formula>P$1=""</formula>
    </cfRule>
  </conditionalFormatting>
  <conditionalFormatting sqref="P198:AA198 P200:AA200 P202:AA202">
    <cfRule type="expression" dxfId="9394" priority="856">
      <formula>P$1=""</formula>
    </cfRule>
  </conditionalFormatting>
  <conditionalFormatting sqref="P198:AA198 P200:AA200 P202:AA202">
    <cfRule type="expression" dxfId="9393" priority="855">
      <formula>P$1=""</formula>
    </cfRule>
  </conditionalFormatting>
  <conditionalFormatting sqref="Q198:AA198">
    <cfRule type="expression" dxfId="9392" priority="854">
      <formula>Q$1=""</formula>
    </cfRule>
  </conditionalFormatting>
  <conditionalFormatting sqref="Q198:AA198">
    <cfRule type="expression" dxfId="9391" priority="853">
      <formula>Q$1=""</formula>
    </cfRule>
  </conditionalFormatting>
  <conditionalFormatting sqref="Q198:AA198">
    <cfRule type="expression" dxfId="9390" priority="852">
      <formula>Q$1=""</formula>
    </cfRule>
  </conditionalFormatting>
  <conditionalFormatting sqref="Q198:AA198">
    <cfRule type="expression" dxfId="9389" priority="851">
      <formula>Q$1=""</formula>
    </cfRule>
  </conditionalFormatting>
  <conditionalFormatting sqref="Q198:AA198">
    <cfRule type="expression" dxfId="9388" priority="850">
      <formula>Q$1=""</formula>
    </cfRule>
  </conditionalFormatting>
  <conditionalFormatting sqref="Q198:AA198">
    <cfRule type="expression" dxfId="9387" priority="849">
      <formula>Q$1=""</formula>
    </cfRule>
  </conditionalFormatting>
  <conditionalFormatting sqref="Q198:AA198">
    <cfRule type="expression" dxfId="9386" priority="848">
      <formula>Q$1=""</formula>
    </cfRule>
  </conditionalFormatting>
  <conditionalFormatting sqref="Q198:AA198">
    <cfRule type="expression" dxfId="9385" priority="847">
      <formula>Q$1=""</formula>
    </cfRule>
  </conditionalFormatting>
  <conditionalFormatting sqref="Q200:AA200 Q202:AA202">
    <cfRule type="expression" dxfId="9384" priority="846">
      <formula>Q$1=""</formula>
    </cfRule>
  </conditionalFormatting>
  <conditionalFormatting sqref="Q200:AA200 Q202:AA202">
    <cfRule type="expression" dxfId="9383" priority="845">
      <formula>Q$1=""</formula>
    </cfRule>
  </conditionalFormatting>
  <conditionalFormatting sqref="Q200:AA200 Q202:AA202">
    <cfRule type="expression" dxfId="9382" priority="844">
      <formula>Q$1=""</formula>
    </cfRule>
  </conditionalFormatting>
  <conditionalFormatting sqref="Q200:AA200 Q202:AA202">
    <cfRule type="expression" dxfId="9381" priority="843">
      <formula>Q$1=""</formula>
    </cfRule>
  </conditionalFormatting>
  <conditionalFormatting sqref="Q200:AA200 Q202:AA202">
    <cfRule type="expression" dxfId="9380" priority="842">
      <formula>Q$1=""</formula>
    </cfRule>
  </conditionalFormatting>
  <conditionalFormatting sqref="Q200:AA200 Q202:AA202">
    <cfRule type="expression" dxfId="9379" priority="841">
      <formula>Q$1=""</formula>
    </cfRule>
  </conditionalFormatting>
  <conditionalFormatting sqref="Q200:AA200 Q202:AA202">
    <cfRule type="expression" dxfId="9378" priority="840">
      <formula>Q$1=""</formula>
    </cfRule>
  </conditionalFormatting>
  <conditionalFormatting sqref="Q200:AA200 Q202:AA202">
    <cfRule type="expression" dxfId="9377" priority="839">
      <formula>Q$1=""</formula>
    </cfRule>
  </conditionalFormatting>
  <conditionalFormatting sqref="Q200:AA200 Q202:AA202">
    <cfRule type="expression" dxfId="9376" priority="838">
      <formula>Q$1=""</formula>
    </cfRule>
  </conditionalFormatting>
  <conditionalFormatting sqref="Q200:AA200 Q202:AA202">
    <cfRule type="expression" dxfId="9375" priority="837">
      <formula>Q$1=""</formula>
    </cfRule>
  </conditionalFormatting>
  <conditionalFormatting sqref="P196:AA196 P200:AA200 P202:AA202">
    <cfRule type="expression" dxfId="9374" priority="836">
      <formula>P$1=""</formula>
    </cfRule>
  </conditionalFormatting>
  <conditionalFormatting sqref="P196:AA196">
    <cfRule type="expression" dxfId="9373" priority="835">
      <formula>P$1=""</formula>
    </cfRule>
  </conditionalFormatting>
  <conditionalFormatting sqref="P196:AA196">
    <cfRule type="expression" dxfId="9372" priority="834">
      <formula>P$1=""</formula>
    </cfRule>
  </conditionalFormatting>
  <conditionalFormatting sqref="P196:AA196">
    <cfRule type="expression" dxfId="9371" priority="833">
      <formula>P$1=""</formula>
    </cfRule>
  </conditionalFormatting>
  <conditionalFormatting sqref="P196:AA196">
    <cfRule type="expression" dxfId="9370" priority="832">
      <formula>P$1=""</formula>
    </cfRule>
  </conditionalFormatting>
  <conditionalFormatting sqref="P196:AA196">
    <cfRule type="expression" dxfId="9369" priority="831">
      <formula>P$1=""</formula>
    </cfRule>
  </conditionalFormatting>
  <conditionalFormatting sqref="P196:AA196 P200:AA200 P202:AA202">
    <cfRule type="expression" dxfId="9368" priority="830">
      <formula>P$1=""</formula>
    </cfRule>
  </conditionalFormatting>
  <conditionalFormatting sqref="P196:AA196">
    <cfRule type="expression" dxfId="9367" priority="829">
      <formula>P$1=""</formula>
    </cfRule>
  </conditionalFormatting>
  <conditionalFormatting sqref="P196:AA196">
    <cfRule type="expression" dxfId="9366" priority="828">
      <formula>P$1=""</formula>
    </cfRule>
  </conditionalFormatting>
  <conditionalFormatting sqref="P196:AA196">
    <cfRule type="expression" dxfId="9365" priority="827">
      <formula>P$1=""</formula>
    </cfRule>
  </conditionalFormatting>
  <conditionalFormatting sqref="P196:AA196">
    <cfRule type="expression" dxfId="9364" priority="826">
      <formula>P$1=""</formula>
    </cfRule>
  </conditionalFormatting>
  <conditionalFormatting sqref="P196:AA196">
    <cfRule type="expression" dxfId="9363" priority="825">
      <formula>P$1=""</formula>
    </cfRule>
  </conditionalFormatting>
  <conditionalFormatting sqref="P196:AA196">
    <cfRule type="expression" dxfId="9362" priority="824">
      <formula>P$1=""</formula>
    </cfRule>
  </conditionalFormatting>
  <conditionalFormatting sqref="P196:AA196">
    <cfRule type="expression" dxfId="9361" priority="823">
      <formula>P$1=""</formula>
    </cfRule>
  </conditionalFormatting>
  <conditionalFormatting sqref="P196:AA196">
    <cfRule type="expression" dxfId="9360" priority="822">
      <formula>P$1=""</formula>
    </cfRule>
  </conditionalFormatting>
  <conditionalFormatting sqref="P198:AA198 P200:AA200 P202:AA202">
    <cfRule type="expression" dxfId="9359" priority="821">
      <formula>P$1=""</formula>
    </cfRule>
  </conditionalFormatting>
  <conditionalFormatting sqref="P198:AA198 P200:AA200 P202:AA202">
    <cfRule type="expression" dxfId="9358" priority="820">
      <formula>P$1=""</formula>
    </cfRule>
  </conditionalFormatting>
  <conditionalFormatting sqref="P198:AA198 P200:AA200 P202:AA202">
    <cfRule type="expression" dxfId="9357" priority="819">
      <formula>P$1=""</formula>
    </cfRule>
  </conditionalFormatting>
  <conditionalFormatting sqref="P198:AA198 P200:AA200 P202:AA202">
    <cfRule type="expression" dxfId="9356" priority="818">
      <formula>P$1=""</formula>
    </cfRule>
  </conditionalFormatting>
  <conditionalFormatting sqref="P198:AA198 P200:AA200 P202:AA202">
    <cfRule type="expression" dxfId="9355" priority="817">
      <formula>P$1=""</formula>
    </cfRule>
  </conditionalFormatting>
  <conditionalFormatting sqref="P198:AA198 P200:AA200 P202:AA202">
    <cfRule type="expression" dxfId="9354" priority="816">
      <formula>P$1=""</formula>
    </cfRule>
  </conditionalFormatting>
  <conditionalFormatting sqref="P198:AA198 P200:AA200 P202:AA202">
    <cfRule type="expression" dxfId="9353" priority="815">
      <formula>P$1=""</formula>
    </cfRule>
  </conditionalFormatting>
  <conditionalFormatting sqref="P198:AA198 P200:AA200 P202:AA202">
    <cfRule type="expression" dxfId="9352" priority="814">
      <formula>P$1=""</formula>
    </cfRule>
  </conditionalFormatting>
  <conditionalFormatting sqref="P198:AA198">
    <cfRule type="expression" dxfId="9351" priority="813">
      <formula>P$1=""</formula>
    </cfRule>
  </conditionalFormatting>
  <conditionalFormatting sqref="P198:AA198 P200:AA200 P202:AA202">
    <cfRule type="expression" dxfId="9350" priority="812">
      <formula>P$1=""</formula>
    </cfRule>
  </conditionalFormatting>
  <conditionalFormatting sqref="P198:AA198 P200:AA200 P202:AA202">
    <cfRule type="expression" dxfId="9349" priority="811">
      <formula>P$1=""</formula>
    </cfRule>
  </conditionalFormatting>
  <conditionalFormatting sqref="P198:AA198 P200:AA200 P202:AA202">
    <cfRule type="expression" dxfId="9348" priority="810">
      <formula>P$1=""</formula>
    </cfRule>
  </conditionalFormatting>
  <conditionalFormatting sqref="P198:AA198 P200:AA200 P202:AA202">
    <cfRule type="expression" dxfId="9347" priority="809">
      <formula>P$1=""</formula>
    </cfRule>
  </conditionalFormatting>
  <conditionalFormatting sqref="P198:AA198 P200:AA200 P202:AA202">
    <cfRule type="expression" dxfId="9346" priority="808">
      <formula>P$1=""</formula>
    </cfRule>
  </conditionalFormatting>
  <conditionalFormatting sqref="P198:AA198">
    <cfRule type="expression" dxfId="9345" priority="807">
      <formula>P$1=""</formula>
    </cfRule>
  </conditionalFormatting>
  <conditionalFormatting sqref="P198:AA198 P200:AA200 P202:AA202">
    <cfRule type="expression" dxfId="9344" priority="806">
      <formula>P$1=""</formula>
    </cfRule>
  </conditionalFormatting>
  <conditionalFormatting sqref="P198:AA198 P200:AA200 P202:AA202">
    <cfRule type="expression" dxfId="9343" priority="805">
      <formula>P$1=""</formula>
    </cfRule>
  </conditionalFormatting>
  <conditionalFormatting sqref="P198:AA198 P200:AA200 P202:AA202">
    <cfRule type="expression" dxfId="9342" priority="804">
      <formula>P$1=""</formula>
    </cfRule>
  </conditionalFormatting>
  <conditionalFormatting sqref="P198:AA198 P200:AA200 P202:AA202">
    <cfRule type="expression" dxfId="9341" priority="803">
      <formula>P$1=""</formula>
    </cfRule>
  </conditionalFormatting>
  <conditionalFormatting sqref="P198:AA198 P200:AA200 P202:AA202">
    <cfRule type="expression" dxfId="9340" priority="802">
      <formula>P$1=""</formula>
    </cfRule>
  </conditionalFormatting>
  <conditionalFormatting sqref="P198:AA198 P200:AA200 P202:AA202">
    <cfRule type="expression" dxfId="9339" priority="801">
      <formula>P$1=""</formula>
    </cfRule>
  </conditionalFormatting>
  <conditionalFormatting sqref="P198:AA198 P200:AA200 P202:AA202">
    <cfRule type="expression" dxfId="9338" priority="800">
      <formula>P$1=""</formula>
    </cfRule>
  </conditionalFormatting>
  <conditionalFormatting sqref="P198:AA198 P200:AA200 P202:AA202">
    <cfRule type="expression" dxfId="9337" priority="799">
      <formula>P$1=""</formula>
    </cfRule>
  </conditionalFormatting>
  <conditionalFormatting sqref="P202:AA202 P200:AA200">
    <cfRule type="expression" dxfId="9336" priority="798">
      <formula>P$1=""</formula>
    </cfRule>
  </conditionalFormatting>
  <conditionalFormatting sqref="P202:AA202 P200:AA200">
    <cfRule type="expression" dxfId="9335" priority="797">
      <formula>P$1=""</formula>
    </cfRule>
  </conditionalFormatting>
  <conditionalFormatting sqref="Q202:AA202 Q200:AA200">
    <cfRule type="expression" dxfId="9334" priority="796">
      <formula>Q$1=""</formula>
    </cfRule>
  </conditionalFormatting>
  <conditionalFormatting sqref="Q202:AA202 Q200:AA200">
    <cfRule type="expression" dxfId="9333" priority="795">
      <formula>Q$1=""</formula>
    </cfRule>
  </conditionalFormatting>
  <conditionalFormatting sqref="Q202:AA202 Q200:AA200">
    <cfRule type="expression" dxfId="9332" priority="794">
      <formula>Q$1=""</formula>
    </cfRule>
  </conditionalFormatting>
  <conditionalFormatting sqref="Q202:AA202 Q200:AA200">
    <cfRule type="expression" dxfId="9331" priority="793">
      <formula>Q$1=""</formula>
    </cfRule>
  </conditionalFormatting>
  <conditionalFormatting sqref="Q202:AA202 Q200:AA200">
    <cfRule type="expression" dxfId="9330" priority="792">
      <formula>Q$1=""</formula>
    </cfRule>
  </conditionalFormatting>
  <conditionalFormatting sqref="Q202:AA202 Q200:AA200">
    <cfRule type="expression" dxfId="9329" priority="791">
      <formula>Q$1=""</formula>
    </cfRule>
  </conditionalFormatting>
  <conditionalFormatting sqref="Q202:AA202 Q200:AA200">
    <cfRule type="expression" dxfId="9328" priority="790">
      <formula>Q$1=""</formula>
    </cfRule>
  </conditionalFormatting>
  <conditionalFormatting sqref="Q202:AA202 Q200:AA200">
    <cfRule type="expression" dxfId="9327" priority="789">
      <formula>Q$1=""</formula>
    </cfRule>
  </conditionalFormatting>
  <conditionalFormatting sqref="P202:AA202 P200:AA200">
    <cfRule type="expression" dxfId="9326" priority="788">
      <formula>P$1=""</formula>
    </cfRule>
  </conditionalFormatting>
  <conditionalFormatting sqref="P202:AA202 P200:AA200">
    <cfRule type="expression" dxfId="9325" priority="787">
      <formula>P$1=""</formula>
    </cfRule>
  </conditionalFormatting>
  <conditionalFormatting sqref="P202:AA202 P200:AA200 P198:AA198">
    <cfRule type="expression" dxfId="9324" priority="786">
      <formula>P$1=""</formula>
    </cfRule>
  </conditionalFormatting>
  <conditionalFormatting sqref="P202:AA202 P200:AA200 P198:AA198">
    <cfRule type="expression" dxfId="9323" priority="785">
      <formula>P$1=""</formula>
    </cfRule>
  </conditionalFormatting>
  <conditionalFormatting sqref="P202:AA202 P200:AA200 P198:AA198">
    <cfRule type="expression" dxfId="9322" priority="784">
      <formula>P$1=""</formula>
    </cfRule>
  </conditionalFormatting>
  <conditionalFormatting sqref="P202:AA202 P200:AA200 P198:AA198">
    <cfRule type="expression" dxfId="9321" priority="783">
      <formula>P$1=""</formula>
    </cfRule>
  </conditionalFormatting>
  <conditionalFormatting sqref="P202:AA202 P200:AA200 P198:AA198">
    <cfRule type="expression" dxfId="9320" priority="782">
      <formula>P$1=""</formula>
    </cfRule>
  </conditionalFormatting>
  <conditionalFormatting sqref="P202:AA202 P200:AA200 P198:AA198">
    <cfRule type="expression" dxfId="9319" priority="781">
      <formula>P$1=""</formula>
    </cfRule>
  </conditionalFormatting>
  <conditionalFormatting sqref="P202:AA202 P200:AA200 P198:AA198">
    <cfRule type="expression" dxfId="9318" priority="780">
      <formula>P$1=""</formula>
    </cfRule>
  </conditionalFormatting>
  <conditionalFormatting sqref="P202:AA202 P200:AA200 P198:AA198">
    <cfRule type="expression" dxfId="9317" priority="779">
      <formula>P$1=""</formula>
    </cfRule>
  </conditionalFormatting>
  <conditionalFormatting sqref="P198:AA198">
    <cfRule type="expression" dxfId="9316" priority="778">
      <formula>P$1=""</formula>
    </cfRule>
  </conditionalFormatting>
  <conditionalFormatting sqref="P202:AA202 P200:AA200 P198:AA198">
    <cfRule type="expression" dxfId="9315" priority="777">
      <formula>P$1=""</formula>
    </cfRule>
  </conditionalFormatting>
  <conditionalFormatting sqref="P202:AA202 P200:AA200 P198:AA198">
    <cfRule type="expression" dxfId="9314" priority="776">
      <formula>P$1=""</formula>
    </cfRule>
  </conditionalFormatting>
  <conditionalFormatting sqref="P202:AA202 P200:AA200 P198:AA198">
    <cfRule type="expression" dxfId="9313" priority="775">
      <formula>P$1=""</formula>
    </cfRule>
  </conditionalFormatting>
  <conditionalFormatting sqref="P202:AA202 P200:AA200 P198:AA198">
    <cfRule type="expression" dxfId="9312" priority="774">
      <formula>P$1=""</formula>
    </cfRule>
  </conditionalFormatting>
  <conditionalFormatting sqref="P202:AA202 P200:AA200 P198:AA198">
    <cfRule type="expression" dxfId="9311" priority="773">
      <formula>P$1=""</formula>
    </cfRule>
  </conditionalFormatting>
  <conditionalFormatting sqref="P198:AA198">
    <cfRule type="expression" dxfId="9310" priority="772">
      <formula>P$1=""</formula>
    </cfRule>
  </conditionalFormatting>
  <conditionalFormatting sqref="P202:AA202 P200:AA200 P198:AA198">
    <cfRule type="expression" dxfId="9309" priority="771">
      <formula>P$1=""</formula>
    </cfRule>
  </conditionalFormatting>
  <conditionalFormatting sqref="P202:AA202 P200:AA200 P198:AA198">
    <cfRule type="expression" dxfId="9308" priority="770">
      <formula>P$1=""</formula>
    </cfRule>
  </conditionalFormatting>
  <conditionalFormatting sqref="P202:AA202 P200:AA200 P198:AA198">
    <cfRule type="expression" dxfId="9307" priority="769">
      <formula>P$1=""</formula>
    </cfRule>
  </conditionalFormatting>
  <conditionalFormatting sqref="P202:AA202 P200:AA200 P198:AA198">
    <cfRule type="expression" dxfId="9306" priority="768">
      <formula>P$1=""</formula>
    </cfRule>
  </conditionalFormatting>
  <conditionalFormatting sqref="P202:AA202 P200:AA200 P198:AA198">
    <cfRule type="expression" dxfId="9305" priority="767">
      <formula>P$1=""</formula>
    </cfRule>
  </conditionalFormatting>
  <conditionalFormatting sqref="P202:AA202 P200:AA200 P198:AA198">
    <cfRule type="expression" dxfId="9304" priority="766">
      <formula>P$1=""</formula>
    </cfRule>
  </conditionalFormatting>
  <conditionalFormatting sqref="P202:AA202 P200:AA200 P198:AA198">
    <cfRule type="expression" dxfId="9303" priority="765">
      <formula>P$1=""</formula>
    </cfRule>
  </conditionalFormatting>
  <conditionalFormatting sqref="P202:AA202 P200:AA200 P198:AA198">
    <cfRule type="expression" dxfId="9302" priority="764">
      <formula>P$1=""</formula>
    </cfRule>
  </conditionalFormatting>
  <conditionalFormatting sqref="P216:AA216">
    <cfRule type="expression" dxfId="9301" priority="763">
      <formula>P$1=""</formula>
    </cfRule>
  </conditionalFormatting>
  <conditionalFormatting sqref="P218:AA218">
    <cfRule type="expression" dxfId="9300" priority="762">
      <formula>P$1=""</formula>
    </cfRule>
  </conditionalFormatting>
  <conditionalFormatting sqref="P220:AA220">
    <cfRule type="expression" dxfId="9299" priority="761">
      <formula>P$1=""</formula>
    </cfRule>
  </conditionalFormatting>
  <conditionalFormatting sqref="P222:AA222">
    <cfRule type="expression" dxfId="9298" priority="760">
      <formula>P$1=""</formula>
    </cfRule>
  </conditionalFormatting>
  <conditionalFormatting sqref="P218:AA218 P220:AA220 P222:AA222">
    <cfRule type="expression" dxfId="9297" priority="759">
      <formula>P$1=""</formula>
    </cfRule>
  </conditionalFormatting>
  <conditionalFormatting sqref="P218:AA218 P220:AA220 P222:AA222">
    <cfRule type="expression" dxfId="9296" priority="758">
      <formula>P$1=""</formula>
    </cfRule>
  </conditionalFormatting>
  <conditionalFormatting sqref="P218:AA218 P220:AA220 P222:AA222">
    <cfRule type="expression" dxfId="9295" priority="757">
      <formula>P$1=""</formula>
    </cfRule>
  </conditionalFormatting>
  <conditionalFormatting sqref="P218:AA218 P220:AA220 P222:AA222">
    <cfRule type="expression" dxfId="9294" priority="756">
      <formula>P$1=""</formula>
    </cfRule>
  </conditionalFormatting>
  <conditionalFormatting sqref="P218:AA218 P220:AA220 P222:AA222">
    <cfRule type="expression" dxfId="9293" priority="755">
      <formula>P$1=""</formula>
    </cfRule>
  </conditionalFormatting>
  <conditionalFormatting sqref="P220:AA220 P222:AA222">
    <cfRule type="expression" dxfId="9292" priority="754">
      <formula>P$1=""</formula>
    </cfRule>
  </conditionalFormatting>
  <conditionalFormatting sqref="P218:AA218">
    <cfRule type="expression" dxfId="9291" priority="753">
      <formula>P$1=""</formula>
    </cfRule>
  </conditionalFormatting>
  <conditionalFormatting sqref="P220:AA220 P222:AA222">
    <cfRule type="expression" dxfId="9290" priority="752">
      <formula>P$1=""</formula>
    </cfRule>
  </conditionalFormatting>
  <conditionalFormatting sqref="P220:AA220 P222:AA222">
    <cfRule type="expression" dxfId="9289" priority="751">
      <formula>P$1=""</formula>
    </cfRule>
  </conditionalFormatting>
  <conditionalFormatting sqref="P222:AA222">
    <cfRule type="expression" dxfId="9288" priority="750">
      <formula>P$1=""</formula>
    </cfRule>
  </conditionalFormatting>
  <conditionalFormatting sqref="P222:AA222">
    <cfRule type="expression" dxfId="9287" priority="749">
      <formula>P$1=""</formula>
    </cfRule>
  </conditionalFormatting>
  <conditionalFormatting sqref="P222:AA222">
    <cfRule type="expression" dxfId="9286" priority="748">
      <formula>P$1=""</formula>
    </cfRule>
  </conditionalFormatting>
  <conditionalFormatting sqref="P222:AA222">
    <cfRule type="expression" dxfId="9285" priority="747">
      <formula>P$1=""</formula>
    </cfRule>
  </conditionalFormatting>
  <conditionalFormatting sqref="P216:AA216">
    <cfRule type="expression" dxfId="9284" priority="746">
      <formula>P$1=""</formula>
    </cfRule>
  </conditionalFormatting>
  <conditionalFormatting sqref="P216:AA216">
    <cfRule type="expression" dxfId="9283" priority="745">
      <formula>P$1=""</formula>
    </cfRule>
  </conditionalFormatting>
  <conditionalFormatting sqref="P216:AA216">
    <cfRule type="expression" dxfId="9282" priority="744">
      <formula>P$1=""</formula>
    </cfRule>
  </conditionalFormatting>
  <conditionalFormatting sqref="P216:AA216">
    <cfRule type="expression" dxfId="9281" priority="743">
      <formula>P$1=""</formula>
    </cfRule>
  </conditionalFormatting>
  <conditionalFormatting sqref="P216:AA216">
    <cfRule type="expression" dxfId="9280" priority="742">
      <formula>P$1=""</formula>
    </cfRule>
  </conditionalFormatting>
  <conditionalFormatting sqref="P216:AA216">
    <cfRule type="expression" dxfId="9279" priority="741">
      <formula>P$1=""</formula>
    </cfRule>
  </conditionalFormatting>
  <conditionalFormatting sqref="P216:AA216">
    <cfRule type="expression" dxfId="9278" priority="740">
      <formula>P$1=""</formula>
    </cfRule>
  </conditionalFormatting>
  <conditionalFormatting sqref="P220:AA220 P222:AA222">
    <cfRule type="expression" dxfId="9277" priority="739">
      <formula>P$1=""</formula>
    </cfRule>
  </conditionalFormatting>
  <conditionalFormatting sqref="P220:AA220 P222:AA222">
    <cfRule type="expression" dxfId="9276" priority="738">
      <formula>P$1=""</formula>
    </cfRule>
  </conditionalFormatting>
  <conditionalFormatting sqref="P220:AA220 P222:AA222">
    <cfRule type="expression" dxfId="9275" priority="737">
      <formula>P$1=""</formula>
    </cfRule>
  </conditionalFormatting>
  <conditionalFormatting sqref="P220:AA220 P222:AA222">
    <cfRule type="expression" dxfId="9274" priority="736">
      <formula>P$1=""</formula>
    </cfRule>
  </conditionalFormatting>
  <conditionalFormatting sqref="P222 P220 P218">
    <cfRule type="expression" dxfId="9273" priority="735">
      <formula>P$1=""</formula>
    </cfRule>
  </conditionalFormatting>
  <conditionalFormatting sqref="P222 P220 P218">
    <cfRule type="expression" dxfId="9272" priority="734">
      <formula>P$1=""</formula>
    </cfRule>
  </conditionalFormatting>
  <conditionalFormatting sqref="P222 P220 P218">
    <cfRule type="expression" dxfId="9271" priority="733">
      <formula>P$1=""</formula>
    </cfRule>
  </conditionalFormatting>
  <conditionalFormatting sqref="P226:AA226">
    <cfRule type="expression" dxfId="9270" priority="732">
      <formula>P$1=""</formula>
    </cfRule>
  </conditionalFormatting>
  <conditionalFormatting sqref="P228:AA228">
    <cfRule type="expression" dxfId="9269" priority="731">
      <formula>P$1=""</formula>
    </cfRule>
  </conditionalFormatting>
  <conditionalFormatting sqref="P230:AA230">
    <cfRule type="expression" dxfId="9268" priority="730">
      <formula>P$1=""</formula>
    </cfRule>
  </conditionalFormatting>
  <conditionalFormatting sqref="P232:AA232">
    <cfRule type="expression" dxfId="9267" priority="729">
      <formula>P$1=""</formula>
    </cfRule>
  </conditionalFormatting>
  <conditionalFormatting sqref="P228:AA228 P230:AA230 P232:AA232">
    <cfRule type="expression" dxfId="9266" priority="728">
      <formula>P$1=""</formula>
    </cfRule>
  </conditionalFormatting>
  <conditionalFormatting sqref="P228:AA228 P230:AA230 P232:AA232">
    <cfRule type="expression" dxfId="9265" priority="727">
      <formula>P$1=""</formula>
    </cfRule>
  </conditionalFormatting>
  <conditionalFormatting sqref="P228:AA228 P230:AA230 P232:AA232">
    <cfRule type="expression" dxfId="9264" priority="726">
      <formula>P$1=""</formula>
    </cfRule>
  </conditionalFormatting>
  <conditionalFormatting sqref="P228:AA228 P230:AA230 P232:AA232">
    <cfRule type="expression" dxfId="9263" priority="725">
      <formula>P$1=""</formula>
    </cfRule>
  </conditionalFormatting>
  <conditionalFormatting sqref="P228:AA228 P230:AA230 P232:AA232">
    <cfRule type="expression" dxfId="9262" priority="724">
      <formula>P$1=""</formula>
    </cfRule>
  </conditionalFormatting>
  <conditionalFormatting sqref="P230:AA230 P232:AA232">
    <cfRule type="expression" dxfId="9261" priority="723">
      <formula>P$1=""</formula>
    </cfRule>
  </conditionalFormatting>
  <conditionalFormatting sqref="P228:AA228">
    <cfRule type="expression" dxfId="9260" priority="722">
      <formula>P$1=""</formula>
    </cfRule>
  </conditionalFormatting>
  <conditionalFormatting sqref="P230:AA230 P232:AA232">
    <cfRule type="expression" dxfId="9259" priority="721">
      <formula>P$1=""</formula>
    </cfRule>
  </conditionalFormatting>
  <conditionalFormatting sqref="P230:AA230 P232:AA232">
    <cfRule type="expression" dxfId="9258" priority="720">
      <formula>P$1=""</formula>
    </cfRule>
  </conditionalFormatting>
  <conditionalFormatting sqref="P232:AA232">
    <cfRule type="expression" dxfId="9257" priority="719">
      <formula>P$1=""</formula>
    </cfRule>
  </conditionalFormatting>
  <conditionalFormatting sqref="P232:AA232">
    <cfRule type="expression" dxfId="9256" priority="718">
      <formula>P$1=""</formula>
    </cfRule>
  </conditionalFormatting>
  <conditionalFormatting sqref="P232:AA232">
    <cfRule type="expression" dxfId="9255" priority="717">
      <formula>P$1=""</formula>
    </cfRule>
  </conditionalFormatting>
  <conditionalFormatting sqref="P232:AA232">
    <cfRule type="expression" dxfId="9254" priority="716">
      <formula>P$1=""</formula>
    </cfRule>
  </conditionalFormatting>
  <conditionalFormatting sqref="P226:AA226">
    <cfRule type="expression" dxfId="9253" priority="715">
      <formula>P$1=""</formula>
    </cfRule>
  </conditionalFormatting>
  <conditionalFormatting sqref="P226:AA226">
    <cfRule type="expression" dxfId="9252" priority="714">
      <formula>P$1=""</formula>
    </cfRule>
  </conditionalFormatting>
  <conditionalFormatting sqref="P226:AA226">
    <cfRule type="expression" dxfId="9251" priority="713">
      <formula>P$1=""</formula>
    </cfRule>
  </conditionalFormatting>
  <conditionalFormatting sqref="P226:AA226">
    <cfRule type="expression" dxfId="9250" priority="712">
      <formula>P$1=""</formula>
    </cfRule>
  </conditionalFormatting>
  <conditionalFormatting sqref="P226:AA226">
    <cfRule type="expression" dxfId="9249" priority="711">
      <formula>P$1=""</formula>
    </cfRule>
  </conditionalFormatting>
  <conditionalFormatting sqref="P226:AA226">
    <cfRule type="expression" dxfId="9248" priority="710">
      <formula>P$1=""</formula>
    </cfRule>
  </conditionalFormatting>
  <conditionalFormatting sqref="P226:AA226">
    <cfRule type="expression" dxfId="9247" priority="709">
      <formula>P$1=""</formula>
    </cfRule>
  </conditionalFormatting>
  <conditionalFormatting sqref="P230:AA230 P232:AA232">
    <cfRule type="expression" dxfId="9246" priority="708">
      <formula>P$1=""</formula>
    </cfRule>
  </conditionalFormatting>
  <conditionalFormatting sqref="P230:AA230 P232:AA232">
    <cfRule type="expression" dxfId="9245" priority="707">
      <formula>P$1=""</formula>
    </cfRule>
  </conditionalFormatting>
  <conditionalFormatting sqref="P230:AA230 P232:AA232">
    <cfRule type="expression" dxfId="9244" priority="706">
      <formula>P$1=""</formula>
    </cfRule>
  </conditionalFormatting>
  <conditionalFormatting sqref="P230:AA230 P232:AA232">
    <cfRule type="expression" dxfId="9243" priority="705">
      <formula>P$1=""</formula>
    </cfRule>
  </conditionalFormatting>
  <conditionalFormatting sqref="P232 P230 P228">
    <cfRule type="expression" dxfId="9242" priority="704">
      <formula>P$1=""</formula>
    </cfRule>
  </conditionalFormatting>
  <conditionalFormatting sqref="P232 P230 P228">
    <cfRule type="expression" dxfId="9241" priority="703">
      <formula>P$1=""</formula>
    </cfRule>
  </conditionalFormatting>
  <conditionalFormatting sqref="P232 P230 P228">
    <cfRule type="expression" dxfId="9240" priority="702">
      <formula>P$1=""</formula>
    </cfRule>
  </conditionalFormatting>
  <conditionalFormatting sqref="P238:AA238">
    <cfRule type="expression" dxfId="9239" priority="701">
      <formula>P$1=""</formula>
    </cfRule>
  </conditionalFormatting>
  <conditionalFormatting sqref="P238:AA238">
    <cfRule type="expression" dxfId="9238" priority="700">
      <formula>P$1=""</formula>
    </cfRule>
  </conditionalFormatting>
  <conditionalFormatting sqref="P238:AA238">
    <cfRule type="expression" dxfId="9237" priority="699">
      <formula>P$1=""</formula>
    </cfRule>
  </conditionalFormatting>
  <conditionalFormatting sqref="P238:AA238">
    <cfRule type="expression" dxfId="9236" priority="698">
      <formula>P$1=""</formula>
    </cfRule>
  </conditionalFormatting>
  <conditionalFormatting sqref="P238:AA238">
    <cfRule type="expression" dxfId="9235" priority="697">
      <formula>P$1=""</formula>
    </cfRule>
  </conditionalFormatting>
  <conditionalFormatting sqref="P238:AA238">
    <cfRule type="expression" dxfId="9234" priority="696">
      <formula>P$1=""</formula>
    </cfRule>
  </conditionalFormatting>
  <conditionalFormatting sqref="P238:AA238">
    <cfRule type="expression" dxfId="9233" priority="695">
      <formula>P$1=""</formula>
    </cfRule>
  </conditionalFormatting>
  <conditionalFormatting sqref="P238:AA238">
    <cfRule type="expression" dxfId="9232" priority="694">
      <formula>P$1=""</formula>
    </cfRule>
  </conditionalFormatting>
  <conditionalFormatting sqref="P238:AA238">
    <cfRule type="expression" dxfId="9231" priority="693">
      <formula>P$1=""</formula>
    </cfRule>
  </conditionalFormatting>
  <conditionalFormatting sqref="P238:AA238">
    <cfRule type="expression" dxfId="9230" priority="692">
      <formula>P$1=""</formula>
    </cfRule>
  </conditionalFormatting>
  <conditionalFormatting sqref="P238:AA238">
    <cfRule type="expression" dxfId="9229" priority="691">
      <formula>P$1=""</formula>
    </cfRule>
  </conditionalFormatting>
  <conditionalFormatting sqref="P238:AA238">
    <cfRule type="expression" dxfId="9228" priority="690">
      <formula>P$1=""</formula>
    </cfRule>
  </conditionalFormatting>
  <conditionalFormatting sqref="P238:AA238">
    <cfRule type="expression" dxfId="9227" priority="689">
      <formula>P$1=""</formula>
    </cfRule>
  </conditionalFormatting>
  <conditionalFormatting sqref="P238:AA238">
    <cfRule type="expression" dxfId="9226" priority="688">
      <formula>P$1=""</formula>
    </cfRule>
  </conditionalFormatting>
  <conditionalFormatting sqref="P238:AA238">
    <cfRule type="expression" dxfId="9225" priority="687">
      <formula>P$1=""</formula>
    </cfRule>
  </conditionalFormatting>
  <conditionalFormatting sqref="P238:AA238">
    <cfRule type="expression" dxfId="9224" priority="686">
      <formula>P$1=""</formula>
    </cfRule>
  </conditionalFormatting>
  <conditionalFormatting sqref="P238:AA238">
    <cfRule type="expression" dxfId="9223" priority="685">
      <formula>P$1=""</formula>
    </cfRule>
  </conditionalFormatting>
  <conditionalFormatting sqref="P238:AA238">
    <cfRule type="expression" dxfId="9222" priority="684">
      <formula>P$1=""</formula>
    </cfRule>
  </conditionalFormatting>
  <conditionalFormatting sqref="P238:AA238">
    <cfRule type="expression" dxfId="9221" priority="683">
      <formula>P$1=""</formula>
    </cfRule>
  </conditionalFormatting>
  <conditionalFormatting sqref="P238:AA238">
    <cfRule type="expression" dxfId="9220" priority="682">
      <formula>P$1=""</formula>
    </cfRule>
  </conditionalFormatting>
  <conditionalFormatting sqref="P238:AA238">
    <cfRule type="expression" dxfId="9219" priority="681">
      <formula>P$1=""</formula>
    </cfRule>
  </conditionalFormatting>
  <conditionalFormatting sqref="P238:AA238">
    <cfRule type="expression" dxfId="9218" priority="680">
      <formula>P$1=""</formula>
    </cfRule>
  </conditionalFormatting>
  <conditionalFormatting sqref="P238:AA238">
    <cfRule type="expression" dxfId="9217" priority="679">
      <formula>P$1=""</formula>
    </cfRule>
  </conditionalFormatting>
  <conditionalFormatting sqref="P240:AA240">
    <cfRule type="expression" dxfId="9216" priority="678">
      <formula>P$1=""</formula>
    </cfRule>
  </conditionalFormatting>
  <conditionalFormatting sqref="P240:AA240">
    <cfRule type="expression" dxfId="9215" priority="677">
      <formula>P$1=""</formula>
    </cfRule>
  </conditionalFormatting>
  <conditionalFormatting sqref="P240:AA240">
    <cfRule type="expression" dxfId="9214" priority="676">
      <formula>P$1=""</formula>
    </cfRule>
  </conditionalFormatting>
  <conditionalFormatting sqref="P240:AA240">
    <cfRule type="expression" dxfId="9213" priority="675">
      <formula>P$1=""</formula>
    </cfRule>
  </conditionalFormatting>
  <conditionalFormatting sqref="P240:AA240">
    <cfRule type="expression" dxfId="9212" priority="674">
      <formula>P$1=""</formula>
    </cfRule>
  </conditionalFormatting>
  <conditionalFormatting sqref="P240:AA240">
    <cfRule type="expression" dxfId="9211" priority="673">
      <formula>P$1=""</formula>
    </cfRule>
  </conditionalFormatting>
  <conditionalFormatting sqref="P240:AA240">
    <cfRule type="expression" dxfId="9210" priority="672">
      <formula>P$1=""</formula>
    </cfRule>
  </conditionalFormatting>
  <conditionalFormatting sqref="P240:AA240">
    <cfRule type="expression" dxfId="9209" priority="671">
      <formula>P$1=""</formula>
    </cfRule>
  </conditionalFormatting>
  <conditionalFormatting sqref="P240:AA240">
    <cfRule type="expression" dxfId="9208" priority="670">
      <formula>P$1=""</formula>
    </cfRule>
  </conditionalFormatting>
  <conditionalFormatting sqref="P240:AA240">
    <cfRule type="expression" dxfId="9207" priority="669">
      <formula>P$1=""</formula>
    </cfRule>
  </conditionalFormatting>
  <conditionalFormatting sqref="P240:AA240">
    <cfRule type="expression" dxfId="9206" priority="668">
      <formula>P$1=""</formula>
    </cfRule>
  </conditionalFormatting>
  <conditionalFormatting sqref="P240:AA240">
    <cfRule type="expression" dxfId="9205" priority="667">
      <formula>P$1=""</formula>
    </cfRule>
  </conditionalFormatting>
  <conditionalFormatting sqref="P240:AA240">
    <cfRule type="expression" dxfId="9204" priority="666">
      <formula>P$1=""</formula>
    </cfRule>
  </conditionalFormatting>
  <conditionalFormatting sqref="P240:AA240">
    <cfRule type="expression" dxfId="9203" priority="665">
      <formula>P$1=""</formula>
    </cfRule>
  </conditionalFormatting>
  <conditionalFormatting sqref="P240:AA240">
    <cfRule type="expression" dxfId="9202" priority="664">
      <formula>P$1=""</formula>
    </cfRule>
  </conditionalFormatting>
  <conditionalFormatting sqref="P240:AA240">
    <cfRule type="expression" dxfId="9201" priority="663">
      <formula>P$1=""</formula>
    </cfRule>
  </conditionalFormatting>
  <conditionalFormatting sqref="P240:AA240">
    <cfRule type="expression" dxfId="9200" priority="662">
      <formula>P$1=""</formula>
    </cfRule>
  </conditionalFormatting>
  <conditionalFormatting sqref="P240:AA240">
    <cfRule type="expression" dxfId="9199" priority="661">
      <formula>P$1=""</formula>
    </cfRule>
  </conditionalFormatting>
  <conditionalFormatting sqref="P240:AA240">
    <cfRule type="expression" dxfId="9198" priority="660">
      <formula>P$1=""</formula>
    </cfRule>
  </conditionalFormatting>
  <conditionalFormatting sqref="P240:AA240">
    <cfRule type="expression" dxfId="9197" priority="659">
      <formula>P$1=""</formula>
    </cfRule>
  </conditionalFormatting>
  <conditionalFormatting sqref="P240:AA240">
    <cfRule type="expression" dxfId="9196" priority="658">
      <formula>P$1=""</formula>
    </cfRule>
  </conditionalFormatting>
  <conditionalFormatting sqref="P242:AA242">
    <cfRule type="expression" dxfId="9195" priority="657">
      <formula>P$1=""</formula>
    </cfRule>
  </conditionalFormatting>
  <conditionalFormatting sqref="P242:AA242">
    <cfRule type="expression" dxfId="9194" priority="656">
      <formula>P$1=""</formula>
    </cfRule>
  </conditionalFormatting>
  <conditionalFormatting sqref="P242:AA242">
    <cfRule type="expression" dxfId="9193" priority="655">
      <formula>P$1=""</formula>
    </cfRule>
  </conditionalFormatting>
  <conditionalFormatting sqref="P242:AA242">
    <cfRule type="expression" dxfId="9192" priority="654">
      <formula>P$1=""</formula>
    </cfRule>
  </conditionalFormatting>
  <conditionalFormatting sqref="P242:AA242">
    <cfRule type="expression" dxfId="9191" priority="653">
      <formula>P$1=""</formula>
    </cfRule>
  </conditionalFormatting>
  <conditionalFormatting sqref="P242:AA242">
    <cfRule type="expression" dxfId="9190" priority="652">
      <formula>P$1=""</formula>
    </cfRule>
  </conditionalFormatting>
  <conditionalFormatting sqref="P242:AA242">
    <cfRule type="expression" dxfId="9189" priority="651">
      <formula>P$1=""</formula>
    </cfRule>
  </conditionalFormatting>
  <conditionalFormatting sqref="P242:AA242">
    <cfRule type="expression" dxfId="9188" priority="650">
      <formula>P$1=""</formula>
    </cfRule>
  </conditionalFormatting>
  <conditionalFormatting sqref="P242:AA242">
    <cfRule type="expression" dxfId="9187" priority="649">
      <formula>P$1=""</formula>
    </cfRule>
  </conditionalFormatting>
  <conditionalFormatting sqref="P242:AA242">
    <cfRule type="expression" dxfId="9186" priority="648">
      <formula>P$1=""</formula>
    </cfRule>
  </conditionalFormatting>
  <conditionalFormatting sqref="P242:AA242">
    <cfRule type="expression" dxfId="9185" priority="647">
      <formula>P$1=""</formula>
    </cfRule>
  </conditionalFormatting>
  <conditionalFormatting sqref="P242:AA242">
    <cfRule type="expression" dxfId="9184" priority="646">
      <formula>P$1=""</formula>
    </cfRule>
  </conditionalFormatting>
  <conditionalFormatting sqref="P242:AA242">
    <cfRule type="expression" dxfId="9183" priority="645">
      <formula>P$1=""</formula>
    </cfRule>
  </conditionalFormatting>
  <conditionalFormatting sqref="P242:AA242">
    <cfRule type="expression" dxfId="9182" priority="644">
      <formula>P$1=""</formula>
    </cfRule>
  </conditionalFormatting>
  <conditionalFormatting sqref="P242:AA242">
    <cfRule type="expression" dxfId="9181" priority="643">
      <formula>P$1=""</formula>
    </cfRule>
  </conditionalFormatting>
  <conditionalFormatting sqref="P242:AA242">
    <cfRule type="expression" dxfId="9180" priority="642">
      <formula>P$1=""</formula>
    </cfRule>
  </conditionalFormatting>
  <conditionalFormatting sqref="P242:AA242">
    <cfRule type="expression" dxfId="9179" priority="641">
      <formula>P$1=""</formula>
    </cfRule>
  </conditionalFormatting>
  <conditionalFormatting sqref="P242:AA242">
    <cfRule type="expression" dxfId="9178" priority="640">
      <formula>P$1=""</formula>
    </cfRule>
  </conditionalFormatting>
  <conditionalFormatting sqref="P242:AA242">
    <cfRule type="expression" dxfId="9177" priority="639">
      <formula>P$1=""</formula>
    </cfRule>
  </conditionalFormatting>
  <conditionalFormatting sqref="P242:AA242">
    <cfRule type="expression" dxfId="9176" priority="638">
      <formula>P$1=""</formula>
    </cfRule>
  </conditionalFormatting>
  <conditionalFormatting sqref="P242:AA242">
    <cfRule type="expression" dxfId="9175" priority="637">
      <formula>P$1=""</formula>
    </cfRule>
  </conditionalFormatting>
  <conditionalFormatting sqref="P246:AA246">
    <cfRule type="expression" dxfId="9174" priority="636">
      <formula>P$1=""</formula>
    </cfRule>
  </conditionalFormatting>
  <conditionalFormatting sqref="P248:AA248">
    <cfRule type="expression" dxfId="9173" priority="635">
      <formula>P$1=""</formula>
    </cfRule>
  </conditionalFormatting>
  <conditionalFormatting sqref="P250:AA250">
    <cfRule type="expression" dxfId="9172" priority="634">
      <formula>P$1=""</formula>
    </cfRule>
  </conditionalFormatting>
  <conditionalFormatting sqref="P252:AA252">
    <cfRule type="expression" dxfId="9171" priority="633">
      <formula>P$1=""</formula>
    </cfRule>
  </conditionalFormatting>
  <conditionalFormatting sqref="P248:AA248 P250:AA250 P252:AA252">
    <cfRule type="expression" dxfId="9170" priority="632">
      <formula>P$1=""</formula>
    </cfRule>
  </conditionalFormatting>
  <conditionalFormatting sqref="P248:AA248 P250:AA250 P252:AA252">
    <cfRule type="expression" dxfId="9169" priority="631">
      <formula>P$1=""</formula>
    </cfRule>
  </conditionalFormatting>
  <conditionalFormatting sqref="P248:AA248 P250:AA250 P252:AA252">
    <cfRule type="expression" dxfId="9168" priority="630">
      <formula>P$1=""</formula>
    </cfRule>
  </conditionalFormatting>
  <conditionalFormatting sqref="P248:AA248 P250:AA250 P252:AA252">
    <cfRule type="expression" dxfId="9167" priority="629">
      <formula>P$1=""</formula>
    </cfRule>
  </conditionalFormatting>
  <conditionalFormatting sqref="P248:AA248 P250:AA250 P252:AA252">
    <cfRule type="expression" dxfId="9166" priority="628">
      <formula>P$1=""</formula>
    </cfRule>
  </conditionalFormatting>
  <conditionalFormatting sqref="P250:AA250 P252:AA252">
    <cfRule type="expression" dxfId="9165" priority="627">
      <formula>P$1=""</formula>
    </cfRule>
  </conditionalFormatting>
  <conditionalFormatting sqref="P248:AA248">
    <cfRule type="expression" dxfId="9164" priority="626">
      <formula>P$1=""</formula>
    </cfRule>
  </conditionalFormatting>
  <conditionalFormatting sqref="P250:AA250 P252:AA252">
    <cfRule type="expression" dxfId="9163" priority="625">
      <formula>P$1=""</formula>
    </cfRule>
  </conditionalFormatting>
  <conditionalFormatting sqref="P250:AA250 P252:AA252">
    <cfRule type="expression" dxfId="9162" priority="624">
      <formula>P$1=""</formula>
    </cfRule>
  </conditionalFormatting>
  <conditionalFormatting sqref="P252:AA252">
    <cfRule type="expression" dxfId="9161" priority="623">
      <formula>P$1=""</formula>
    </cfRule>
  </conditionalFormatting>
  <conditionalFormatting sqref="P252:AA252">
    <cfRule type="expression" dxfId="9160" priority="622">
      <formula>P$1=""</formula>
    </cfRule>
  </conditionalFormatting>
  <conditionalFormatting sqref="P252:AA252">
    <cfRule type="expression" dxfId="9159" priority="621">
      <formula>P$1=""</formula>
    </cfRule>
  </conditionalFormatting>
  <conditionalFormatting sqref="P252:AA252">
    <cfRule type="expression" dxfId="9158" priority="620">
      <formula>P$1=""</formula>
    </cfRule>
  </conditionalFormatting>
  <conditionalFormatting sqref="P246:AA246">
    <cfRule type="expression" dxfId="9157" priority="619">
      <formula>P$1=""</formula>
    </cfRule>
  </conditionalFormatting>
  <conditionalFormatting sqref="P246:AA246">
    <cfRule type="expression" dxfId="9156" priority="618">
      <formula>P$1=""</formula>
    </cfRule>
  </conditionalFormatting>
  <conditionalFormatting sqref="P246:AA246">
    <cfRule type="expression" dxfId="9155" priority="617">
      <formula>P$1=""</formula>
    </cfRule>
  </conditionalFormatting>
  <conditionalFormatting sqref="P246:AA246">
    <cfRule type="expression" dxfId="9154" priority="616">
      <formula>P$1=""</formula>
    </cfRule>
  </conditionalFormatting>
  <conditionalFormatting sqref="P246:AA246">
    <cfRule type="expression" dxfId="9153" priority="615">
      <formula>P$1=""</formula>
    </cfRule>
  </conditionalFormatting>
  <conditionalFormatting sqref="P246:AA246">
    <cfRule type="expression" dxfId="9152" priority="614">
      <formula>P$1=""</formula>
    </cfRule>
  </conditionalFormatting>
  <conditionalFormatting sqref="P246:AA246">
    <cfRule type="expression" dxfId="9151" priority="613">
      <formula>P$1=""</formula>
    </cfRule>
  </conditionalFormatting>
  <conditionalFormatting sqref="P250:AA250 P252:AA252">
    <cfRule type="expression" dxfId="9150" priority="612">
      <formula>P$1=""</formula>
    </cfRule>
  </conditionalFormatting>
  <conditionalFormatting sqref="P250:AA250 P252:AA252">
    <cfRule type="expression" dxfId="9149" priority="611">
      <formula>P$1=""</formula>
    </cfRule>
  </conditionalFormatting>
  <conditionalFormatting sqref="P250:AA250 P252:AA252">
    <cfRule type="expression" dxfId="9148" priority="610">
      <formula>P$1=""</formula>
    </cfRule>
  </conditionalFormatting>
  <conditionalFormatting sqref="P250:AA250 P252:AA252">
    <cfRule type="expression" dxfId="9147" priority="609">
      <formula>P$1=""</formula>
    </cfRule>
  </conditionalFormatting>
  <conditionalFormatting sqref="P252 P250 P248">
    <cfRule type="expression" dxfId="9146" priority="608">
      <formula>P$1=""</formula>
    </cfRule>
  </conditionalFormatting>
  <conditionalFormatting sqref="P252 P250 P248">
    <cfRule type="expression" dxfId="9145" priority="607">
      <formula>P$1=""</formula>
    </cfRule>
  </conditionalFormatting>
  <conditionalFormatting sqref="P252 P250 P248">
    <cfRule type="expression" dxfId="9144" priority="606">
      <formula>P$1=""</formula>
    </cfRule>
  </conditionalFormatting>
  <conditionalFormatting sqref="C3:E6">
    <cfRule type="cellIs" dxfId="9143" priority="605" operator="equal">
      <formula>0</formula>
    </cfRule>
  </conditionalFormatting>
  <conditionalFormatting sqref="G5:G6">
    <cfRule type="cellIs" dxfId="9142" priority="604" operator="equal">
      <formula>0</formula>
    </cfRule>
  </conditionalFormatting>
  <conditionalFormatting sqref="A1:D1">
    <cfRule type="cellIs" dxfId="9141" priority="603" operator="equal">
      <formula>0</formula>
    </cfRule>
  </conditionalFormatting>
  <conditionalFormatting sqref="P296:AA296">
    <cfRule type="expression" dxfId="9140" priority="602">
      <formula>P$1=""</formula>
    </cfRule>
  </conditionalFormatting>
  <conditionalFormatting sqref="P298:AA298">
    <cfRule type="expression" dxfId="9139" priority="601">
      <formula>P$1=""</formula>
    </cfRule>
  </conditionalFormatting>
  <conditionalFormatting sqref="P300:AA300">
    <cfRule type="expression" dxfId="9138" priority="600">
      <formula>P$1=""</formula>
    </cfRule>
  </conditionalFormatting>
  <conditionalFormatting sqref="P302:AA302">
    <cfRule type="expression" dxfId="9137" priority="599">
      <formula>P$1=""</formula>
    </cfRule>
  </conditionalFormatting>
  <conditionalFormatting sqref="P298:AA298 P300:AA300 P302:AA302">
    <cfRule type="expression" dxfId="9136" priority="598">
      <formula>P$1=""</formula>
    </cfRule>
  </conditionalFormatting>
  <conditionalFormatting sqref="P298:AA298 P300:AA300 P302:AA302">
    <cfRule type="expression" dxfId="9135" priority="597">
      <formula>P$1=""</formula>
    </cfRule>
  </conditionalFormatting>
  <conditionalFormatting sqref="P298:AA298 P300:AA300 P302:AA302">
    <cfRule type="expression" dxfId="9134" priority="596">
      <formula>P$1=""</formula>
    </cfRule>
  </conditionalFormatting>
  <conditionalFormatting sqref="P298:AA298 P300:AA300 P302:AA302">
    <cfRule type="expression" dxfId="9133" priority="595">
      <formula>P$1=""</formula>
    </cfRule>
  </conditionalFormatting>
  <conditionalFormatting sqref="P298:AA298 P300:AA300 P302:AA302">
    <cfRule type="expression" dxfId="9132" priority="594">
      <formula>P$1=""</formula>
    </cfRule>
  </conditionalFormatting>
  <conditionalFormatting sqref="P300:AA300 P302:AA302">
    <cfRule type="expression" dxfId="9131" priority="593">
      <formula>P$1=""</formula>
    </cfRule>
  </conditionalFormatting>
  <conditionalFormatting sqref="P298:AA298">
    <cfRule type="expression" dxfId="9130" priority="592">
      <formula>P$1=""</formula>
    </cfRule>
  </conditionalFormatting>
  <conditionalFormatting sqref="P300:AA300 P302:AA302">
    <cfRule type="expression" dxfId="9129" priority="591">
      <formula>P$1=""</formula>
    </cfRule>
  </conditionalFormatting>
  <conditionalFormatting sqref="P300:AA300 P302:AA302">
    <cfRule type="expression" dxfId="9128" priority="590">
      <formula>P$1=""</formula>
    </cfRule>
  </conditionalFormatting>
  <conditionalFormatting sqref="P302:AA302">
    <cfRule type="expression" dxfId="9127" priority="589">
      <formula>P$1=""</formula>
    </cfRule>
  </conditionalFormatting>
  <conditionalFormatting sqref="P302:AA302">
    <cfRule type="expression" dxfId="9126" priority="588">
      <formula>P$1=""</formula>
    </cfRule>
  </conditionalFormatting>
  <conditionalFormatting sqref="P302:AA302">
    <cfRule type="expression" dxfId="9125" priority="587">
      <formula>P$1=""</formula>
    </cfRule>
  </conditionalFormatting>
  <conditionalFormatting sqref="P302:AA302">
    <cfRule type="expression" dxfId="9124" priority="586">
      <formula>P$1=""</formula>
    </cfRule>
  </conditionalFormatting>
  <conditionalFormatting sqref="P296:AA296">
    <cfRule type="expression" dxfId="9123" priority="585">
      <formula>P$1=""</formula>
    </cfRule>
  </conditionalFormatting>
  <conditionalFormatting sqref="P296:AA296">
    <cfRule type="expression" dxfId="9122" priority="584">
      <formula>P$1=""</formula>
    </cfRule>
  </conditionalFormatting>
  <conditionalFormatting sqref="P296:AA296">
    <cfRule type="expression" dxfId="9121" priority="583">
      <formula>P$1=""</formula>
    </cfRule>
  </conditionalFormatting>
  <conditionalFormatting sqref="P296:AA296">
    <cfRule type="expression" dxfId="9120" priority="582">
      <formula>P$1=""</formula>
    </cfRule>
  </conditionalFormatting>
  <conditionalFormatting sqref="P296:AA296">
    <cfRule type="expression" dxfId="9119" priority="581">
      <formula>P$1=""</formula>
    </cfRule>
  </conditionalFormatting>
  <conditionalFormatting sqref="P296:AA296">
    <cfRule type="expression" dxfId="9118" priority="580">
      <formula>P$1=""</formula>
    </cfRule>
  </conditionalFormatting>
  <conditionalFormatting sqref="P296:AA296">
    <cfRule type="expression" dxfId="9117" priority="579">
      <formula>P$1=""</formula>
    </cfRule>
  </conditionalFormatting>
  <conditionalFormatting sqref="P300:AA300 P302:AA302">
    <cfRule type="expression" dxfId="9116" priority="578">
      <formula>P$1=""</formula>
    </cfRule>
  </conditionalFormatting>
  <conditionalFormatting sqref="P300:AA300 P302:AA302">
    <cfRule type="expression" dxfId="9115" priority="577">
      <formula>P$1=""</formula>
    </cfRule>
  </conditionalFormatting>
  <conditionalFormatting sqref="P300:AA300 P302:AA302">
    <cfRule type="expression" dxfId="9114" priority="576">
      <formula>P$1=""</formula>
    </cfRule>
  </conditionalFormatting>
  <conditionalFormatting sqref="P300:AA300 P302:AA302">
    <cfRule type="expression" dxfId="9113" priority="575">
      <formula>P$1=""</formula>
    </cfRule>
  </conditionalFormatting>
  <conditionalFormatting sqref="P298:AA298 P300:AA300 P302:AA302">
    <cfRule type="expression" dxfId="9112" priority="574">
      <formula>P$1=""</formula>
    </cfRule>
  </conditionalFormatting>
  <conditionalFormatting sqref="P298:AA298 P300:AA300 P302:AA302">
    <cfRule type="expression" dxfId="9111" priority="573">
      <formula>P$1=""</formula>
    </cfRule>
  </conditionalFormatting>
  <conditionalFormatting sqref="P298:AA298 P300:AA300 P302:AA302">
    <cfRule type="expression" dxfId="9110" priority="572">
      <formula>P$1=""</formula>
    </cfRule>
  </conditionalFormatting>
  <conditionalFormatting sqref="P298:AA298 P300:AA300 P302:AA302">
    <cfRule type="expression" dxfId="9109" priority="571">
      <formula>P$1=""</formula>
    </cfRule>
  </conditionalFormatting>
  <conditionalFormatting sqref="P298:AA298 P300:AA300 P302:AA302">
    <cfRule type="expression" dxfId="9108" priority="570">
      <formula>P$1=""</formula>
    </cfRule>
  </conditionalFormatting>
  <conditionalFormatting sqref="P298:AA298 P300:AA300 P302:AA302">
    <cfRule type="expression" dxfId="9107" priority="569">
      <formula>P$1=""</formula>
    </cfRule>
  </conditionalFormatting>
  <conditionalFormatting sqref="P298:AA298 P300:AA300 P302:AA302">
    <cfRule type="expression" dxfId="9106" priority="568">
      <formula>P$1=""</formula>
    </cfRule>
  </conditionalFormatting>
  <conditionalFormatting sqref="P298:AA298 P300:AA300 P302:AA302">
    <cfRule type="expression" dxfId="9105" priority="567">
      <formula>P$1=""</formula>
    </cfRule>
  </conditionalFormatting>
  <conditionalFormatting sqref="Q298:AA298">
    <cfRule type="expression" dxfId="9104" priority="566">
      <formula>Q$1=""</formula>
    </cfRule>
  </conditionalFormatting>
  <conditionalFormatting sqref="Q298:AA298">
    <cfRule type="expression" dxfId="9103" priority="565">
      <formula>Q$1=""</formula>
    </cfRule>
  </conditionalFormatting>
  <conditionalFormatting sqref="Q298:AA298">
    <cfRule type="expression" dxfId="9102" priority="564">
      <formula>Q$1=""</formula>
    </cfRule>
  </conditionalFormatting>
  <conditionalFormatting sqref="Q298:AA298">
    <cfRule type="expression" dxfId="9101" priority="563">
      <formula>Q$1=""</formula>
    </cfRule>
  </conditionalFormatting>
  <conditionalFormatting sqref="Q298:AA298">
    <cfRule type="expression" dxfId="9100" priority="562">
      <formula>Q$1=""</formula>
    </cfRule>
  </conditionalFormatting>
  <conditionalFormatting sqref="Q298:AA298">
    <cfRule type="expression" dxfId="9099" priority="561">
      <formula>Q$1=""</formula>
    </cfRule>
  </conditionalFormatting>
  <conditionalFormatting sqref="Q298:AA298">
    <cfRule type="expression" dxfId="9098" priority="560">
      <formula>Q$1=""</formula>
    </cfRule>
  </conditionalFormatting>
  <conditionalFormatting sqref="Q298:AA298">
    <cfRule type="expression" dxfId="9097" priority="559">
      <formula>Q$1=""</formula>
    </cfRule>
  </conditionalFormatting>
  <conditionalFormatting sqref="Q300:AA300 Q302:AA302">
    <cfRule type="expression" dxfId="9096" priority="558">
      <formula>Q$1=""</formula>
    </cfRule>
  </conditionalFormatting>
  <conditionalFormatting sqref="Q300:AA300 Q302:AA302">
    <cfRule type="expression" dxfId="9095" priority="557">
      <formula>Q$1=""</formula>
    </cfRule>
  </conditionalFormatting>
  <conditionalFormatting sqref="Q300:AA300 Q302:AA302">
    <cfRule type="expression" dxfId="9094" priority="556">
      <formula>Q$1=""</formula>
    </cfRule>
  </conditionalFormatting>
  <conditionalFormatting sqref="Q300:AA300 Q302:AA302">
    <cfRule type="expression" dxfId="9093" priority="555">
      <formula>Q$1=""</formula>
    </cfRule>
  </conditionalFormatting>
  <conditionalFormatting sqref="Q300:AA300 Q302:AA302">
    <cfRule type="expression" dxfId="9092" priority="554">
      <formula>Q$1=""</formula>
    </cfRule>
  </conditionalFormatting>
  <conditionalFormatting sqref="Q300:AA300 Q302:AA302">
    <cfRule type="expression" dxfId="9091" priority="553">
      <formula>Q$1=""</formula>
    </cfRule>
  </conditionalFormatting>
  <conditionalFormatting sqref="Q300:AA300 Q302:AA302">
    <cfRule type="expression" dxfId="9090" priority="552">
      <formula>Q$1=""</formula>
    </cfRule>
  </conditionalFormatting>
  <conditionalFormatting sqref="Q300:AA300 Q302:AA302">
    <cfRule type="expression" dxfId="9089" priority="551">
      <formula>Q$1=""</formula>
    </cfRule>
  </conditionalFormatting>
  <conditionalFormatting sqref="Q300:AA300 Q302:AA302">
    <cfRule type="expression" dxfId="9088" priority="550">
      <formula>Q$1=""</formula>
    </cfRule>
  </conditionalFormatting>
  <conditionalFormatting sqref="Q300:AA300 Q302:AA302">
    <cfRule type="expression" dxfId="9087" priority="549">
      <formula>Q$1=""</formula>
    </cfRule>
  </conditionalFormatting>
  <conditionalFormatting sqref="P296:AA296 P300:AA300 P302:AA302">
    <cfRule type="expression" dxfId="9086" priority="548">
      <formula>P$1=""</formula>
    </cfRule>
  </conditionalFormatting>
  <conditionalFormatting sqref="P296:AA296">
    <cfRule type="expression" dxfId="9085" priority="547">
      <formula>P$1=""</formula>
    </cfRule>
  </conditionalFormatting>
  <conditionalFormatting sqref="P296:AA296">
    <cfRule type="expression" dxfId="9084" priority="546">
      <formula>P$1=""</formula>
    </cfRule>
  </conditionalFormatting>
  <conditionalFormatting sqref="P296:AA296">
    <cfRule type="expression" dxfId="9083" priority="545">
      <formula>P$1=""</formula>
    </cfRule>
  </conditionalFormatting>
  <conditionalFormatting sqref="P296:AA296">
    <cfRule type="expression" dxfId="9082" priority="544">
      <formula>P$1=""</formula>
    </cfRule>
  </conditionalFormatting>
  <conditionalFormatting sqref="P296:AA296">
    <cfRule type="expression" dxfId="9081" priority="543">
      <formula>P$1=""</formula>
    </cfRule>
  </conditionalFormatting>
  <conditionalFormatting sqref="P296:AA296 P300:AA300 P302:AA302">
    <cfRule type="expression" dxfId="9080" priority="542">
      <formula>P$1=""</formula>
    </cfRule>
  </conditionalFormatting>
  <conditionalFormatting sqref="P296:AA296">
    <cfRule type="expression" dxfId="9079" priority="541">
      <formula>P$1=""</formula>
    </cfRule>
  </conditionalFormatting>
  <conditionalFormatting sqref="P296:AA296">
    <cfRule type="expression" dxfId="9078" priority="540">
      <formula>P$1=""</formula>
    </cfRule>
  </conditionalFormatting>
  <conditionalFormatting sqref="P296:AA296">
    <cfRule type="expression" dxfId="9077" priority="539">
      <formula>P$1=""</formula>
    </cfRule>
  </conditionalFormatting>
  <conditionalFormatting sqref="P296:AA296">
    <cfRule type="expression" dxfId="9076" priority="538">
      <formula>P$1=""</formula>
    </cfRule>
  </conditionalFormatting>
  <conditionalFormatting sqref="P296:AA296">
    <cfRule type="expression" dxfId="9075" priority="537">
      <formula>P$1=""</formula>
    </cfRule>
  </conditionalFormatting>
  <conditionalFormatting sqref="P296:AA296">
    <cfRule type="expression" dxfId="9074" priority="536">
      <formula>P$1=""</formula>
    </cfRule>
  </conditionalFormatting>
  <conditionalFormatting sqref="P296:AA296">
    <cfRule type="expression" dxfId="9073" priority="535">
      <formula>P$1=""</formula>
    </cfRule>
  </conditionalFormatting>
  <conditionalFormatting sqref="P296:AA296">
    <cfRule type="expression" dxfId="9072" priority="534">
      <formula>P$1=""</formula>
    </cfRule>
  </conditionalFormatting>
  <conditionalFormatting sqref="P298:AA298 P300:AA300 P302:AA302">
    <cfRule type="expression" dxfId="9071" priority="533">
      <formula>P$1=""</formula>
    </cfRule>
  </conditionalFormatting>
  <conditionalFormatting sqref="P298:AA298 P300:AA300 P302:AA302">
    <cfRule type="expression" dxfId="9070" priority="532">
      <formula>P$1=""</formula>
    </cfRule>
  </conditionalFormatting>
  <conditionalFormatting sqref="P298:AA298 P300:AA300 P302:AA302">
    <cfRule type="expression" dxfId="9069" priority="531">
      <formula>P$1=""</formula>
    </cfRule>
  </conditionalFormatting>
  <conditionalFormatting sqref="P298:AA298 P300:AA300 P302:AA302">
    <cfRule type="expression" dxfId="9068" priority="530">
      <formula>P$1=""</formula>
    </cfRule>
  </conditionalFormatting>
  <conditionalFormatting sqref="P298:AA298 P300:AA300 P302:AA302">
    <cfRule type="expression" dxfId="9067" priority="529">
      <formula>P$1=""</formula>
    </cfRule>
  </conditionalFormatting>
  <conditionalFormatting sqref="P298:AA298 P300:AA300 P302:AA302">
    <cfRule type="expression" dxfId="9066" priority="528">
      <formula>P$1=""</formula>
    </cfRule>
  </conditionalFormatting>
  <conditionalFormatting sqref="P298:AA298 P300:AA300 P302:AA302">
    <cfRule type="expression" dxfId="9065" priority="527">
      <formula>P$1=""</formula>
    </cfRule>
  </conditionalFormatting>
  <conditionalFormatting sqref="P298:AA298 P300:AA300 P302:AA302">
    <cfRule type="expression" dxfId="9064" priority="526">
      <formula>P$1=""</formula>
    </cfRule>
  </conditionalFormatting>
  <conditionalFormatting sqref="P298:AA298">
    <cfRule type="expression" dxfId="9063" priority="525">
      <formula>P$1=""</formula>
    </cfRule>
  </conditionalFormatting>
  <conditionalFormatting sqref="P298:AA298 P300:AA300 P302:AA302">
    <cfRule type="expression" dxfId="9062" priority="524">
      <formula>P$1=""</formula>
    </cfRule>
  </conditionalFormatting>
  <conditionalFormatting sqref="P298:AA298 P300:AA300 P302:AA302">
    <cfRule type="expression" dxfId="9061" priority="523">
      <formula>P$1=""</formula>
    </cfRule>
  </conditionalFormatting>
  <conditionalFormatting sqref="P298:AA298 P300:AA300 P302:AA302">
    <cfRule type="expression" dxfId="9060" priority="522">
      <formula>P$1=""</formula>
    </cfRule>
  </conditionalFormatting>
  <conditionalFormatting sqref="P298:AA298 P300:AA300 P302:AA302">
    <cfRule type="expression" dxfId="9059" priority="521">
      <formula>P$1=""</formula>
    </cfRule>
  </conditionalFormatting>
  <conditionalFormatting sqref="P298:AA298 P300:AA300 P302:AA302">
    <cfRule type="expression" dxfId="9058" priority="520">
      <formula>P$1=""</formula>
    </cfRule>
  </conditionalFormatting>
  <conditionalFormatting sqref="P298:AA298">
    <cfRule type="expression" dxfId="9057" priority="519">
      <formula>P$1=""</formula>
    </cfRule>
  </conditionalFormatting>
  <conditionalFormatting sqref="P298:AA298 P300:AA300 P302:AA302">
    <cfRule type="expression" dxfId="9056" priority="518">
      <formula>P$1=""</formula>
    </cfRule>
  </conditionalFormatting>
  <conditionalFormatting sqref="P298:AA298 P300:AA300 P302:AA302">
    <cfRule type="expression" dxfId="9055" priority="517">
      <formula>P$1=""</formula>
    </cfRule>
  </conditionalFormatting>
  <conditionalFormatting sqref="P298:AA298 P300:AA300 P302:AA302">
    <cfRule type="expression" dxfId="9054" priority="516">
      <formula>P$1=""</formula>
    </cfRule>
  </conditionalFormatting>
  <conditionalFormatting sqref="P298:AA298 P300:AA300 P302:AA302">
    <cfRule type="expression" dxfId="9053" priority="515">
      <formula>P$1=""</formula>
    </cfRule>
  </conditionalFormatting>
  <conditionalFormatting sqref="P298:AA298 P300:AA300 P302:AA302">
    <cfRule type="expression" dxfId="9052" priority="514">
      <formula>P$1=""</formula>
    </cfRule>
  </conditionalFormatting>
  <conditionalFormatting sqref="P298:AA298 P300:AA300 P302:AA302">
    <cfRule type="expression" dxfId="9051" priority="513">
      <formula>P$1=""</formula>
    </cfRule>
  </conditionalFormatting>
  <conditionalFormatting sqref="P298:AA298 P300:AA300 P302:AA302">
    <cfRule type="expression" dxfId="9050" priority="512">
      <formula>P$1=""</formula>
    </cfRule>
  </conditionalFormatting>
  <conditionalFormatting sqref="P298:AA298 P300:AA300 P302:AA302">
    <cfRule type="expression" dxfId="9049" priority="511">
      <formula>P$1=""</formula>
    </cfRule>
  </conditionalFormatting>
  <conditionalFormatting sqref="P302:AA302 P300:AA300">
    <cfRule type="expression" dxfId="9048" priority="510">
      <formula>P$1=""</formula>
    </cfRule>
  </conditionalFormatting>
  <conditionalFormatting sqref="P302:AA302 P300:AA300">
    <cfRule type="expression" dxfId="9047" priority="509">
      <formula>P$1=""</formula>
    </cfRule>
  </conditionalFormatting>
  <conditionalFormatting sqref="Q302:AA302 Q300:AA300">
    <cfRule type="expression" dxfId="9046" priority="508">
      <formula>Q$1=""</formula>
    </cfRule>
  </conditionalFormatting>
  <conditionalFormatting sqref="Q302:AA302 Q300:AA300">
    <cfRule type="expression" dxfId="9045" priority="507">
      <formula>Q$1=""</formula>
    </cfRule>
  </conditionalFormatting>
  <conditionalFormatting sqref="Q302:AA302 Q300:AA300">
    <cfRule type="expression" dxfId="9044" priority="506">
      <formula>Q$1=""</formula>
    </cfRule>
  </conditionalFormatting>
  <conditionalFormatting sqref="Q302:AA302 Q300:AA300">
    <cfRule type="expression" dxfId="9043" priority="505">
      <formula>Q$1=""</formula>
    </cfRule>
  </conditionalFormatting>
  <conditionalFormatting sqref="Q302:AA302 Q300:AA300">
    <cfRule type="expression" dxfId="9042" priority="504">
      <formula>Q$1=""</formula>
    </cfRule>
  </conditionalFormatting>
  <conditionalFormatting sqref="Q302:AA302 Q300:AA300">
    <cfRule type="expression" dxfId="9041" priority="503">
      <formula>Q$1=""</formula>
    </cfRule>
  </conditionalFormatting>
  <conditionalFormatting sqref="Q302:AA302 Q300:AA300">
    <cfRule type="expression" dxfId="9040" priority="502">
      <formula>Q$1=""</formula>
    </cfRule>
  </conditionalFormatting>
  <conditionalFormatting sqref="Q302:AA302 Q300:AA300">
    <cfRule type="expression" dxfId="9039" priority="501">
      <formula>Q$1=""</formula>
    </cfRule>
  </conditionalFormatting>
  <conditionalFormatting sqref="P302:AA302 P300:AA300">
    <cfRule type="expression" dxfId="9038" priority="500">
      <formula>P$1=""</formula>
    </cfRule>
  </conditionalFormatting>
  <conditionalFormatting sqref="P302:AA302 P300:AA300">
    <cfRule type="expression" dxfId="9037" priority="499">
      <formula>P$1=""</formula>
    </cfRule>
  </conditionalFormatting>
  <conditionalFormatting sqref="P302 P300 P298">
    <cfRule type="expression" dxfId="9036" priority="498">
      <formula>P$1=""</formula>
    </cfRule>
  </conditionalFormatting>
  <conditionalFormatting sqref="P302 P300 P298">
    <cfRule type="expression" dxfId="9035" priority="497">
      <formula>P$1=""</formula>
    </cfRule>
  </conditionalFormatting>
  <conditionalFormatting sqref="P302 P300 P298">
    <cfRule type="expression" dxfId="9034" priority="496">
      <formula>P$1=""</formula>
    </cfRule>
  </conditionalFormatting>
  <conditionalFormatting sqref="P302 P300 P298">
    <cfRule type="expression" dxfId="9033" priority="495">
      <formula>P$1=""</formula>
    </cfRule>
  </conditionalFormatting>
  <conditionalFormatting sqref="P302 P300 P298">
    <cfRule type="expression" dxfId="9032" priority="494">
      <formula>P$1=""</formula>
    </cfRule>
  </conditionalFormatting>
  <conditionalFormatting sqref="P302 P300 P298">
    <cfRule type="expression" dxfId="9031" priority="493">
      <formula>P$1=""</formula>
    </cfRule>
  </conditionalFormatting>
  <conditionalFormatting sqref="P302 P300 P298">
    <cfRule type="expression" dxfId="9030" priority="492">
      <formula>P$1=""</formula>
    </cfRule>
  </conditionalFormatting>
  <conditionalFormatting sqref="P302 P300 P298">
    <cfRule type="expression" dxfId="9029" priority="491">
      <formula>P$1=""</formula>
    </cfRule>
  </conditionalFormatting>
  <conditionalFormatting sqref="P298">
    <cfRule type="expression" dxfId="9028" priority="490">
      <formula>P$1=""</formula>
    </cfRule>
  </conditionalFormatting>
  <conditionalFormatting sqref="P302 P300 P298">
    <cfRule type="expression" dxfId="9027" priority="489">
      <formula>P$1=""</formula>
    </cfRule>
  </conditionalFormatting>
  <conditionalFormatting sqref="P302 P300 P298">
    <cfRule type="expression" dxfId="9026" priority="488">
      <formula>P$1=""</formula>
    </cfRule>
  </conditionalFormatting>
  <conditionalFormatting sqref="P302 P300 P298">
    <cfRule type="expression" dxfId="9025" priority="487">
      <formula>P$1=""</formula>
    </cfRule>
  </conditionalFormatting>
  <conditionalFormatting sqref="P302 P300 P298">
    <cfRule type="expression" dxfId="9024" priority="486">
      <formula>P$1=""</formula>
    </cfRule>
  </conditionalFormatting>
  <conditionalFormatting sqref="P302 P300 P298">
    <cfRule type="expression" dxfId="9023" priority="485">
      <formula>P$1=""</formula>
    </cfRule>
  </conditionalFormatting>
  <conditionalFormatting sqref="P298">
    <cfRule type="expression" dxfId="9022" priority="484">
      <formula>P$1=""</formula>
    </cfRule>
  </conditionalFormatting>
  <conditionalFormatting sqref="P302 P300 P298">
    <cfRule type="expression" dxfId="9021" priority="483">
      <formula>P$1=""</formula>
    </cfRule>
  </conditionalFormatting>
  <conditionalFormatting sqref="P302 P300 P298">
    <cfRule type="expression" dxfId="9020" priority="482">
      <formula>P$1=""</formula>
    </cfRule>
  </conditionalFormatting>
  <conditionalFormatting sqref="P302 P300 P298">
    <cfRule type="expression" dxfId="9019" priority="481">
      <formula>P$1=""</formula>
    </cfRule>
  </conditionalFormatting>
  <conditionalFormatting sqref="P302 P300 P298">
    <cfRule type="expression" dxfId="9018" priority="480">
      <formula>P$1=""</formula>
    </cfRule>
  </conditionalFormatting>
  <conditionalFormatting sqref="P302 P300 P298">
    <cfRule type="expression" dxfId="9017" priority="479">
      <formula>P$1=""</formula>
    </cfRule>
  </conditionalFormatting>
  <conditionalFormatting sqref="P302 P300 P298">
    <cfRule type="expression" dxfId="9016" priority="478">
      <formula>P$1=""</formula>
    </cfRule>
  </conditionalFormatting>
  <conditionalFormatting sqref="P302 P300 P298">
    <cfRule type="expression" dxfId="9015" priority="477">
      <formula>P$1=""</formula>
    </cfRule>
  </conditionalFormatting>
  <conditionalFormatting sqref="P302 P300 P298">
    <cfRule type="expression" dxfId="9014" priority="476">
      <formula>P$1=""</formula>
    </cfRule>
  </conditionalFormatting>
  <conditionalFormatting sqref="Q302:AA302 Q300:AA300 Q298:AA298">
    <cfRule type="expression" dxfId="9013" priority="475">
      <formula>Q$1=""</formula>
    </cfRule>
  </conditionalFormatting>
  <conditionalFormatting sqref="Q302:AA302 Q300:AA300 Q298:AA298">
    <cfRule type="expression" dxfId="9012" priority="474">
      <formula>Q$1=""</formula>
    </cfRule>
  </conditionalFormatting>
  <conditionalFormatting sqref="Q302:AA302 Q300:AA300 Q298:AA298">
    <cfRule type="expression" dxfId="9011" priority="473">
      <formula>Q$1=""</formula>
    </cfRule>
  </conditionalFormatting>
  <conditionalFormatting sqref="Q302:AA302 Q300:AA300 Q298:AA298">
    <cfRule type="expression" dxfId="9010" priority="472">
      <formula>Q$1=""</formula>
    </cfRule>
  </conditionalFormatting>
  <conditionalFormatting sqref="Q302:AA302 Q300:AA300 Q298:AA298">
    <cfRule type="expression" dxfId="9009" priority="471">
      <formula>Q$1=""</formula>
    </cfRule>
  </conditionalFormatting>
  <conditionalFormatting sqref="Q302:AA302 Q300:AA300 Q298:AA298">
    <cfRule type="expression" dxfId="9008" priority="470">
      <formula>Q$1=""</formula>
    </cfRule>
  </conditionalFormatting>
  <conditionalFormatting sqref="Q302:AA302 Q300:AA300 Q298:AA298">
    <cfRule type="expression" dxfId="9007" priority="469">
      <formula>Q$1=""</formula>
    </cfRule>
  </conditionalFormatting>
  <conditionalFormatting sqref="Q302:AA302 Q300:AA300 Q298:AA298">
    <cfRule type="expression" dxfId="9006" priority="468">
      <formula>Q$1=""</formula>
    </cfRule>
  </conditionalFormatting>
  <conditionalFormatting sqref="Q298:AA298">
    <cfRule type="expression" dxfId="9005" priority="467">
      <formula>Q$1=""</formula>
    </cfRule>
  </conditionalFormatting>
  <conditionalFormatting sqref="Q302:AA302 Q300:AA300 Q298:AA298">
    <cfRule type="expression" dxfId="9004" priority="466">
      <formula>Q$1=""</formula>
    </cfRule>
  </conditionalFormatting>
  <conditionalFormatting sqref="Q302:AA302 Q300:AA300 Q298:AA298">
    <cfRule type="expression" dxfId="9003" priority="465">
      <formula>Q$1=""</formula>
    </cfRule>
  </conditionalFormatting>
  <conditionalFormatting sqref="Q302:AA302 Q300:AA300 Q298:AA298">
    <cfRule type="expression" dxfId="9002" priority="464">
      <formula>Q$1=""</formula>
    </cfRule>
  </conditionalFormatting>
  <conditionalFormatting sqref="Q302:AA302 Q300:AA300 Q298:AA298">
    <cfRule type="expression" dxfId="9001" priority="463">
      <formula>Q$1=""</formula>
    </cfRule>
  </conditionalFormatting>
  <conditionalFormatting sqref="Q302:AA302 Q300:AA300 Q298:AA298">
    <cfRule type="expression" dxfId="9000" priority="462">
      <formula>Q$1=""</formula>
    </cfRule>
  </conditionalFormatting>
  <conditionalFormatting sqref="Q298:AA298">
    <cfRule type="expression" dxfId="8999" priority="461">
      <formula>Q$1=""</formula>
    </cfRule>
  </conditionalFormatting>
  <conditionalFormatting sqref="Q302:AA302 Q300:AA300 Q298:AA298">
    <cfRule type="expression" dxfId="8998" priority="460">
      <formula>Q$1=""</formula>
    </cfRule>
  </conditionalFormatting>
  <conditionalFormatting sqref="Q302:AA302 Q300:AA300 Q298:AA298">
    <cfRule type="expression" dxfId="8997" priority="459">
      <formula>Q$1=""</formula>
    </cfRule>
  </conditionalFormatting>
  <conditionalFormatting sqref="Q302:AA302 Q300:AA300 Q298:AA298">
    <cfRule type="expression" dxfId="8996" priority="458">
      <formula>Q$1=""</formula>
    </cfRule>
  </conditionalFormatting>
  <conditionalFormatting sqref="Q302:AA302 Q300:AA300 Q298:AA298">
    <cfRule type="expression" dxfId="8995" priority="457">
      <formula>Q$1=""</formula>
    </cfRule>
  </conditionalFormatting>
  <conditionalFormatting sqref="Q302:AA302 Q300:AA300 Q298:AA298">
    <cfRule type="expression" dxfId="8994" priority="456">
      <formula>Q$1=""</formula>
    </cfRule>
  </conditionalFormatting>
  <conditionalFormatting sqref="Q302:AA302 Q300:AA300 Q298:AA298">
    <cfRule type="expression" dxfId="8993" priority="455">
      <formula>Q$1=""</formula>
    </cfRule>
  </conditionalFormatting>
  <conditionalFormatting sqref="Q302:AA302 Q300:AA300 Q298:AA298">
    <cfRule type="expression" dxfId="8992" priority="454">
      <formula>Q$1=""</formula>
    </cfRule>
  </conditionalFormatting>
  <conditionalFormatting sqref="Q302:AA302 Q300:AA300 Q298:AA298">
    <cfRule type="expression" dxfId="8991" priority="453">
      <formula>Q$1=""</formula>
    </cfRule>
  </conditionalFormatting>
  <conditionalFormatting sqref="P266:AA266">
    <cfRule type="expression" dxfId="8990" priority="452">
      <formula>P$1=""</formula>
    </cfRule>
  </conditionalFormatting>
  <conditionalFormatting sqref="P268:AA268">
    <cfRule type="expression" dxfId="8989" priority="451">
      <formula>P$1=""</formula>
    </cfRule>
  </conditionalFormatting>
  <conditionalFormatting sqref="P270:AA270">
    <cfRule type="expression" dxfId="8988" priority="450">
      <formula>P$1=""</formula>
    </cfRule>
  </conditionalFormatting>
  <conditionalFormatting sqref="P272:AA272">
    <cfRule type="expression" dxfId="8987" priority="449">
      <formula>P$1=""</formula>
    </cfRule>
  </conditionalFormatting>
  <conditionalFormatting sqref="P268:AA268 P270:AA270 P272:AA272">
    <cfRule type="expression" dxfId="8986" priority="448">
      <formula>P$1=""</formula>
    </cfRule>
  </conditionalFormatting>
  <conditionalFormatting sqref="P268:AA268 P270:AA270 P272:AA272">
    <cfRule type="expression" dxfId="8985" priority="447">
      <formula>P$1=""</formula>
    </cfRule>
  </conditionalFormatting>
  <conditionalFormatting sqref="P268:AA268 P270:AA270 P272:AA272">
    <cfRule type="expression" dxfId="8984" priority="446">
      <formula>P$1=""</formula>
    </cfRule>
  </conditionalFormatting>
  <conditionalFormatting sqref="P268:AA268 P270:AA270 P272:AA272">
    <cfRule type="expression" dxfId="8983" priority="445">
      <formula>P$1=""</formula>
    </cfRule>
  </conditionalFormatting>
  <conditionalFormatting sqref="P268:AA268 P270:AA270 P272:AA272">
    <cfRule type="expression" dxfId="8982" priority="444">
      <formula>P$1=""</formula>
    </cfRule>
  </conditionalFormatting>
  <conditionalFormatting sqref="P270:AA270 P272:AA272">
    <cfRule type="expression" dxfId="8981" priority="443">
      <formula>P$1=""</formula>
    </cfRule>
  </conditionalFormatting>
  <conditionalFormatting sqref="P268:AA268">
    <cfRule type="expression" dxfId="8980" priority="442">
      <formula>P$1=""</formula>
    </cfRule>
  </conditionalFormatting>
  <conditionalFormatting sqref="P270:AA270 P272:AA272">
    <cfRule type="expression" dxfId="8979" priority="441">
      <formula>P$1=""</formula>
    </cfRule>
  </conditionalFormatting>
  <conditionalFormatting sqref="P270:AA270 P272:AA272">
    <cfRule type="expression" dxfId="8978" priority="440">
      <formula>P$1=""</formula>
    </cfRule>
  </conditionalFormatting>
  <conditionalFormatting sqref="P272:AA272">
    <cfRule type="expression" dxfId="8977" priority="439">
      <formula>P$1=""</formula>
    </cfRule>
  </conditionalFormatting>
  <conditionalFormatting sqref="P272:AA272">
    <cfRule type="expression" dxfId="8976" priority="438">
      <formula>P$1=""</formula>
    </cfRule>
  </conditionalFormatting>
  <conditionalFormatting sqref="P272:AA272">
    <cfRule type="expression" dxfId="8975" priority="437">
      <formula>P$1=""</formula>
    </cfRule>
  </conditionalFormatting>
  <conditionalFormatting sqref="P272:AA272">
    <cfRule type="expression" dxfId="8974" priority="436">
      <formula>P$1=""</formula>
    </cfRule>
  </conditionalFormatting>
  <conditionalFormatting sqref="P266:AA266">
    <cfRule type="expression" dxfId="8973" priority="435">
      <formula>P$1=""</formula>
    </cfRule>
  </conditionalFormatting>
  <conditionalFormatting sqref="P266:AA266">
    <cfRule type="expression" dxfId="8972" priority="434">
      <formula>P$1=""</formula>
    </cfRule>
  </conditionalFormatting>
  <conditionalFormatting sqref="P266:AA266">
    <cfRule type="expression" dxfId="8971" priority="433">
      <formula>P$1=""</formula>
    </cfRule>
  </conditionalFormatting>
  <conditionalFormatting sqref="P266:AA266">
    <cfRule type="expression" dxfId="8970" priority="432">
      <formula>P$1=""</formula>
    </cfRule>
  </conditionalFormatting>
  <conditionalFormatting sqref="P266:AA266">
    <cfRule type="expression" dxfId="8969" priority="431">
      <formula>P$1=""</formula>
    </cfRule>
  </conditionalFormatting>
  <conditionalFormatting sqref="P266:AA266">
    <cfRule type="expression" dxfId="8968" priority="430">
      <formula>P$1=""</formula>
    </cfRule>
  </conditionalFormatting>
  <conditionalFormatting sqref="P266:AA266">
    <cfRule type="expression" dxfId="8967" priority="429">
      <formula>P$1=""</formula>
    </cfRule>
  </conditionalFormatting>
  <conditionalFormatting sqref="P270:AA270 P272:AA272">
    <cfRule type="expression" dxfId="8966" priority="428">
      <formula>P$1=""</formula>
    </cfRule>
  </conditionalFormatting>
  <conditionalFormatting sqref="P270:AA270 P272:AA272">
    <cfRule type="expression" dxfId="8965" priority="427">
      <formula>P$1=""</formula>
    </cfRule>
  </conditionalFormatting>
  <conditionalFormatting sqref="P270:AA270 P272:AA272">
    <cfRule type="expression" dxfId="8964" priority="426">
      <formula>P$1=""</formula>
    </cfRule>
  </conditionalFormatting>
  <conditionalFormatting sqref="P270:AA270 P272:AA272">
    <cfRule type="expression" dxfId="8963" priority="425">
      <formula>P$1=""</formula>
    </cfRule>
  </conditionalFormatting>
  <conditionalFormatting sqref="P268:AA268 P270:AA270 P272:AA272">
    <cfRule type="expression" dxfId="8962" priority="424">
      <formula>P$1=""</formula>
    </cfRule>
  </conditionalFormatting>
  <conditionalFormatting sqref="P268:AA268 P270:AA270 P272:AA272">
    <cfRule type="expression" dxfId="8961" priority="423">
      <formula>P$1=""</formula>
    </cfRule>
  </conditionalFormatting>
  <conditionalFormatting sqref="P268:AA268 P270:AA270 P272:AA272">
    <cfRule type="expression" dxfId="8960" priority="422">
      <formula>P$1=""</formula>
    </cfRule>
  </conditionalFormatting>
  <conditionalFormatting sqref="P268:AA268 P270:AA270 P272:AA272">
    <cfRule type="expression" dxfId="8959" priority="421">
      <formula>P$1=""</formula>
    </cfRule>
  </conditionalFormatting>
  <conditionalFormatting sqref="P268:AA268 P270:AA270 P272:AA272">
    <cfRule type="expression" dxfId="8958" priority="420">
      <formula>P$1=""</formula>
    </cfRule>
  </conditionalFormatting>
  <conditionalFormatting sqref="P268:AA268 P270:AA270 P272:AA272">
    <cfRule type="expression" dxfId="8957" priority="419">
      <formula>P$1=""</formula>
    </cfRule>
  </conditionalFormatting>
  <conditionalFormatting sqref="P268:AA268 P270:AA270 P272:AA272">
    <cfRule type="expression" dxfId="8956" priority="418">
      <formula>P$1=""</formula>
    </cfRule>
  </conditionalFormatting>
  <conditionalFormatting sqref="P268:AA268 P270:AA270 P272:AA272">
    <cfRule type="expression" dxfId="8955" priority="417">
      <formula>P$1=""</formula>
    </cfRule>
  </conditionalFormatting>
  <conditionalFormatting sqref="Q268:AA268">
    <cfRule type="expression" dxfId="8954" priority="416">
      <formula>Q$1=""</formula>
    </cfRule>
  </conditionalFormatting>
  <conditionalFormatting sqref="Q268:AA268">
    <cfRule type="expression" dxfId="8953" priority="415">
      <formula>Q$1=""</formula>
    </cfRule>
  </conditionalFormatting>
  <conditionalFormatting sqref="Q268:AA268">
    <cfRule type="expression" dxfId="8952" priority="414">
      <formula>Q$1=""</formula>
    </cfRule>
  </conditionalFormatting>
  <conditionalFormatting sqref="Q268:AA268">
    <cfRule type="expression" dxfId="8951" priority="413">
      <formula>Q$1=""</formula>
    </cfRule>
  </conditionalFormatting>
  <conditionalFormatting sqref="Q268:AA268">
    <cfRule type="expression" dxfId="8950" priority="412">
      <formula>Q$1=""</formula>
    </cfRule>
  </conditionalFormatting>
  <conditionalFormatting sqref="Q268:AA268">
    <cfRule type="expression" dxfId="8949" priority="411">
      <formula>Q$1=""</formula>
    </cfRule>
  </conditionalFormatting>
  <conditionalFormatting sqref="Q268:AA268">
    <cfRule type="expression" dxfId="8948" priority="410">
      <formula>Q$1=""</formula>
    </cfRule>
  </conditionalFormatting>
  <conditionalFormatting sqref="Q268:AA268">
    <cfRule type="expression" dxfId="8947" priority="409">
      <formula>Q$1=""</formula>
    </cfRule>
  </conditionalFormatting>
  <conditionalFormatting sqref="Q270:AA270 Q272:AA272">
    <cfRule type="expression" dxfId="8946" priority="408">
      <formula>Q$1=""</formula>
    </cfRule>
  </conditionalFormatting>
  <conditionalFormatting sqref="Q270:AA270 Q272:AA272">
    <cfRule type="expression" dxfId="8945" priority="407">
      <formula>Q$1=""</formula>
    </cfRule>
  </conditionalFormatting>
  <conditionalFormatting sqref="Q270:AA270 Q272:AA272">
    <cfRule type="expression" dxfId="8944" priority="406">
      <formula>Q$1=""</formula>
    </cfRule>
  </conditionalFormatting>
  <conditionalFormatting sqref="Q270:AA270 Q272:AA272">
    <cfRule type="expression" dxfId="8943" priority="405">
      <formula>Q$1=""</formula>
    </cfRule>
  </conditionalFormatting>
  <conditionalFormatting sqref="Q270:AA270 Q272:AA272">
    <cfRule type="expression" dxfId="8942" priority="404">
      <formula>Q$1=""</formula>
    </cfRule>
  </conditionalFormatting>
  <conditionalFormatting sqref="Q270:AA270 Q272:AA272">
    <cfRule type="expression" dxfId="8941" priority="403">
      <formula>Q$1=""</formula>
    </cfRule>
  </conditionalFormatting>
  <conditionalFormatting sqref="Q270:AA270 Q272:AA272">
    <cfRule type="expression" dxfId="8940" priority="402">
      <formula>Q$1=""</formula>
    </cfRule>
  </conditionalFormatting>
  <conditionalFormatting sqref="Q270:AA270 Q272:AA272">
    <cfRule type="expression" dxfId="8939" priority="401">
      <formula>Q$1=""</formula>
    </cfRule>
  </conditionalFormatting>
  <conditionalFormatting sqref="Q270:AA270 Q272:AA272">
    <cfRule type="expression" dxfId="8938" priority="400">
      <formula>Q$1=""</formula>
    </cfRule>
  </conditionalFormatting>
  <conditionalFormatting sqref="Q270:AA270 Q272:AA272">
    <cfRule type="expression" dxfId="8937" priority="399">
      <formula>Q$1=""</formula>
    </cfRule>
  </conditionalFormatting>
  <conditionalFormatting sqref="P270:AA270 P272:AA272 P266:AA266">
    <cfRule type="expression" dxfId="8936" priority="398">
      <formula>P$1=""</formula>
    </cfRule>
  </conditionalFormatting>
  <conditionalFormatting sqref="P266:AA266">
    <cfRule type="expression" dxfId="8935" priority="397">
      <formula>P$1=""</formula>
    </cfRule>
  </conditionalFormatting>
  <conditionalFormatting sqref="P266:AA266">
    <cfRule type="expression" dxfId="8934" priority="396">
      <formula>P$1=""</formula>
    </cfRule>
  </conditionalFormatting>
  <conditionalFormatting sqref="P266:AA266">
    <cfRule type="expression" dxfId="8933" priority="395">
      <formula>P$1=""</formula>
    </cfRule>
  </conditionalFormatting>
  <conditionalFormatting sqref="P266:AA266">
    <cfRule type="expression" dxfId="8932" priority="394">
      <formula>P$1=""</formula>
    </cfRule>
  </conditionalFormatting>
  <conditionalFormatting sqref="P266:AA266">
    <cfRule type="expression" dxfId="8931" priority="393">
      <formula>P$1=""</formula>
    </cfRule>
  </conditionalFormatting>
  <conditionalFormatting sqref="P270:AA270 P272:AA272 P266:AA266">
    <cfRule type="expression" dxfId="8930" priority="392">
      <formula>P$1=""</formula>
    </cfRule>
  </conditionalFormatting>
  <conditionalFormatting sqref="P266:AA266">
    <cfRule type="expression" dxfId="8929" priority="391">
      <formula>P$1=""</formula>
    </cfRule>
  </conditionalFormatting>
  <conditionalFormatting sqref="P266:AA266">
    <cfRule type="expression" dxfId="8928" priority="390">
      <formula>P$1=""</formula>
    </cfRule>
  </conditionalFormatting>
  <conditionalFormatting sqref="P266:AA266">
    <cfRule type="expression" dxfId="8927" priority="389">
      <formula>P$1=""</formula>
    </cfRule>
  </conditionalFormatting>
  <conditionalFormatting sqref="P266:AA266">
    <cfRule type="expression" dxfId="8926" priority="388">
      <formula>P$1=""</formula>
    </cfRule>
  </conditionalFormatting>
  <conditionalFormatting sqref="P266:AA266">
    <cfRule type="expression" dxfId="8925" priority="387">
      <formula>P$1=""</formula>
    </cfRule>
  </conditionalFormatting>
  <conditionalFormatting sqref="P266:AA266">
    <cfRule type="expression" dxfId="8924" priority="386">
      <formula>P$1=""</formula>
    </cfRule>
  </conditionalFormatting>
  <conditionalFormatting sqref="P266:AA266">
    <cfRule type="expression" dxfId="8923" priority="385">
      <formula>P$1=""</formula>
    </cfRule>
  </conditionalFormatting>
  <conditionalFormatting sqref="P266:AA266">
    <cfRule type="expression" dxfId="8922" priority="384">
      <formula>P$1=""</formula>
    </cfRule>
  </conditionalFormatting>
  <conditionalFormatting sqref="P268:AA268 P270:AA270 P272:AA272">
    <cfRule type="expression" dxfId="8921" priority="383">
      <formula>P$1=""</formula>
    </cfRule>
  </conditionalFormatting>
  <conditionalFormatting sqref="P268:AA268 P270:AA270 P272:AA272">
    <cfRule type="expression" dxfId="8920" priority="382">
      <formula>P$1=""</formula>
    </cfRule>
  </conditionalFormatting>
  <conditionalFormatting sqref="P268:AA268 P270:AA270 P272:AA272">
    <cfRule type="expression" dxfId="8919" priority="381">
      <formula>P$1=""</formula>
    </cfRule>
  </conditionalFormatting>
  <conditionalFormatting sqref="P268:AA268 P270:AA270 P272:AA272">
    <cfRule type="expression" dxfId="8918" priority="380">
      <formula>P$1=""</formula>
    </cfRule>
  </conditionalFormatting>
  <conditionalFormatting sqref="P268:AA268 P270:AA270 P272:AA272">
    <cfRule type="expression" dxfId="8917" priority="379">
      <formula>P$1=""</formula>
    </cfRule>
  </conditionalFormatting>
  <conditionalFormatting sqref="P268:AA268 P270:AA270 P272:AA272">
    <cfRule type="expression" dxfId="8916" priority="378">
      <formula>P$1=""</formula>
    </cfRule>
  </conditionalFormatting>
  <conditionalFormatting sqref="P268:AA268 P270:AA270 P272:AA272">
    <cfRule type="expression" dxfId="8915" priority="377">
      <formula>P$1=""</formula>
    </cfRule>
  </conditionalFormatting>
  <conditionalFormatting sqref="P268:AA268 P270:AA270 P272:AA272">
    <cfRule type="expression" dxfId="8914" priority="376">
      <formula>P$1=""</formula>
    </cfRule>
  </conditionalFormatting>
  <conditionalFormatting sqref="P268:AA268">
    <cfRule type="expression" dxfId="8913" priority="375">
      <formula>P$1=""</formula>
    </cfRule>
  </conditionalFormatting>
  <conditionalFormatting sqref="P268:AA268 P270:AA270 P272:AA272">
    <cfRule type="expression" dxfId="8912" priority="374">
      <formula>P$1=""</formula>
    </cfRule>
  </conditionalFormatting>
  <conditionalFormatting sqref="P268:AA268 P270:AA270 P272:AA272">
    <cfRule type="expression" dxfId="8911" priority="373">
      <formula>P$1=""</formula>
    </cfRule>
  </conditionalFormatting>
  <conditionalFormatting sqref="P268:AA268 P270:AA270 P272:AA272">
    <cfRule type="expression" dxfId="8910" priority="372">
      <formula>P$1=""</formula>
    </cfRule>
  </conditionalFormatting>
  <conditionalFormatting sqref="P268:AA268 P270:AA270 P272:AA272">
    <cfRule type="expression" dxfId="8909" priority="371">
      <formula>P$1=""</formula>
    </cfRule>
  </conditionalFormatting>
  <conditionalFormatting sqref="P268:AA268 P270:AA270 P272:AA272">
    <cfRule type="expression" dxfId="8908" priority="370">
      <formula>P$1=""</formula>
    </cfRule>
  </conditionalFormatting>
  <conditionalFormatting sqref="P268:AA268">
    <cfRule type="expression" dxfId="8907" priority="369">
      <formula>P$1=""</formula>
    </cfRule>
  </conditionalFormatting>
  <conditionalFormatting sqref="P268:AA268 P270:AA270 P272:AA272">
    <cfRule type="expression" dxfId="8906" priority="368">
      <formula>P$1=""</formula>
    </cfRule>
  </conditionalFormatting>
  <conditionalFormatting sqref="P268:AA268 P270:AA270 P272:AA272">
    <cfRule type="expression" dxfId="8905" priority="367">
      <formula>P$1=""</formula>
    </cfRule>
  </conditionalFormatting>
  <conditionalFormatting sqref="P268:AA268 P270:AA270 P272:AA272">
    <cfRule type="expression" dxfId="8904" priority="366">
      <formula>P$1=""</formula>
    </cfRule>
  </conditionalFormatting>
  <conditionalFormatting sqref="P268:AA268 P270:AA270 P272:AA272">
    <cfRule type="expression" dxfId="8903" priority="365">
      <formula>P$1=""</formula>
    </cfRule>
  </conditionalFormatting>
  <conditionalFormatting sqref="P268:AA268 P270:AA270 P272:AA272">
    <cfRule type="expression" dxfId="8902" priority="364">
      <formula>P$1=""</formula>
    </cfRule>
  </conditionalFormatting>
  <conditionalFormatting sqref="P268:AA268 P270:AA270 P272:AA272">
    <cfRule type="expression" dxfId="8901" priority="363">
      <formula>P$1=""</formula>
    </cfRule>
  </conditionalFormatting>
  <conditionalFormatting sqref="P268:AA268 P270:AA270 P272:AA272">
    <cfRule type="expression" dxfId="8900" priority="362">
      <formula>P$1=""</formula>
    </cfRule>
  </conditionalFormatting>
  <conditionalFormatting sqref="P268:AA268 P270:AA270 P272:AA272">
    <cfRule type="expression" dxfId="8899" priority="361">
      <formula>P$1=""</formula>
    </cfRule>
  </conditionalFormatting>
  <conditionalFormatting sqref="P272:AA272 P270:AA270">
    <cfRule type="expression" dxfId="8898" priority="360">
      <formula>P$1=""</formula>
    </cfRule>
  </conditionalFormatting>
  <conditionalFormatting sqref="P272:AA272 P270:AA270">
    <cfRule type="expression" dxfId="8897" priority="359">
      <formula>P$1=""</formula>
    </cfRule>
  </conditionalFormatting>
  <conditionalFormatting sqref="Q272:AA272 Q270:AA270">
    <cfRule type="expression" dxfId="8896" priority="358">
      <formula>Q$1=""</formula>
    </cfRule>
  </conditionalFormatting>
  <conditionalFormatting sqref="Q272:AA272 Q270:AA270">
    <cfRule type="expression" dxfId="8895" priority="357">
      <formula>Q$1=""</formula>
    </cfRule>
  </conditionalFormatting>
  <conditionalFormatting sqref="Q272:AA272 Q270:AA270">
    <cfRule type="expression" dxfId="8894" priority="356">
      <formula>Q$1=""</formula>
    </cfRule>
  </conditionalFormatting>
  <conditionalFormatting sqref="Q272:AA272 Q270:AA270">
    <cfRule type="expression" dxfId="8893" priority="355">
      <formula>Q$1=""</formula>
    </cfRule>
  </conditionalFormatting>
  <conditionalFormatting sqref="Q272:AA272 Q270:AA270">
    <cfRule type="expression" dxfId="8892" priority="354">
      <formula>Q$1=""</formula>
    </cfRule>
  </conditionalFormatting>
  <conditionalFormatting sqref="Q272:AA272 Q270:AA270">
    <cfRule type="expression" dxfId="8891" priority="353">
      <formula>Q$1=""</formula>
    </cfRule>
  </conditionalFormatting>
  <conditionalFormatting sqref="Q272:AA272 Q270:AA270">
    <cfRule type="expression" dxfId="8890" priority="352">
      <formula>Q$1=""</formula>
    </cfRule>
  </conditionalFormatting>
  <conditionalFormatting sqref="Q272:AA272 Q270:AA270">
    <cfRule type="expression" dxfId="8889" priority="351">
      <formula>Q$1=""</formula>
    </cfRule>
  </conditionalFormatting>
  <conditionalFormatting sqref="P272:AA272 P270:AA270">
    <cfRule type="expression" dxfId="8888" priority="350">
      <formula>P$1=""</formula>
    </cfRule>
  </conditionalFormatting>
  <conditionalFormatting sqref="P272:AA272 P270:AA270">
    <cfRule type="expression" dxfId="8887" priority="349">
      <formula>P$1=""</formula>
    </cfRule>
  </conditionalFormatting>
  <conditionalFormatting sqref="P268:AA268">
    <cfRule type="expression" dxfId="8886" priority="348">
      <formula>P$1=""</formula>
    </cfRule>
  </conditionalFormatting>
  <conditionalFormatting sqref="P268:AA268">
    <cfRule type="expression" dxfId="8885" priority="347">
      <formula>P$1=""</formula>
    </cfRule>
  </conditionalFormatting>
  <conditionalFormatting sqref="P268:AA268">
    <cfRule type="expression" dxfId="8884" priority="346">
      <formula>P$1=""</formula>
    </cfRule>
  </conditionalFormatting>
  <conditionalFormatting sqref="P268:AA268">
    <cfRule type="expression" dxfId="8883" priority="345">
      <formula>P$1=""</formula>
    </cfRule>
  </conditionalFormatting>
  <conditionalFormatting sqref="P268:AA268">
    <cfRule type="expression" dxfId="8882" priority="344">
      <formula>P$1=""</formula>
    </cfRule>
  </conditionalFormatting>
  <conditionalFormatting sqref="P268:AA268">
    <cfRule type="expression" dxfId="8881" priority="343">
      <formula>P$1=""</formula>
    </cfRule>
  </conditionalFormatting>
  <conditionalFormatting sqref="P268:AA268">
    <cfRule type="expression" dxfId="8880" priority="342">
      <formula>P$1=""</formula>
    </cfRule>
  </conditionalFormatting>
  <conditionalFormatting sqref="P268:AA268">
    <cfRule type="expression" dxfId="8879" priority="341">
      <formula>P$1=""</formula>
    </cfRule>
  </conditionalFormatting>
  <conditionalFormatting sqref="P268:AA268">
    <cfRule type="expression" dxfId="8878" priority="340">
      <formula>P$1=""</formula>
    </cfRule>
  </conditionalFormatting>
  <conditionalFormatting sqref="P268:AA268">
    <cfRule type="expression" dxfId="8877" priority="339">
      <formula>P$1=""</formula>
    </cfRule>
  </conditionalFormatting>
  <conditionalFormatting sqref="P268:AA268">
    <cfRule type="expression" dxfId="8876" priority="338">
      <formula>P$1=""</formula>
    </cfRule>
  </conditionalFormatting>
  <conditionalFormatting sqref="P268:AA268">
    <cfRule type="expression" dxfId="8875" priority="337">
      <formula>P$1=""</formula>
    </cfRule>
  </conditionalFormatting>
  <conditionalFormatting sqref="P268:AA268">
    <cfRule type="expression" dxfId="8874" priority="336">
      <formula>P$1=""</formula>
    </cfRule>
  </conditionalFormatting>
  <conditionalFormatting sqref="P268:AA268">
    <cfRule type="expression" dxfId="8873" priority="335">
      <formula>P$1=""</formula>
    </cfRule>
  </conditionalFormatting>
  <conditionalFormatting sqref="P268:AA268">
    <cfRule type="expression" dxfId="8872" priority="334">
      <formula>P$1=""</formula>
    </cfRule>
  </conditionalFormatting>
  <conditionalFormatting sqref="P268:AA268">
    <cfRule type="expression" dxfId="8871" priority="333">
      <formula>P$1=""</formula>
    </cfRule>
  </conditionalFormatting>
  <conditionalFormatting sqref="P268:AA268">
    <cfRule type="expression" dxfId="8870" priority="332">
      <formula>P$1=""</formula>
    </cfRule>
  </conditionalFormatting>
  <conditionalFormatting sqref="P268:AA268">
    <cfRule type="expression" dxfId="8869" priority="331">
      <formula>P$1=""</formula>
    </cfRule>
  </conditionalFormatting>
  <conditionalFormatting sqref="P268:AA268">
    <cfRule type="expression" dxfId="8868" priority="330">
      <formula>P$1=""</formula>
    </cfRule>
  </conditionalFormatting>
  <conditionalFormatting sqref="P268:AA268">
    <cfRule type="expression" dxfId="8867" priority="329">
      <formula>P$1=""</formula>
    </cfRule>
  </conditionalFormatting>
  <conditionalFormatting sqref="P268:AA268">
    <cfRule type="expression" dxfId="8866" priority="328">
      <formula>P$1=""</formula>
    </cfRule>
  </conditionalFormatting>
  <conditionalFormatting sqref="P268:AA268">
    <cfRule type="expression" dxfId="8865" priority="327">
      <formula>P$1=""</formula>
    </cfRule>
  </conditionalFormatting>
  <conditionalFormatting sqref="P268:AA268">
    <cfRule type="expression" dxfId="8864" priority="326">
      <formula>P$1=""</formula>
    </cfRule>
  </conditionalFormatting>
  <conditionalFormatting sqref="P270:AA270">
    <cfRule type="expression" dxfId="8863" priority="325">
      <formula>P$1=""</formula>
    </cfRule>
  </conditionalFormatting>
  <conditionalFormatting sqref="P270:AA270">
    <cfRule type="expression" dxfId="8862" priority="324">
      <formula>P$1=""</formula>
    </cfRule>
  </conditionalFormatting>
  <conditionalFormatting sqref="P270:AA270">
    <cfRule type="expression" dxfId="8861" priority="323">
      <formula>P$1=""</formula>
    </cfRule>
  </conditionalFormatting>
  <conditionalFormatting sqref="P270:AA270">
    <cfRule type="expression" dxfId="8860" priority="322">
      <formula>P$1=""</formula>
    </cfRule>
  </conditionalFormatting>
  <conditionalFormatting sqref="P270:AA270">
    <cfRule type="expression" dxfId="8859" priority="321">
      <formula>P$1=""</formula>
    </cfRule>
  </conditionalFormatting>
  <conditionalFormatting sqref="P270:AA270">
    <cfRule type="expression" dxfId="8858" priority="320">
      <formula>P$1=""</formula>
    </cfRule>
  </conditionalFormatting>
  <conditionalFormatting sqref="P270:AA270">
    <cfRule type="expression" dxfId="8857" priority="319">
      <formula>P$1=""</formula>
    </cfRule>
  </conditionalFormatting>
  <conditionalFormatting sqref="P270:AA270">
    <cfRule type="expression" dxfId="8856" priority="318">
      <formula>P$1=""</formula>
    </cfRule>
  </conditionalFormatting>
  <conditionalFormatting sqref="P270:AA270">
    <cfRule type="expression" dxfId="8855" priority="317">
      <formula>P$1=""</formula>
    </cfRule>
  </conditionalFormatting>
  <conditionalFormatting sqref="P270:AA270">
    <cfRule type="expression" dxfId="8854" priority="316">
      <formula>P$1=""</formula>
    </cfRule>
  </conditionalFormatting>
  <conditionalFormatting sqref="P270:AA270">
    <cfRule type="expression" dxfId="8853" priority="315">
      <formula>P$1=""</formula>
    </cfRule>
  </conditionalFormatting>
  <conditionalFormatting sqref="P270:AA270">
    <cfRule type="expression" dxfId="8852" priority="314">
      <formula>P$1=""</formula>
    </cfRule>
  </conditionalFormatting>
  <conditionalFormatting sqref="P270:AA270">
    <cfRule type="expression" dxfId="8851" priority="313">
      <formula>P$1=""</formula>
    </cfRule>
  </conditionalFormatting>
  <conditionalFormatting sqref="P270:AA270">
    <cfRule type="expression" dxfId="8850" priority="312">
      <formula>P$1=""</formula>
    </cfRule>
  </conditionalFormatting>
  <conditionalFormatting sqref="P270:AA270">
    <cfRule type="expression" dxfId="8849" priority="311">
      <formula>P$1=""</formula>
    </cfRule>
  </conditionalFormatting>
  <conditionalFormatting sqref="P270:AA270">
    <cfRule type="expression" dxfId="8848" priority="310">
      <formula>P$1=""</formula>
    </cfRule>
  </conditionalFormatting>
  <conditionalFormatting sqref="P270:AA270">
    <cfRule type="expression" dxfId="8847" priority="309">
      <formula>P$1=""</formula>
    </cfRule>
  </conditionalFormatting>
  <conditionalFormatting sqref="P270:AA270">
    <cfRule type="expression" dxfId="8846" priority="308">
      <formula>P$1=""</formula>
    </cfRule>
  </conditionalFormatting>
  <conditionalFormatting sqref="P270:AA270">
    <cfRule type="expression" dxfId="8845" priority="307">
      <formula>P$1=""</formula>
    </cfRule>
  </conditionalFormatting>
  <conditionalFormatting sqref="P270:AA270">
    <cfRule type="expression" dxfId="8844" priority="306">
      <formula>P$1=""</formula>
    </cfRule>
  </conditionalFormatting>
  <conditionalFormatting sqref="P270:AA270">
    <cfRule type="expression" dxfId="8843" priority="305">
      <formula>P$1=""</formula>
    </cfRule>
  </conditionalFormatting>
  <conditionalFormatting sqref="P272:AA272">
    <cfRule type="expression" dxfId="8842" priority="304">
      <formula>P$1=""</formula>
    </cfRule>
  </conditionalFormatting>
  <conditionalFormatting sqref="P272:AA272">
    <cfRule type="expression" dxfId="8841" priority="303">
      <formula>P$1=""</formula>
    </cfRule>
  </conditionalFormatting>
  <conditionalFormatting sqref="P272:AA272">
    <cfRule type="expression" dxfId="8840" priority="302">
      <formula>P$1=""</formula>
    </cfRule>
  </conditionalFormatting>
  <conditionalFormatting sqref="P272:AA272">
    <cfRule type="expression" dxfId="8839" priority="301">
      <formula>P$1=""</formula>
    </cfRule>
  </conditionalFormatting>
  <conditionalFormatting sqref="P272:AA272">
    <cfRule type="expression" dxfId="8838" priority="300">
      <formula>P$1=""</formula>
    </cfRule>
  </conditionalFormatting>
  <conditionalFormatting sqref="P272:AA272">
    <cfRule type="expression" dxfId="8837" priority="299">
      <formula>P$1=""</formula>
    </cfRule>
  </conditionalFormatting>
  <conditionalFormatting sqref="P272:AA272">
    <cfRule type="expression" dxfId="8836" priority="298">
      <formula>P$1=""</formula>
    </cfRule>
  </conditionalFormatting>
  <conditionalFormatting sqref="P272:AA272">
    <cfRule type="expression" dxfId="8835" priority="297">
      <formula>P$1=""</formula>
    </cfRule>
  </conditionalFormatting>
  <conditionalFormatting sqref="P272:AA272">
    <cfRule type="expression" dxfId="8834" priority="296">
      <formula>P$1=""</formula>
    </cfRule>
  </conditionalFormatting>
  <conditionalFormatting sqref="P272:AA272">
    <cfRule type="expression" dxfId="8833" priority="295">
      <formula>P$1=""</formula>
    </cfRule>
  </conditionalFormatting>
  <conditionalFormatting sqref="P272:AA272">
    <cfRule type="expression" dxfId="8832" priority="294">
      <formula>P$1=""</formula>
    </cfRule>
  </conditionalFormatting>
  <conditionalFormatting sqref="P272:AA272">
    <cfRule type="expression" dxfId="8831" priority="293">
      <formula>P$1=""</formula>
    </cfRule>
  </conditionalFormatting>
  <conditionalFormatting sqref="P272:AA272">
    <cfRule type="expression" dxfId="8830" priority="292">
      <formula>P$1=""</formula>
    </cfRule>
  </conditionalFormatting>
  <conditionalFormatting sqref="P272:AA272">
    <cfRule type="expression" dxfId="8829" priority="291">
      <formula>P$1=""</formula>
    </cfRule>
  </conditionalFormatting>
  <conditionalFormatting sqref="P272:AA272">
    <cfRule type="expression" dxfId="8828" priority="290">
      <formula>P$1=""</formula>
    </cfRule>
  </conditionalFormatting>
  <conditionalFormatting sqref="P272:AA272">
    <cfRule type="expression" dxfId="8827" priority="289">
      <formula>P$1=""</formula>
    </cfRule>
  </conditionalFormatting>
  <conditionalFormatting sqref="P272:AA272">
    <cfRule type="expression" dxfId="8826" priority="288">
      <formula>P$1=""</formula>
    </cfRule>
  </conditionalFormatting>
  <conditionalFormatting sqref="P272:AA272">
    <cfRule type="expression" dxfId="8825" priority="287">
      <formula>P$1=""</formula>
    </cfRule>
  </conditionalFormatting>
  <conditionalFormatting sqref="P272:AA272">
    <cfRule type="expression" dxfId="8824" priority="286">
      <formula>P$1=""</formula>
    </cfRule>
  </conditionalFormatting>
  <conditionalFormatting sqref="P272:AA272">
    <cfRule type="expression" dxfId="8823" priority="285">
      <formula>P$1=""</formula>
    </cfRule>
  </conditionalFormatting>
  <conditionalFormatting sqref="P272:AA272">
    <cfRule type="expression" dxfId="8822" priority="284">
      <formula>P$1=""</formula>
    </cfRule>
  </conditionalFormatting>
  <conditionalFormatting sqref="P276:AA276">
    <cfRule type="expression" dxfId="8821" priority="283">
      <formula>P$1=""</formula>
    </cfRule>
  </conditionalFormatting>
  <conditionalFormatting sqref="P278:AA278">
    <cfRule type="expression" dxfId="8820" priority="282">
      <formula>P$1=""</formula>
    </cfRule>
  </conditionalFormatting>
  <conditionalFormatting sqref="P280:AA280">
    <cfRule type="expression" dxfId="8819" priority="281">
      <formula>P$1=""</formula>
    </cfRule>
  </conditionalFormatting>
  <conditionalFormatting sqref="P282:AA282">
    <cfRule type="expression" dxfId="8818" priority="280">
      <formula>P$1=""</formula>
    </cfRule>
  </conditionalFormatting>
  <conditionalFormatting sqref="P278:AA278 P280:AA280 P282:AA282">
    <cfRule type="expression" dxfId="8817" priority="279">
      <formula>P$1=""</formula>
    </cfRule>
  </conditionalFormatting>
  <conditionalFormatting sqref="P278:AA278 P280:AA280 P282:AA282">
    <cfRule type="expression" dxfId="8816" priority="278">
      <formula>P$1=""</formula>
    </cfRule>
  </conditionalFormatting>
  <conditionalFormatting sqref="P278:AA278 P280:AA280 P282:AA282">
    <cfRule type="expression" dxfId="8815" priority="277">
      <formula>P$1=""</formula>
    </cfRule>
  </conditionalFormatting>
  <conditionalFormatting sqref="P278:AA278 P280:AA280 P282:AA282">
    <cfRule type="expression" dxfId="8814" priority="276">
      <formula>P$1=""</formula>
    </cfRule>
  </conditionalFormatting>
  <conditionalFormatting sqref="P278:AA278 P280:AA280 P282:AA282">
    <cfRule type="expression" dxfId="8813" priority="275">
      <formula>P$1=""</formula>
    </cfRule>
  </conditionalFormatting>
  <conditionalFormatting sqref="P280:AA280 P282:AA282">
    <cfRule type="expression" dxfId="8812" priority="274">
      <formula>P$1=""</formula>
    </cfRule>
  </conditionalFormatting>
  <conditionalFormatting sqref="P278:AA278">
    <cfRule type="expression" dxfId="8811" priority="273">
      <formula>P$1=""</formula>
    </cfRule>
  </conditionalFormatting>
  <conditionalFormatting sqref="P280:AA280 P282:AA282">
    <cfRule type="expression" dxfId="8810" priority="272">
      <formula>P$1=""</formula>
    </cfRule>
  </conditionalFormatting>
  <conditionalFormatting sqref="P280:AA280 P282:AA282">
    <cfRule type="expression" dxfId="8809" priority="271">
      <formula>P$1=""</formula>
    </cfRule>
  </conditionalFormatting>
  <conditionalFormatting sqref="P282:AA282">
    <cfRule type="expression" dxfId="8808" priority="270">
      <formula>P$1=""</formula>
    </cfRule>
  </conditionalFormatting>
  <conditionalFormatting sqref="P282:AA282">
    <cfRule type="expression" dxfId="8807" priority="269">
      <formula>P$1=""</formula>
    </cfRule>
  </conditionalFormatting>
  <conditionalFormatting sqref="P282:AA282">
    <cfRule type="expression" dxfId="8806" priority="268">
      <formula>P$1=""</formula>
    </cfRule>
  </conditionalFormatting>
  <conditionalFormatting sqref="P282:AA282">
    <cfRule type="expression" dxfId="8805" priority="267">
      <formula>P$1=""</formula>
    </cfRule>
  </conditionalFormatting>
  <conditionalFormatting sqref="P276:AA276">
    <cfRule type="expression" dxfId="8804" priority="266">
      <formula>P$1=""</formula>
    </cfRule>
  </conditionalFormatting>
  <conditionalFormatting sqref="P276:AA276">
    <cfRule type="expression" dxfId="8803" priority="265">
      <formula>P$1=""</formula>
    </cfRule>
  </conditionalFormatting>
  <conditionalFormatting sqref="P276:AA276">
    <cfRule type="expression" dxfId="8802" priority="264">
      <formula>P$1=""</formula>
    </cfRule>
  </conditionalFormatting>
  <conditionalFormatting sqref="P276:AA276">
    <cfRule type="expression" dxfId="8801" priority="263">
      <formula>P$1=""</formula>
    </cfRule>
  </conditionalFormatting>
  <conditionalFormatting sqref="P276:AA276">
    <cfRule type="expression" dxfId="8800" priority="262">
      <formula>P$1=""</formula>
    </cfRule>
  </conditionalFormatting>
  <conditionalFormatting sqref="P276:AA276">
    <cfRule type="expression" dxfId="8799" priority="261">
      <formula>P$1=""</formula>
    </cfRule>
  </conditionalFormatting>
  <conditionalFormatting sqref="P276:AA276">
    <cfRule type="expression" dxfId="8798" priority="260">
      <formula>P$1=""</formula>
    </cfRule>
  </conditionalFormatting>
  <conditionalFormatting sqref="P280:AA280 P282:AA282">
    <cfRule type="expression" dxfId="8797" priority="259">
      <formula>P$1=""</formula>
    </cfRule>
  </conditionalFormatting>
  <conditionalFormatting sqref="P280:AA280 P282:AA282">
    <cfRule type="expression" dxfId="8796" priority="258">
      <formula>P$1=""</formula>
    </cfRule>
  </conditionalFormatting>
  <conditionalFormatting sqref="P280:AA280 P282:AA282">
    <cfRule type="expression" dxfId="8795" priority="257">
      <formula>P$1=""</formula>
    </cfRule>
  </conditionalFormatting>
  <conditionalFormatting sqref="P280:AA280 P282:AA282">
    <cfRule type="expression" dxfId="8794" priority="256">
      <formula>P$1=""</formula>
    </cfRule>
  </conditionalFormatting>
  <conditionalFormatting sqref="P282 P280 P278">
    <cfRule type="expression" dxfId="8793" priority="255">
      <formula>P$1=""</formula>
    </cfRule>
  </conditionalFormatting>
  <conditionalFormatting sqref="P282 P280 P278">
    <cfRule type="expression" dxfId="8792" priority="254">
      <formula>P$1=""</formula>
    </cfRule>
  </conditionalFormatting>
  <conditionalFormatting sqref="P282 P280 P278">
    <cfRule type="expression" dxfId="8791" priority="253">
      <formula>P$1=""</formula>
    </cfRule>
  </conditionalFormatting>
  <conditionalFormatting sqref="P268:AA268">
    <cfRule type="expression" dxfId="8790" priority="252">
      <formula>P$1=""</formula>
    </cfRule>
  </conditionalFormatting>
  <conditionalFormatting sqref="P268:AA268">
    <cfRule type="expression" dxfId="8789" priority="251">
      <formula>P$1=""</formula>
    </cfRule>
  </conditionalFormatting>
  <conditionalFormatting sqref="P268:AA268">
    <cfRule type="expression" dxfId="8788" priority="250">
      <formula>P$1=""</formula>
    </cfRule>
  </conditionalFormatting>
  <conditionalFormatting sqref="P268:AA268">
    <cfRule type="expression" dxfId="8787" priority="249">
      <formula>P$1=""</formula>
    </cfRule>
  </conditionalFormatting>
  <conditionalFormatting sqref="P268:AA268">
    <cfRule type="expression" dxfId="8786" priority="248">
      <formula>P$1=""</formula>
    </cfRule>
  </conditionalFormatting>
  <conditionalFormatting sqref="P268:AA268">
    <cfRule type="expression" dxfId="8785" priority="247">
      <formula>P$1=""</formula>
    </cfRule>
  </conditionalFormatting>
  <conditionalFormatting sqref="P268:AA268">
    <cfRule type="expression" dxfId="8784" priority="246">
      <formula>P$1=""</formula>
    </cfRule>
  </conditionalFormatting>
  <conditionalFormatting sqref="P268:AA268">
    <cfRule type="expression" dxfId="8783" priority="245">
      <formula>P$1=""</formula>
    </cfRule>
  </conditionalFormatting>
  <conditionalFormatting sqref="P268:AA268">
    <cfRule type="expression" dxfId="8782" priority="244">
      <formula>P$1=""</formula>
    </cfRule>
  </conditionalFormatting>
  <conditionalFormatting sqref="P268:AA268">
    <cfRule type="expression" dxfId="8781" priority="243">
      <formula>P$1=""</formula>
    </cfRule>
  </conditionalFormatting>
  <conditionalFormatting sqref="P268:AA268">
    <cfRule type="expression" dxfId="8780" priority="242">
      <formula>P$1=""</formula>
    </cfRule>
  </conditionalFormatting>
  <conditionalFormatting sqref="P268:AA268">
    <cfRule type="expression" dxfId="8779" priority="241">
      <formula>P$1=""</formula>
    </cfRule>
  </conditionalFormatting>
  <conditionalFormatting sqref="P268:AA268">
    <cfRule type="expression" dxfId="8778" priority="240">
      <formula>P$1=""</formula>
    </cfRule>
  </conditionalFormatting>
  <conditionalFormatting sqref="P268:AA268">
    <cfRule type="expression" dxfId="8777" priority="239">
      <formula>P$1=""</formula>
    </cfRule>
  </conditionalFormatting>
  <conditionalFormatting sqref="P268:AA268">
    <cfRule type="expression" dxfId="8776" priority="238">
      <formula>P$1=""</formula>
    </cfRule>
  </conditionalFormatting>
  <conditionalFormatting sqref="P268:AA268">
    <cfRule type="expression" dxfId="8775" priority="237">
      <formula>P$1=""</formula>
    </cfRule>
  </conditionalFormatting>
  <conditionalFormatting sqref="P268:AA268">
    <cfRule type="expression" dxfId="8774" priority="236">
      <formula>P$1=""</formula>
    </cfRule>
  </conditionalFormatting>
  <conditionalFormatting sqref="P268:AA268">
    <cfRule type="expression" dxfId="8773" priority="235">
      <formula>P$1=""</formula>
    </cfRule>
  </conditionalFormatting>
  <conditionalFormatting sqref="P268:AA268">
    <cfRule type="expression" dxfId="8772" priority="234">
      <formula>P$1=""</formula>
    </cfRule>
  </conditionalFormatting>
  <conditionalFormatting sqref="P268:AA268">
    <cfRule type="expression" dxfId="8771" priority="233">
      <formula>P$1=""</formula>
    </cfRule>
  </conditionalFormatting>
  <conditionalFormatting sqref="P268:AA268">
    <cfRule type="expression" dxfId="8770" priority="232">
      <formula>P$1=""</formula>
    </cfRule>
  </conditionalFormatting>
  <conditionalFormatting sqref="P268:AA268">
    <cfRule type="expression" dxfId="8769" priority="231">
      <formula>P$1=""</formula>
    </cfRule>
  </conditionalFormatting>
  <conditionalFormatting sqref="P268:AA268">
    <cfRule type="expression" dxfId="8768" priority="230">
      <formula>P$1=""</formula>
    </cfRule>
  </conditionalFormatting>
  <conditionalFormatting sqref="P270:AA270 P272:AA272">
    <cfRule type="expression" dxfId="8767" priority="229">
      <formula>P$1=""</formula>
    </cfRule>
  </conditionalFormatting>
  <conditionalFormatting sqref="P270:AA270 P272:AA272">
    <cfRule type="expression" dxfId="8766" priority="228">
      <formula>P$1=""</formula>
    </cfRule>
  </conditionalFormatting>
  <conditionalFormatting sqref="Q270:AA270 Q272:AA272">
    <cfRule type="expression" dxfId="8765" priority="227">
      <formula>Q$1=""</formula>
    </cfRule>
  </conditionalFormatting>
  <conditionalFormatting sqref="Q270:AA270 Q272:AA272">
    <cfRule type="expression" dxfId="8764" priority="226">
      <formula>Q$1=""</formula>
    </cfRule>
  </conditionalFormatting>
  <conditionalFormatting sqref="Q270:AA270 Q272:AA272">
    <cfRule type="expression" dxfId="8763" priority="225">
      <formula>Q$1=""</formula>
    </cfRule>
  </conditionalFormatting>
  <conditionalFormatting sqref="Q270:AA270 Q272:AA272">
    <cfRule type="expression" dxfId="8762" priority="224">
      <formula>Q$1=""</formula>
    </cfRule>
  </conditionalFormatting>
  <conditionalFormatting sqref="Q270:AA270 Q272:AA272">
    <cfRule type="expression" dxfId="8761" priority="223">
      <formula>Q$1=""</formula>
    </cfRule>
  </conditionalFormatting>
  <conditionalFormatting sqref="Q270:AA270 Q272:AA272">
    <cfRule type="expression" dxfId="8760" priority="222">
      <formula>Q$1=""</formula>
    </cfRule>
  </conditionalFormatting>
  <conditionalFormatting sqref="Q270:AA270 Q272:AA272">
    <cfRule type="expression" dxfId="8759" priority="221">
      <formula>Q$1=""</formula>
    </cfRule>
  </conditionalFormatting>
  <conditionalFormatting sqref="Q270:AA270 Q272:AA272">
    <cfRule type="expression" dxfId="8758" priority="220">
      <formula>Q$1=""</formula>
    </cfRule>
  </conditionalFormatting>
  <conditionalFormatting sqref="P270:AA270 P272:AA272">
    <cfRule type="expression" dxfId="8757" priority="219">
      <formula>P$1=""</formula>
    </cfRule>
  </conditionalFormatting>
  <conditionalFormatting sqref="P270:AA270 P272:AA272">
    <cfRule type="expression" dxfId="8756" priority="218">
      <formula>P$1=""</formula>
    </cfRule>
  </conditionalFormatting>
  <conditionalFormatting sqref="P270:AA270 P272:AA272">
    <cfRule type="expression" dxfId="8755" priority="217">
      <formula>P$1=""</formula>
    </cfRule>
  </conditionalFormatting>
  <conditionalFormatting sqref="P270:AA270 P272:AA272">
    <cfRule type="expression" dxfId="8754" priority="216">
      <formula>P$1=""</formula>
    </cfRule>
  </conditionalFormatting>
  <conditionalFormatting sqref="P270:AA270 P272:AA272">
    <cfRule type="expression" dxfId="8753" priority="215">
      <formula>P$1=""</formula>
    </cfRule>
  </conditionalFormatting>
  <conditionalFormatting sqref="P270:AA270 P272:AA272">
    <cfRule type="expression" dxfId="8752" priority="214">
      <formula>P$1=""</formula>
    </cfRule>
  </conditionalFormatting>
  <conditionalFormatting sqref="P270:AA270 P272:AA272">
    <cfRule type="expression" dxfId="8751" priority="213">
      <formula>P$1=""</formula>
    </cfRule>
  </conditionalFormatting>
  <conditionalFormatting sqref="P270:AA270 P272:AA272">
    <cfRule type="expression" dxfId="8750" priority="212">
      <formula>P$1=""</formula>
    </cfRule>
  </conditionalFormatting>
  <conditionalFormatting sqref="P270:AA270 P272:AA272">
    <cfRule type="expression" dxfId="8749" priority="211">
      <formula>P$1=""</formula>
    </cfRule>
  </conditionalFormatting>
  <conditionalFormatting sqref="P270:AA270 P272:AA272">
    <cfRule type="expression" dxfId="8748" priority="210">
      <formula>P$1=""</formula>
    </cfRule>
  </conditionalFormatting>
  <conditionalFormatting sqref="P270:AA270 P272:AA272">
    <cfRule type="expression" dxfId="8747" priority="209">
      <formula>P$1=""</formula>
    </cfRule>
  </conditionalFormatting>
  <conditionalFormatting sqref="P270:AA270 P272:AA272">
    <cfRule type="expression" dxfId="8746" priority="208">
      <formula>P$1=""</formula>
    </cfRule>
  </conditionalFormatting>
  <conditionalFormatting sqref="P270:AA270 P272:AA272">
    <cfRule type="expression" dxfId="8745" priority="207">
      <formula>P$1=""</formula>
    </cfRule>
  </conditionalFormatting>
  <conditionalFormatting sqref="P270:AA270 P272:AA272">
    <cfRule type="expression" dxfId="8744" priority="206">
      <formula>P$1=""</formula>
    </cfRule>
  </conditionalFormatting>
  <conditionalFormatting sqref="P270:AA270 P272:AA272">
    <cfRule type="expression" dxfId="8743" priority="205">
      <formula>P$1=""</formula>
    </cfRule>
  </conditionalFormatting>
  <conditionalFormatting sqref="P270:AA270 P272:AA272">
    <cfRule type="expression" dxfId="8742" priority="204">
      <formula>P$1=""</formula>
    </cfRule>
  </conditionalFormatting>
  <conditionalFormatting sqref="P270:AA270 P272:AA272">
    <cfRule type="expression" dxfId="8741" priority="203">
      <formula>P$1=""</formula>
    </cfRule>
  </conditionalFormatting>
  <conditionalFormatting sqref="P270:AA270 P272:AA272">
    <cfRule type="expression" dxfId="8740" priority="202">
      <formula>P$1=""</formula>
    </cfRule>
  </conditionalFormatting>
  <conditionalFormatting sqref="P270:AA270 P272:AA272">
    <cfRule type="expression" dxfId="8739" priority="201">
      <formula>P$1=""</formula>
    </cfRule>
  </conditionalFormatting>
  <conditionalFormatting sqref="P270:AA270 P272:AA272">
    <cfRule type="expression" dxfId="8738" priority="200">
      <formula>P$1=""</formula>
    </cfRule>
  </conditionalFormatting>
  <conditionalFormatting sqref="P270:AA270 P272:AA272">
    <cfRule type="expression" dxfId="8737" priority="199">
      <formula>P$1=""</formula>
    </cfRule>
  </conditionalFormatting>
  <conditionalFormatting sqref="P270:AA270 P272:AA272">
    <cfRule type="expression" dxfId="8736" priority="198">
      <formula>P$1=""</formula>
    </cfRule>
  </conditionalFormatting>
  <conditionalFormatting sqref="P270:AA270 P272:AA272">
    <cfRule type="expression" dxfId="8735" priority="197">
      <formula>P$1=""</formula>
    </cfRule>
  </conditionalFormatting>
  <conditionalFormatting sqref="P270:AA270 P272:AA272">
    <cfRule type="expression" dxfId="8734" priority="196">
      <formula>P$1=""</formula>
    </cfRule>
  </conditionalFormatting>
  <conditionalFormatting sqref="P270:AA270 P272:AA272">
    <cfRule type="expression" dxfId="8733" priority="195">
      <formula>P$1=""</formula>
    </cfRule>
  </conditionalFormatting>
  <conditionalFormatting sqref="P270:AA270 P272:AA272">
    <cfRule type="expression" dxfId="8732" priority="194">
      <formula>P$1=""</formula>
    </cfRule>
  </conditionalFormatting>
  <conditionalFormatting sqref="P270:AA270 P272:AA272">
    <cfRule type="expression" dxfId="8731" priority="193">
      <formula>P$1=""</formula>
    </cfRule>
  </conditionalFormatting>
  <conditionalFormatting sqref="P270:AA270 P272:AA272">
    <cfRule type="expression" dxfId="8730" priority="192">
      <formula>P$1=""</formula>
    </cfRule>
  </conditionalFormatting>
  <conditionalFormatting sqref="P270:AA270 P272:AA272">
    <cfRule type="expression" dxfId="8729" priority="191">
      <formula>P$1=""</formula>
    </cfRule>
  </conditionalFormatting>
  <conditionalFormatting sqref="P270:AA270 P272:AA272">
    <cfRule type="expression" dxfId="8728" priority="190">
      <formula>P$1=""</formula>
    </cfRule>
  </conditionalFormatting>
  <conditionalFormatting sqref="P270:AA270 P272:AA272">
    <cfRule type="expression" dxfId="8727" priority="189">
      <formula>P$1=""</formula>
    </cfRule>
  </conditionalFormatting>
  <conditionalFormatting sqref="P270:AA270 P272:AA272">
    <cfRule type="expression" dxfId="8726" priority="188">
      <formula>P$1=""</formula>
    </cfRule>
  </conditionalFormatting>
  <conditionalFormatting sqref="P270:AA270 P272:AA272">
    <cfRule type="expression" dxfId="8725" priority="187">
      <formula>P$1=""</formula>
    </cfRule>
  </conditionalFormatting>
  <conditionalFormatting sqref="P270:AA270 P272:AA272">
    <cfRule type="expression" dxfId="8724" priority="186">
      <formula>P$1=""</formula>
    </cfRule>
  </conditionalFormatting>
  <conditionalFormatting sqref="P270:AA270 P272:AA272">
    <cfRule type="expression" dxfId="8723" priority="185">
      <formula>P$1=""</formula>
    </cfRule>
  </conditionalFormatting>
  <conditionalFormatting sqref="P270:AA270 P272:AA272">
    <cfRule type="expression" dxfId="8722" priority="184">
      <formula>P$1=""</formula>
    </cfRule>
  </conditionalFormatting>
  <conditionalFormatting sqref="P270:AA270 P272:AA272">
    <cfRule type="expression" dxfId="8721" priority="183">
      <formula>P$1=""</formula>
    </cfRule>
  </conditionalFormatting>
  <conditionalFormatting sqref="P270:AA270 P272:AA272">
    <cfRule type="expression" dxfId="8720" priority="182">
      <formula>P$1=""</formula>
    </cfRule>
  </conditionalFormatting>
  <conditionalFormatting sqref="P270:AA270 P272:AA272">
    <cfRule type="expression" dxfId="8719" priority="181">
      <formula>P$1=""</formula>
    </cfRule>
  </conditionalFormatting>
  <conditionalFormatting sqref="P270:AA270 P272:AA272">
    <cfRule type="expression" dxfId="8718" priority="180">
      <formula>P$1=""</formula>
    </cfRule>
  </conditionalFormatting>
  <conditionalFormatting sqref="P270:AA270 P272:AA272">
    <cfRule type="expression" dxfId="8717" priority="179">
      <formula>P$1=""</formula>
    </cfRule>
  </conditionalFormatting>
  <conditionalFormatting sqref="P270:AA270 P272:AA272">
    <cfRule type="expression" dxfId="8716" priority="178">
      <formula>P$1=""</formula>
    </cfRule>
  </conditionalFormatting>
  <conditionalFormatting sqref="P270:AA270 P272:AA272">
    <cfRule type="expression" dxfId="8715" priority="177">
      <formula>P$1=""</formula>
    </cfRule>
  </conditionalFormatting>
  <conditionalFormatting sqref="P270:AA270 P272:AA272">
    <cfRule type="expression" dxfId="8714" priority="176">
      <formula>P$1=""</formula>
    </cfRule>
  </conditionalFormatting>
  <conditionalFormatting sqref="P270:AA270 P272:AA272">
    <cfRule type="expression" dxfId="8713" priority="175">
      <formula>P$1=""</formula>
    </cfRule>
  </conditionalFormatting>
  <conditionalFormatting sqref="P270:AA270 P272:AA272">
    <cfRule type="expression" dxfId="8712" priority="174">
      <formula>P$1=""</formula>
    </cfRule>
  </conditionalFormatting>
  <conditionalFormatting sqref="P270:AA270 P272:AA272">
    <cfRule type="expression" dxfId="8711" priority="173">
      <formula>P$1=""</formula>
    </cfRule>
  </conditionalFormatting>
  <conditionalFormatting sqref="P270:AA270 P272:AA272">
    <cfRule type="expression" dxfId="8710" priority="172">
      <formula>P$1=""</formula>
    </cfRule>
  </conditionalFormatting>
  <conditionalFormatting sqref="P246">
    <cfRule type="cellIs" dxfId="8709" priority="171" operator="equal">
      <formula>0</formula>
    </cfRule>
  </conditionalFormatting>
  <conditionalFormatting sqref="P246">
    <cfRule type="expression" dxfId="8708" priority="170">
      <formula>P$1=""</formula>
    </cfRule>
  </conditionalFormatting>
  <conditionalFormatting sqref="P246">
    <cfRule type="expression" dxfId="8707" priority="169">
      <formula>P$1=""</formula>
    </cfRule>
  </conditionalFormatting>
  <conditionalFormatting sqref="P246">
    <cfRule type="expression" dxfId="8706" priority="168">
      <formula>P$1=""</formula>
    </cfRule>
  </conditionalFormatting>
  <conditionalFormatting sqref="P246">
    <cfRule type="expression" dxfId="8705" priority="167">
      <formula>P$1=""</formula>
    </cfRule>
  </conditionalFormatting>
  <conditionalFormatting sqref="P246">
    <cfRule type="expression" dxfId="8704" priority="166">
      <formula>P$1=""</formula>
    </cfRule>
  </conditionalFormatting>
  <conditionalFormatting sqref="P246">
    <cfRule type="expression" dxfId="8703" priority="165">
      <formula>P$1=""</formula>
    </cfRule>
  </conditionalFormatting>
  <conditionalFormatting sqref="P246">
    <cfRule type="expression" dxfId="8702" priority="164">
      <formula>P$1=""</formula>
    </cfRule>
  </conditionalFormatting>
  <conditionalFormatting sqref="P246">
    <cfRule type="expression" dxfId="8701" priority="163">
      <formula>P$1=""</formula>
    </cfRule>
  </conditionalFormatting>
  <conditionalFormatting sqref="P276">
    <cfRule type="expression" dxfId="8700" priority="162">
      <formula>P$1=""</formula>
    </cfRule>
  </conditionalFormatting>
  <conditionalFormatting sqref="P276">
    <cfRule type="expression" dxfId="8699" priority="161">
      <formula>P$1=""</formula>
    </cfRule>
  </conditionalFormatting>
  <conditionalFormatting sqref="P276">
    <cfRule type="expression" dxfId="8698" priority="160">
      <formula>P$1=""</formula>
    </cfRule>
  </conditionalFormatting>
  <conditionalFormatting sqref="P276">
    <cfRule type="expression" dxfId="8697" priority="159">
      <formula>P$1=""</formula>
    </cfRule>
  </conditionalFormatting>
  <conditionalFormatting sqref="P276">
    <cfRule type="expression" dxfId="8696" priority="158">
      <formula>P$1=""</formula>
    </cfRule>
  </conditionalFormatting>
  <conditionalFormatting sqref="P276">
    <cfRule type="expression" dxfId="8695" priority="157">
      <formula>P$1=""</formula>
    </cfRule>
  </conditionalFormatting>
  <conditionalFormatting sqref="P276">
    <cfRule type="expression" dxfId="8694" priority="156">
      <formula>P$1=""</formula>
    </cfRule>
  </conditionalFormatting>
  <conditionalFormatting sqref="P276">
    <cfRule type="expression" dxfId="8693" priority="155">
      <formula>P$1=""</formula>
    </cfRule>
  </conditionalFormatting>
  <conditionalFormatting sqref="P276">
    <cfRule type="cellIs" dxfId="8692" priority="154" operator="equal">
      <formula>0</formula>
    </cfRule>
  </conditionalFormatting>
  <conditionalFormatting sqref="P276">
    <cfRule type="expression" dxfId="8691" priority="153">
      <formula>P$1=""</formula>
    </cfRule>
  </conditionalFormatting>
  <conditionalFormatting sqref="P276">
    <cfRule type="expression" dxfId="8690" priority="152">
      <formula>P$1=""</formula>
    </cfRule>
  </conditionalFormatting>
  <conditionalFormatting sqref="P276">
    <cfRule type="expression" dxfId="8689" priority="151">
      <formula>P$1=""</formula>
    </cfRule>
  </conditionalFormatting>
  <conditionalFormatting sqref="P276">
    <cfRule type="expression" dxfId="8688" priority="150">
      <formula>P$1=""</formula>
    </cfRule>
  </conditionalFormatting>
  <conditionalFormatting sqref="P276">
    <cfRule type="expression" dxfId="8687" priority="149">
      <formula>P$1=""</formula>
    </cfRule>
  </conditionalFormatting>
  <conditionalFormatting sqref="P276">
    <cfRule type="expression" dxfId="8686" priority="148">
      <formula>P$1=""</formula>
    </cfRule>
  </conditionalFormatting>
  <conditionalFormatting sqref="P276">
    <cfRule type="expression" dxfId="8685" priority="147">
      <formula>P$1=""</formula>
    </cfRule>
  </conditionalFormatting>
  <conditionalFormatting sqref="P276">
    <cfRule type="expression" dxfId="8684" priority="146">
      <formula>P$1=""</formula>
    </cfRule>
  </conditionalFormatting>
  <conditionalFormatting sqref="P256:AA256">
    <cfRule type="expression" dxfId="8683" priority="145">
      <formula>P$1=""</formula>
    </cfRule>
  </conditionalFormatting>
  <conditionalFormatting sqref="P258:AA258">
    <cfRule type="expression" dxfId="8682" priority="144">
      <formula>P$1=""</formula>
    </cfRule>
  </conditionalFormatting>
  <conditionalFormatting sqref="P260:AA260">
    <cfRule type="expression" dxfId="8681" priority="143">
      <formula>P$1=""</formula>
    </cfRule>
  </conditionalFormatting>
  <conditionalFormatting sqref="P262:AA262">
    <cfRule type="expression" dxfId="8680" priority="142">
      <formula>P$1=""</formula>
    </cfRule>
  </conditionalFormatting>
  <conditionalFormatting sqref="P258:AA258 P260:AA260 P262:AA262">
    <cfRule type="expression" dxfId="8679" priority="141">
      <formula>P$1=""</formula>
    </cfRule>
  </conditionalFormatting>
  <conditionalFormatting sqref="P258:AA258 P260:AA260 P262:AA262">
    <cfRule type="expression" dxfId="8678" priority="140">
      <formula>P$1=""</formula>
    </cfRule>
  </conditionalFormatting>
  <conditionalFormatting sqref="P258:AA258 P260:AA260 P262:AA262">
    <cfRule type="expression" dxfId="8677" priority="139">
      <formula>P$1=""</formula>
    </cfRule>
  </conditionalFormatting>
  <conditionalFormatting sqref="P258:AA258 P260:AA260 P262:AA262">
    <cfRule type="expression" dxfId="8676" priority="138">
      <formula>P$1=""</formula>
    </cfRule>
  </conditionalFormatting>
  <conditionalFormatting sqref="P258:AA258 P260:AA260 P262:AA262">
    <cfRule type="expression" dxfId="8675" priority="137">
      <formula>P$1=""</formula>
    </cfRule>
  </conditionalFormatting>
  <conditionalFormatting sqref="P260:AA260 P262:AA262">
    <cfRule type="expression" dxfId="8674" priority="136">
      <formula>P$1=""</formula>
    </cfRule>
  </conditionalFormatting>
  <conditionalFormatting sqref="P258:AA258">
    <cfRule type="expression" dxfId="8673" priority="135">
      <formula>P$1=""</formula>
    </cfRule>
  </conditionalFormatting>
  <conditionalFormatting sqref="P260:AA260 P262:AA262">
    <cfRule type="expression" dxfId="8672" priority="134">
      <formula>P$1=""</formula>
    </cfRule>
  </conditionalFormatting>
  <conditionalFormatting sqref="P260:AA260 P262:AA262">
    <cfRule type="expression" dxfId="8671" priority="133">
      <formula>P$1=""</formula>
    </cfRule>
  </conditionalFormatting>
  <conditionalFormatting sqref="P262:AA262">
    <cfRule type="expression" dxfId="8670" priority="132">
      <formula>P$1=""</formula>
    </cfRule>
  </conditionalFormatting>
  <conditionalFormatting sqref="P262:AA262">
    <cfRule type="expression" dxfId="8669" priority="131">
      <formula>P$1=""</formula>
    </cfRule>
  </conditionalFormatting>
  <conditionalFormatting sqref="P262:AA262">
    <cfRule type="expression" dxfId="8668" priority="130">
      <formula>P$1=""</formula>
    </cfRule>
  </conditionalFormatting>
  <conditionalFormatting sqref="P262:AA262">
    <cfRule type="expression" dxfId="8667" priority="129">
      <formula>P$1=""</formula>
    </cfRule>
  </conditionalFormatting>
  <conditionalFormatting sqref="P256:AA256">
    <cfRule type="expression" dxfId="8666" priority="128">
      <formula>P$1=""</formula>
    </cfRule>
  </conditionalFormatting>
  <conditionalFormatting sqref="P256:AA256">
    <cfRule type="expression" dxfId="8665" priority="127">
      <formula>P$1=""</formula>
    </cfRule>
  </conditionalFormatting>
  <conditionalFormatting sqref="P256:AA256">
    <cfRule type="expression" dxfId="8664" priority="126">
      <formula>P$1=""</formula>
    </cfRule>
  </conditionalFormatting>
  <conditionalFormatting sqref="P256:AA256">
    <cfRule type="expression" dxfId="8663" priority="125">
      <formula>P$1=""</formula>
    </cfRule>
  </conditionalFormatting>
  <conditionalFormatting sqref="P256:AA256">
    <cfRule type="expression" dxfId="8662" priority="124">
      <formula>P$1=""</formula>
    </cfRule>
  </conditionalFormatting>
  <conditionalFormatting sqref="P256:AA256">
    <cfRule type="expression" dxfId="8661" priority="123">
      <formula>P$1=""</formula>
    </cfRule>
  </conditionalFormatting>
  <conditionalFormatting sqref="P256:AA256">
    <cfRule type="expression" dxfId="8660" priority="122">
      <formula>P$1=""</formula>
    </cfRule>
  </conditionalFormatting>
  <conditionalFormatting sqref="P260:AA260 P262:AA262">
    <cfRule type="expression" dxfId="8659" priority="121">
      <formula>P$1=""</formula>
    </cfRule>
  </conditionalFormatting>
  <conditionalFormatting sqref="P260:AA260 P262:AA262">
    <cfRule type="expression" dxfId="8658" priority="120">
      <formula>P$1=""</formula>
    </cfRule>
  </conditionalFormatting>
  <conditionalFormatting sqref="P260:AA260 P262:AA262">
    <cfRule type="expression" dxfId="8657" priority="119">
      <formula>P$1=""</formula>
    </cfRule>
  </conditionalFormatting>
  <conditionalFormatting sqref="P260:AA260 P262:AA262">
    <cfRule type="expression" dxfId="8656" priority="118">
      <formula>P$1=""</formula>
    </cfRule>
  </conditionalFormatting>
  <conditionalFormatting sqref="P262 P260 P258">
    <cfRule type="expression" dxfId="8655" priority="117">
      <formula>P$1=""</formula>
    </cfRule>
  </conditionalFormatting>
  <conditionalFormatting sqref="P262 P260 P258">
    <cfRule type="expression" dxfId="8654" priority="116">
      <formula>P$1=""</formula>
    </cfRule>
  </conditionalFormatting>
  <conditionalFormatting sqref="P262 P260 P258">
    <cfRule type="expression" dxfId="8653" priority="115">
      <formula>P$1=""</formula>
    </cfRule>
  </conditionalFormatting>
  <conditionalFormatting sqref="P256">
    <cfRule type="cellIs" dxfId="8652" priority="114" operator="equal">
      <formula>0</formula>
    </cfRule>
  </conditionalFormatting>
  <conditionalFormatting sqref="P256">
    <cfRule type="expression" dxfId="8651" priority="113">
      <formula>P$1=""</formula>
    </cfRule>
  </conditionalFormatting>
  <conditionalFormatting sqref="P256">
    <cfRule type="expression" dxfId="8650" priority="112">
      <formula>P$1=""</formula>
    </cfRule>
  </conditionalFormatting>
  <conditionalFormatting sqref="P256">
    <cfRule type="expression" dxfId="8649" priority="111">
      <formula>P$1=""</formula>
    </cfRule>
  </conditionalFormatting>
  <conditionalFormatting sqref="P256">
    <cfRule type="expression" dxfId="8648" priority="110">
      <formula>P$1=""</formula>
    </cfRule>
  </conditionalFormatting>
  <conditionalFormatting sqref="P256">
    <cfRule type="expression" dxfId="8647" priority="109">
      <formula>P$1=""</formula>
    </cfRule>
  </conditionalFormatting>
  <conditionalFormatting sqref="P256">
    <cfRule type="expression" dxfId="8646" priority="108">
      <formula>P$1=""</formula>
    </cfRule>
  </conditionalFormatting>
  <conditionalFormatting sqref="P256">
    <cfRule type="expression" dxfId="8645" priority="107">
      <formula>P$1=""</formula>
    </cfRule>
  </conditionalFormatting>
  <conditionalFormatting sqref="P256">
    <cfRule type="expression" dxfId="8644" priority="106">
      <formula>P$1=""</formula>
    </cfRule>
  </conditionalFormatting>
  <conditionalFormatting sqref="P286:AA286">
    <cfRule type="expression" dxfId="8643" priority="105">
      <formula>P$1=""</formula>
    </cfRule>
  </conditionalFormatting>
  <conditionalFormatting sqref="P288:AA288">
    <cfRule type="expression" dxfId="8642" priority="104">
      <formula>P$1=""</formula>
    </cfRule>
  </conditionalFormatting>
  <conditionalFormatting sqref="P290:AA290">
    <cfRule type="expression" dxfId="8641" priority="103">
      <formula>P$1=""</formula>
    </cfRule>
  </conditionalFormatting>
  <conditionalFormatting sqref="P292:AA292">
    <cfRule type="expression" dxfId="8640" priority="102">
      <formula>P$1=""</formula>
    </cfRule>
  </conditionalFormatting>
  <conditionalFormatting sqref="P288:AA288 P290:AA290 P292:AA292">
    <cfRule type="expression" dxfId="8639" priority="101">
      <formula>P$1=""</formula>
    </cfRule>
  </conditionalFormatting>
  <conditionalFormatting sqref="P288:AA288 P290:AA290 P292:AA292">
    <cfRule type="expression" dxfId="8638" priority="100">
      <formula>P$1=""</formula>
    </cfRule>
  </conditionalFormatting>
  <conditionalFormatting sqref="P288:AA288 P290:AA290 P292:AA292">
    <cfRule type="expression" dxfId="8637" priority="99">
      <formula>P$1=""</formula>
    </cfRule>
  </conditionalFormatting>
  <conditionalFormatting sqref="P288:AA288 P290:AA290 P292:AA292">
    <cfRule type="expression" dxfId="8636" priority="98">
      <formula>P$1=""</formula>
    </cfRule>
  </conditionalFormatting>
  <conditionalFormatting sqref="P288:AA288 P290:AA290 P292:AA292">
    <cfRule type="expression" dxfId="8635" priority="97">
      <formula>P$1=""</formula>
    </cfRule>
  </conditionalFormatting>
  <conditionalFormatting sqref="P290:AA290 P292:AA292">
    <cfRule type="expression" dxfId="8634" priority="96">
      <formula>P$1=""</formula>
    </cfRule>
  </conditionalFormatting>
  <conditionalFormatting sqref="P288:AA288">
    <cfRule type="expression" dxfId="8633" priority="95">
      <formula>P$1=""</formula>
    </cfRule>
  </conditionalFormatting>
  <conditionalFormatting sqref="P290:AA290 P292:AA292">
    <cfRule type="expression" dxfId="8632" priority="94">
      <formula>P$1=""</formula>
    </cfRule>
  </conditionalFormatting>
  <conditionalFormatting sqref="P290:AA290 P292:AA292">
    <cfRule type="expression" dxfId="8631" priority="93">
      <formula>P$1=""</formula>
    </cfRule>
  </conditionalFormatting>
  <conditionalFormatting sqref="P292:AA292">
    <cfRule type="expression" dxfId="8630" priority="92">
      <formula>P$1=""</formula>
    </cfRule>
  </conditionalFormatting>
  <conditionalFormatting sqref="P292:AA292">
    <cfRule type="expression" dxfId="8629" priority="91">
      <formula>P$1=""</formula>
    </cfRule>
  </conditionalFormatting>
  <conditionalFormatting sqref="P292:AA292">
    <cfRule type="expression" dxfId="8628" priority="90">
      <formula>P$1=""</formula>
    </cfRule>
  </conditionalFormatting>
  <conditionalFormatting sqref="P292:AA292">
    <cfRule type="expression" dxfId="8627" priority="89">
      <formula>P$1=""</formula>
    </cfRule>
  </conditionalFormatting>
  <conditionalFormatting sqref="P286:AA286">
    <cfRule type="expression" dxfId="8626" priority="88">
      <formula>P$1=""</formula>
    </cfRule>
  </conditionalFormatting>
  <conditionalFormatting sqref="P286:AA286">
    <cfRule type="expression" dxfId="8625" priority="87">
      <formula>P$1=""</formula>
    </cfRule>
  </conditionalFormatting>
  <conditionalFormatting sqref="P286:AA286">
    <cfRule type="expression" dxfId="8624" priority="86">
      <formula>P$1=""</formula>
    </cfRule>
  </conditionalFormatting>
  <conditionalFormatting sqref="P286:AA286">
    <cfRule type="expression" dxfId="8623" priority="85">
      <formula>P$1=""</formula>
    </cfRule>
  </conditionalFormatting>
  <conditionalFormatting sqref="P286:AA286">
    <cfRule type="expression" dxfId="8622" priority="84">
      <formula>P$1=""</formula>
    </cfRule>
  </conditionalFormatting>
  <conditionalFormatting sqref="P286:AA286">
    <cfRule type="expression" dxfId="8621" priority="83">
      <formula>P$1=""</formula>
    </cfRule>
  </conditionalFormatting>
  <conditionalFormatting sqref="P286:AA286">
    <cfRule type="expression" dxfId="8620" priority="82">
      <formula>P$1=""</formula>
    </cfRule>
  </conditionalFormatting>
  <conditionalFormatting sqref="P290:AA290 P292:AA292">
    <cfRule type="expression" dxfId="8619" priority="81">
      <formula>P$1=""</formula>
    </cfRule>
  </conditionalFormatting>
  <conditionalFormatting sqref="P290:AA290 P292:AA292">
    <cfRule type="expression" dxfId="8618" priority="80">
      <formula>P$1=""</formula>
    </cfRule>
  </conditionalFormatting>
  <conditionalFormatting sqref="P290:AA290 P292:AA292">
    <cfRule type="expression" dxfId="8617" priority="79">
      <formula>P$1=""</formula>
    </cfRule>
  </conditionalFormatting>
  <conditionalFormatting sqref="P290:AA290 P292:AA292">
    <cfRule type="expression" dxfId="8616" priority="78">
      <formula>P$1=""</formula>
    </cfRule>
  </conditionalFormatting>
  <conditionalFormatting sqref="P292 P290 P288">
    <cfRule type="expression" dxfId="8615" priority="77">
      <formula>P$1=""</formula>
    </cfRule>
  </conditionalFormatting>
  <conditionalFormatting sqref="P292 P290 P288">
    <cfRule type="expression" dxfId="8614" priority="76">
      <formula>P$1=""</formula>
    </cfRule>
  </conditionalFormatting>
  <conditionalFormatting sqref="P292 P290 P288">
    <cfRule type="expression" dxfId="8613" priority="75">
      <formula>P$1=""</formula>
    </cfRule>
  </conditionalFormatting>
  <conditionalFormatting sqref="P286">
    <cfRule type="expression" dxfId="8612" priority="74">
      <formula>P$1=""</formula>
    </cfRule>
  </conditionalFormatting>
  <conditionalFormatting sqref="P286">
    <cfRule type="expression" dxfId="8611" priority="73">
      <formula>P$1=""</formula>
    </cfRule>
  </conditionalFormatting>
  <conditionalFormatting sqref="P286">
    <cfRule type="expression" dxfId="8610" priority="72">
      <formula>P$1=""</formula>
    </cfRule>
  </conditionalFormatting>
  <conditionalFormatting sqref="P286">
    <cfRule type="expression" dxfId="8609" priority="71">
      <formula>P$1=""</formula>
    </cfRule>
  </conditionalFormatting>
  <conditionalFormatting sqref="P286">
    <cfRule type="expression" dxfId="8608" priority="70">
      <formula>P$1=""</formula>
    </cfRule>
  </conditionalFormatting>
  <conditionalFormatting sqref="P286">
    <cfRule type="expression" dxfId="8607" priority="69">
      <formula>P$1=""</formula>
    </cfRule>
  </conditionalFormatting>
  <conditionalFormatting sqref="P286">
    <cfRule type="expression" dxfId="8606" priority="68">
      <formula>P$1=""</formula>
    </cfRule>
  </conditionalFormatting>
  <conditionalFormatting sqref="P286">
    <cfRule type="expression" dxfId="8605" priority="67">
      <formula>P$1=""</formula>
    </cfRule>
  </conditionalFormatting>
  <conditionalFormatting sqref="P286">
    <cfRule type="cellIs" dxfId="8604" priority="66" operator="equal">
      <formula>0</formula>
    </cfRule>
  </conditionalFormatting>
  <conditionalFormatting sqref="P286">
    <cfRule type="expression" dxfId="8603" priority="65">
      <formula>P$1=""</formula>
    </cfRule>
  </conditionalFormatting>
  <conditionalFormatting sqref="P286">
    <cfRule type="expression" dxfId="8602" priority="64">
      <formula>P$1=""</formula>
    </cfRule>
  </conditionalFormatting>
  <conditionalFormatting sqref="P286">
    <cfRule type="expression" dxfId="8601" priority="63">
      <formula>P$1=""</formula>
    </cfRule>
  </conditionalFormatting>
  <conditionalFormatting sqref="P286">
    <cfRule type="expression" dxfId="8600" priority="62">
      <formula>P$1=""</formula>
    </cfRule>
  </conditionalFormatting>
  <conditionalFormatting sqref="P286">
    <cfRule type="expression" dxfId="8599" priority="61">
      <formula>P$1=""</formula>
    </cfRule>
  </conditionalFormatting>
  <conditionalFormatting sqref="P286">
    <cfRule type="expression" dxfId="8598" priority="60">
      <formula>P$1=""</formula>
    </cfRule>
  </conditionalFormatting>
  <conditionalFormatting sqref="P286">
    <cfRule type="expression" dxfId="8597" priority="59">
      <formula>P$1=""</formula>
    </cfRule>
  </conditionalFormatting>
  <conditionalFormatting sqref="P286">
    <cfRule type="expression" dxfId="8596" priority="58">
      <formula>P$1=""</formula>
    </cfRule>
  </conditionalFormatting>
  <conditionalFormatting sqref="P276">
    <cfRule type="expression" dxfId="8595" priority="57">
      <formula>P$1=""</formula>
    </cfRule>
  </conditionalFormatting>
  <conditionalFormatting sqref="P278">
    <cfRule type="expression" dxfId="8594" priority="56">
      <formula>P$1=""</formula>
    </cfRule>
  </conditionalFormatting>
  <conditionalFormatting sqref="P280">
    <cfRule type="expression" dxfId="8593" priority="55">
      <formula>P$1=""</formula>
    </cfRule>
  </conditionalFormatting>
  <conditionalFormatting sqref="P282">
    <cfRule type="expression" dxfId="8592" priority="54">
      <formula>P$1=""</formula>
    </cfRule>
  </conditionalFormatting>
  <conditionalFormatting sqref="P278 P280 P282">
    <cfRule type="expression" dxfId="8591" priority="53">
      <formula>P$1=""</formula>
    </cfRule>
  </conditionalFormatting>
  <conditionalFormatting sqref="P278 P280 P282">
    <cfRule type="expression" dxfId="8590" priority="52">
      <formula>P$1=""</formula>
    </cfRule>
  </conditionalFormatting>
  <conditionalFormatting sqref="P278 P280 P282">
    <cfRule type="expression" dxfId="8589" priority="51">
      <formula>P$1=""</formula>
    </cfRule>
  </conditionalFormatting>
  <conditionalFormatting sqref="P278 P280 P282">
    <cfRule type="expression" dxfId="8588" priority="50">
      <formula>P$1=""</formula>
    </cfRule>
  </conditionalFormatting>
  <conditionalFormatting sqref="P278 P280 P282">
    <cfRule type="expression" dxfId="8587" priority="49">
      <formula>P$1=""</formula>
    </cfRule>
  </conditionalFormatting>
  <conditionalFormatting sqref="P280 P282">
    <cfRule type="expression" dxfId="8586" priority="48">
      <formula>P$1=""</formula>
    </cfRule>
  </conditionalFormatting>
  <conditionalFormatting sqref="P278">
    <cfRule type="expression" dxfId="8585" priority="47">
      <formula>P$1=""</formula>
    </cfRule>
  </conditionalFormatting>
  <conditionalFormatting sqref="P280 P282">
    <cfRule type="expression" dxfId="8584" priority="46">
      <formula>P$1=""</formula>
    </cfRule>
  </conditionalFormatting>
  <conditionalFormatting sqref="P280 P282">
    <cfRule type="expression" dxfId="8583" priority="45">
      <formula>P$1=""</formula>
    </cfRule>
  </conditionalFormatting>
  <conditionalFormatting sqref="P282">
    <cfRule type="expression" dxfId="8582" priority="44">
      <formula>P$1=""</formula>
    </cfRule>
  </conditionalFormatting>
  <conditionalFormatting sqref="P282">
    <cfRule type="expression" dxfId="8581" priority="43">
      <formula>P$1=""</formula>
    </cfRule>
  </conditionalFormatting>
  <conditionalFormatting sqref="P282">
    <cfRule type="expression" dxfId="8580" priority="42">
      <formula>P$1=""</formula>
    </cfRule>
  </conditionalFormatting>
  <conditionalFormatting sqref="P282">
    <cfRule type="expression" dxfId="8579" priority="41">
      <formula>P$1=""</formula>
    </cfRule>
  </conditionalFormatting>
  <conditionalFormatting sqref="P276">
    <cfRule type="expression" dxfId="8578" priority="40">
      <formula>P$1=""</formula>
    </cfRule>
  </conditionalFormatting>
  <conditionalFormatting sqref="P276">
    <cfRule type="expression" dxfId="8577" priority="39">
      <formula>P$1=""</formula>
    </cfRule>
  </conditionalFormatting>
  <conditionalFormatting sqref="P276">
    <cfRule type="expression" dxfId="8576" priority="38">
      <formula>P$1=""</formula>
    </cfRule>
  </conditionalFormatting>
  <conditionalFormatting sqref="P276">
    <cfRule type="expression" dxfId="8575" priority="37">
      <formula>P$1=""</formula>
    </cfRule>
  </conditionalFormatting>
  <conditionalFormatting sqref="P276">
    <cfRule type="expression" dxfId="8574" priority="36">
      <formula>P$1=""</formula>
    </cfRule>
  </conditionalFormatting>
  <conditionalFormatting sqref="P276">
    <cfRule type="expression" dxfId="8573" priority="35">
      <formula>P$1=""</formula>
    </cfRule>
  </conditionalFormatting>
  <conditionalFormatting sqref="P276">
    <cfRule type="expression" dxfId="8572" priority="34">
      <formula>P$1=""</formula>
    </cfRule>
  </conditionalFormatting>
  <conditionalFormatting sqref="P280 P282">
    <cfRule type="expression" dxfId="8571" priority="33">
      <formula>P$1=""</formula>
    </cfRule>
  </conditionalFormatting>
  <conditionalFormatting sqref="P280 P282">
    <cfRule type="expression" dxfId="8570" priority="32">
      <formula>P$1=""</formula>
    </cfRule>
  </conditionalFormatting>
  <conditionalFormatting sqref="P280 P282">
    <cfRule type="expression" dxfId="8569" priority="31">
      <formula>P$1=""</formula>
    </cfRule>
  </conditionalFormatting>
  <conditionalFormatting sqref="P280 P282">
    <cfRule type="expression" dxfId="8568" priority="30">
      <formula>P$1=""</formula>
    </cfRule>
  </conditionalFormatting>
  <conditionalFormatting sqref="P282 P280 P278">
    <cfRule type="expression" dxfId="8567" priority="29">
      <formula>P$1=""</formula>
    </cfRule>
  </conditionalFormatting>
  <conditionalFormatting sqref="P282 P280 P278">
    <cfRule type="expression" dxfId="8566" priority="28">
      <formula>P$1=""</formula>
    </cfRule>
  </conditionalFormatting>
  <conditionalFormatting sqref="P282 P280 P278">
    <cfRule type="expression" dxfId="8565" priority="27">
      <formula>P$1=""</formula>
    </cfRule>
  </conditionalFormatting>
  <conditionalFormatting sqref="P276">
    <cfRule type="cellIs" dxfId="8564" priority="26" operator="equal">
      <formula>0</formula>
    </cfRule>
  </conditionalFormatting>
  <conditionalFormatting sqref="P276">
    <cfRule type="expression" dxfId="8563" priority="25">
      <formula>P$1=""</formula>
    </cfRule>
  </conditionalFormatting>
  <conditionalFormatting sqref="P276">
    <cfRule type="expression" dxfId="8562" priority="24">
      <formula>P$1=""</formula>
    </cfRule>
  </conditionalFormatting>
  <conditionalFormatting sqref="P276">
    <cfRule type="expression" dxfId="8561" priority="23">
      <formula>P$1=""</formula>
    </cfRule>
  </conditionalFormatting>
  <conditionalFormatting sqref="P276">
    <cfRule type="expression" dxfId="8560" priority="22">
      <formula>P$1=""</formula>
    </cfRule>
  </conditionalFormatting>
  <conditionalFormatting sqref="P276">
    <cfRule type="expression" dxfId="8559" priority="21">
      <formula>P$1=""</formula>
    </cfRule>
  </conditionalFormatting>
  <conditionalFormatting sqref="P276">
    <cfRule type="expression" dxfId="8558" priority="20">
      <formula>P$1=""</formula>
    </cfRule>
  </conditionalFormatting>
  <conditionalFormatting sqref="P276">
    <cfRule type="expression" dxfId="8557" priority="19">
      <formula>P$1=""</formula>
    </cfRule>
  </conditionalFormatting>
  <conditionalFormatting sqref="P276">
    <cfRule type="expression" dxfId="8556" priority="18">
      <formula>P$1=""</formula>
    </cfRule>
  </conditionalFormatting>
  <conditionalFormatting sqref="P286">
    <cfRule type="expression" dxfId="8555" priority="17">
      <formula>P$1=""</formula>
    </cfRule>
  </conditionalFormatting>
  <conditionalFormatting sqref="P286">
    <cfRule type="expression" dxfId="8554" priority="16">
      <formula>P$1=""</formula>
    </cfRule>
  </conditionalFormatting>
  <conditionalFormatting sqref="P286">
    <cfRule type="expression" dxfId="8553" priority="15">
      <formula>P$1=""</formula>
    </cfRule>
  </conditionalFormatting>
  <conditionalFormatting sqref="P286">
    <cfRule type="expression" dxfId="8552" priority="14">
      <formula>P$1=""</formula>
    </cfRule>
  </conditionalFormatting>
  <conditionalFormatting sqref="P286">
    <cfRule type="expression" dxfId="8551" priority="13">
      <formula>P$1=""</formula>
    </cfRule>
  </conditionalFormatting>
  <conditionalFormatting sqref="P286">
    <cfRule type="expression" dxfId="8550" priority="12">
      <formula>P$1=""</formula>
    </cfRule>
  </conditionalFormatting>
  <conditionalFormatting sqref="P286">
    <cfRule type="expression" dxfId="8549" priority="11">
      <formula>P$1=""</formula>
    </cfRule>
  </conditionalFormatting>
  <conditionalFormatting sqref="P286">
    <cfRule type="expression" dxfId="8548" priority="10">
      <formula>P$1=""</formula>
    </cfRule>
  </conditionalFormatting>
  <conditionalFormatting sqref="P286">
    <cfRule type="cellIs" dxfId="8547" priority="9" operator="equal">
      <formula>0</formula>
    </cfRule>
  </conditionalFormatting>
  <conditionalFormatting sqref="P286">
    <cfRule type="expression" dxfId="8546" priority="8">
      <formula>P$1=""</formula>
    </cfRule>
  </conditionalFormatting>
  <conditionalFormatting sqref="P286">
    <cfRule type="expression" dxfId="8545" priority="7">
      <formula>P$1=""</formula>
    </cfRule>
  </conditionalFormatting>
  <conditionalFormatting sqref="P286">
    <cfRule type="expression" dxfId="8544" priority="6">
      <formula>P$1=""</formula>
    </cfRule>
  </conditionalFormatting>
  <conditionalFormatting sqref="P286">
    <cfRule type="expression" dxfId="8543" priority="5">
      <formula>P$1=""</formula>
    </cfRule>
  </conditionalFormatting>
  <conditionalFormatting sqref="P286">
    <cfRule type="expression" dxfId="8542" priority="4">
      <formula>P$1=""</formula>
    </cfRule>
  </conditionalFormatting>
  <conditionalFormatting sqref="P286">
    <cfRule type="expression" dxfId="8541" priority="3">
      <formula>P$1=""</formula>
    </cfRule>
  </conditionalFormatting>
  <conditionalFormatting sqref="P286">
    <cfRule type="expression" dxfId="8540" priority="2">
      <formula>P$1=""</formula>
    </cfRule>
  </conditionalFormatting>
  <conditionalFormatting sqref="P286">
    <cfRule type="expression" dxfId="8539" priority="1">
      <formula>P$1=""</formula>
    </cfRule>
  </conditionalFormatting>
  <hyperlinks>
    <hyperlink ref="A1:D1" location="оглавление!A1" tooltip="оглавление" display="оглавление"/>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оглавление</vt:lpstr>
      <vt:lpstr>методология</vt:lpstr>
      <vt:lpstr>капитал</vt:lpstr>
      <vt:lpstr>сметы</vt:lpstr>
      <vt:lpstr>аренда</vt:lpstr>
      <vt:lpstr>сценарии</vt:lpstr>
      <vt:lpstr>ФОТ</vt:lpstr>
      <vt:lpstr>операции</vt:lpstr>
      <vt:lpstr>отчеты</vt:lpstr>
      <vt:lpstr>отч_беседки</vt:lpstr>
      <vt:lpstr>отч_вер_парк</vt:lpstr>
      <vt:lpstr>отч_прокат</vt:lpstr>
      <vt:lpstr>KPI</vt:lpstr>
      <vt:lpstr>структура</vt:lpstr>
      <vt:lpstr>опер1</vt:lpstr>
      <vt:lpstr>отч1</vt:lpstr>
      <vt:lpstr>опер2</vt:lpstr>
      <vt:lpstr>отч2</vt:lpstr>
      <vt:lpstr>опер3</vt:lpstr>
      <vt:lpstr>отч3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2021-05-30T10:30:06Z</dcterms:modified>
</cp:coreProperties>
</file>